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D:\Données\1.UPRT\0-UPRT.fait\uprt-php\www\mesimages\fichiers-uprt\ff-fiches-fabrication\ff-fiches-fabrication-maj-08-2020\"/>
    </mc:Choice>
  </mc:AlternateContent>
  <xr:revisionPtr revIDLastSave="0" documentId="13_ncr:1_{54DCEFC8-6C82-4A56-84E6-23EA340844A8}" xr6:coauthVersionLast="47" xr6:coauthVersionMax="47" xr10:uidLastSave="{00000000-0000-0000-0000-000000000000}"/>
  <bookViews>
    <workbookView xWindow="2400" yWindow="0" windowWidth="21600" windowHeight="11295" tabRatio="762" xr2:uid="{00000000-000D-0000-FFFF-FFFF00000000}"/>
  </bookViews>
  <sheets>
    <sheet name="Nota" sheetId="43" r:id="rId1"/>
    <sheet name="liste.des.documents" sheetId="31" r:id="rId2"/>
    <sheet name="complément" sheetId="54" r:id="rId3"/>
    <sheet name="différence Portion et Poids" sheetId="46" r:id="rId4"/>
    <sheet name="FF.5B.Conditionnement.1" sheetId="39" r:id="rId5"/>
    <sheet name="FF.5.Conditionnement.2" sheetId="40" r:id="rId6"/>
    <sheet name="Gastronormes-portions" sheetId="32" r:id="rId7"/>
    <sheet name="Gastronormes-au-poids" sheetId="33" r:id="rId8"/>
    <sheet name="Gastronormes-avec-effectifs" sheetId="35" r:id="rId9"/>
    <sheet name="Sauces 1" sheetId="8" r:id="rId10"/>
    <sheet name="Sauces 2" sheetId="10" r:id="rId11"/>
    <sheet name="Convertisseurs" sheetId="37" r:id="rId12"/>
    <sheet name="Service au morceau" sheetId="22" r:id="rId13"/>
    <sheet name="Service au poids" sheetId="23" r:id="rId14"/>
    <sheet name="Service au poids (2)" sheetId="27" r:id="rId15"/>
    <sheet name="Conversions" sheetId="28" r:id="rId16"/>
    <sheet name="Service plat complet" sheetId="29" r:id="rId17"/>
    <sheet name="Respecter un grammage" sheetId="24" r:id="rId18"/>
    <sheet name="TABLES" sheetId="15" r:id="rId19"/>
    <sheet name="Tables 2" sheetId="14" r:id="rId20"/>
    <sheet name="Poids et Pourcentages" sheetId="25" r:id="rId21"/>
    <sheet name="Formats-Formules-Fonctions" sheetId="47" r:id="rId22"/>
    <sheet name="Cuisiniers.Pesez" sheetId="48" r:id="rId23"/>
    <sheet name="Vocabulaire" sheetId="49" r:id="rId24"/>
    <sheet name="Polices de Symboles" sheetId="50" r:id="rId25"/>
    <sheet name="Emoticones " sheetId="51" r:id="rId26"/>
    <sheet name="Tutos Youtube" sheetId="52" r:id="rId27"/>
    <sheet name="CODES COULEURS" sheetId="53" r:id="rId28"/>
  </sheets>
  <definedNames>
    <definedName name="_xlnm._FilterDatabase" localSheetId="23" hidden="1">Vocabulaire!#REF!</definedName>
    <definedName name="_xlnm.Print_Titles" localSheetId="7">'Gastronormes-au-poids'!$1:$14</definedName>
    <definedName name="_xlnm.Print_Titles" localSheetId="8">'Gastronormes-avec-effectifs'!$1:$15</definedName>
    <definedName name="_xlnm.Print_Titles" localSheetId="6">'Gastronormes-portions'!$1:$13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54" i="54" l="1"/>
  <c r="K54" i="54"/>
  <c r="J54" i="54"/>
  <c r="I54" i="54"/>
  <c r="H54" i="54"/>
  <c r="G54" i="54"/>
  <c r="F54" i="54"/>
  <c r="E54" i="54"/>
  <c r="D54" i="54"/>
  <c r="C54" i="54"/>
  <c r="B54" i="54"/>
  <c r="F49" i="54"/>
  <c r="J48" i="54"/>
  <c r="G48" i="54"/>
  <c r="F48" i="54"/>
  <c r="E44" i="54"/>
  <c r="L43" i="54"/>
  <c r="J43" i="54"/>
  <c r="H43" i="54"/>
  <c r="G43" i="54"/>
  <c r="L37" i="54"/>
  <c r="K37" i="54"/>
  <c r="J37" i="54"/>
  <c r="I37" i="54"/>
  <c r="H37" i="54"/>
  <c r="G37" i="54"/>
  <c r="F37" i="54"/>
  <c r="E37" i="54"/>
  <c r="D37" i="54"/>
  <c r="C37" i="54"/>
  <c r="B37" i="54"/>
  <c r="F32" i="54"/>
  <c r="J31" i="54"/>
  <c r="F31" i="54"/>
  <c r="G31" i="54" s="1"/>
  <c r="E27" i="54"/>
  <c r="L26" i="54"/>
  <c r="J26" i="54"/>
  <c r="H26" i="54"/>
  <c r="G26" i="54"/>
  <c r="I26" i="54" s="1"/>
  <c r="K20" i="54"/>
  <c r="J20" i="54"/>
  <c r="I20" i="54"/>
  <c r="H20" i="54"/>
  <c r="G20" i="54"/>
  <c r="F20" i="54"/>
  <c r="E20" i="54"/>
  <c r="D20" i="54"/>
  <c r="C20" i="54"/>
  <c r="B20" i="54"/>
  <c r="F15" i="54"/>
  <c r="F14" i="54"/>
  <c r="G14" i="54" s="1"/>
  <c r="E10" i="54"/>
  <c r="D10" i="54"/>
  <c r="I9" i="54"/>
  <c r="H9" i="54"/>
  <c r="G9" i="54"/>
  <c r="J9" i="54" s="1"/>
  <c r="K6" i="54"/>
  <c r="K9" i="54" s="1"/>
  <c r="I6" i="54"/>
  <c r="J6" i="54" s="1"/>
  <c r="H6" i="54"/>
  <c r="G6" i="54"/>
  <c r="O7" i="53"/>
  <c r="O8" i="52"/>
  <c r="AB1" i="51"/>
  <c r="Q135" i="50"/>
  <c r="D135" i="50"/>
  <c r="Q93" i="50"/>
  <c r="D93" i="50"/>
  <c r="Q51" i="50"/>
  <c r="D51" i="50"/>
  <c r="Q9" i="50"/>
  <c r="D9" i="50"/>
  <c r="B7" i="50"/>
  <c r="V6" i="49"/>
  <c r="L6" i="49"/>
  <c r="B6" i="49"/>
  <c r="AH5" i="49"/>
  <c r="I1" i="49"/>
  <c r="C824" i="48"/>
  <c r="K817" i="48"/>
  <c r="J817" i="48"/>
  <c r="I817" i="48"/>
  <c r="H817" i="48"/>
  <c r="G817" i="48"/>
  <c r="M816" i="48"/>
  <c r="K814" i="48"/>
  <c r="J814" i="48"/>
  <c r="I814" i="48"/>
  <c r="H814" i="48"/>
  <c r="G814" i="48"/>
  <c r="M813" i="48"/>
  <c r="K813" i="48"/>
  <c r="K816" i="48" s="1"/>
  <c r="J813" i="48"/>
  <c r="J816" i="48" s="1"/>
  <c r="I813" i="48"/>
  <c r="I816" i="48" s="1"/>
  <c r="H813" i="48"/>
  <c r="H816" i="48" s="1"/>
  <c r="G813" i="48"/>
  <c r="G816" i="48" s="1"/>
  <c r="L812" i="48"/>
  <c r="K806" i="48"/>
  <c r="J806" i="48"/>
  <c r="I806" i="48"/>
  <c r="H806" i="48"/>
  <c r="G806" i="48"/>
  <c r="L805" i="48"/>
  <c r="C788" i="48"/>
  <c r="K781" i="48"/>
  <c r="J781" i="48"/>
  <c r="I781" i="48"/>
  <c r="H781" i="48"/>
  <c r="G781" i="48"/>
  <c r="M780" i="48"/>
  <c r="K778" i="48"/>
  <c r="J778" i="48"/>
  <c r="I778" i="48"/>
  <c r="H778" i="48"/>
  <c r="G778" i="48"/>
  <c r="M777" i="48"/>
  <c r="K777" i="48"/>
  <c r="K780" i="48" s="1"/>
  <c r="J777" i="48"/>
  <c r="J780" i="48" s="1"/>
  <c r="I777" i="48"/>
  <c r="I780" i="48" s="1"/>
  <c r="H777" i="48"/>
  <c r="H780" i="48" s="1"/>
  <c r="G777" i="48"/>
  <c r="G780" i="48" s="1"/>
  <c r="L776" i="48"/>
  <c r="L775" i="48"/>
  <c r="H755" i="48"/>
  <c r="F755" i="48"/>
  <c r="I754" i="48"/>
  <c r="I755" i="48" s="1"/>
  <c r="H754" i="48"/>
  <c r="G754" i="48"/>
  <c r="G755" i="48" s="1"/>
  <c r="F754" i="48"/>
  <c r="J751" i="48"/>
  <c r="G738" i="48"/>
  <c r="G737" i="48"/>
  <c r="G736" i="48"/>
  <c r="G735" i="48"/>
  <c r="G734" i="48"/>
  <c r="G733" i="48"/>
  <c r="G732" i="48"/>
  <c r="G731" i="48"/>
  <c r="G730" i="48"/>
  <c r="G729" i="48"/>
  <c r="G728" i="48"/>
  <c r="G727" i="48"/>
  <c r="G724" i="48"/>
  <c r="M718" i="48"/>
  <c r="L718" i="48"/>
  <c r="J718" i="48"/>
  <c r="M717" i="48"/>
  <c r="L717" i="48"/>
  <c r="J717" i="48"/>
  <c r="L711" i="48"/>
  <c r="L710" i="48"/>
  <c r="D701" i="48"/>
  <c r="J701" i="48" s="1"/>
  <c r="I701" i="48" s="1"/>
  <c r="C701" i="48" s="1"/>
  <c r="E701" i="48" s="1"/>
  <c r="D700" i="48"/>
  <c r="J700" i="48" s="1"/>
  <c r="I700" i="48" s="1"/>
  <c r="C700" i="48" s="1"/>
  <c r="D699" i="48"/>
  <c r="J699" i="48" s="1"/>
  <c r="I699" i="48" s="1"/>
  <c r="C699" i="48" s="1"/>
  <c r="E699" i="48" s="1"/>
  <c r="D698" i="48"/>
  <c r="J698" i="48" s="1"/>
  <c r="I698" i="48" s="1"/>
  <c r="C698" i="48" s="1"/>
  <c r="D697" i="48"/>
  <c r="J697" i="48" s="1"/>
  <c r="I697" i="48" s="1"/>
  <c r="C697" i="48" s="1"/>
  <c r="E697" i="48" s="1"/>
  <c r="G671" i="48"/>
  <c r="G669" i="48"/>
  <c r="G667" i="48"/>
  <c r="L665" i="48"/>
  <c r="K665" i="48"/>
  <c r="J665" i="48"/>
  <c r="I665" i="48"/>
  <c r="H665" i="48"/>
  <c r="G663" i="48"/>
  <c r="G662" i="48"/>
  <c r="G661" i="48"/>
  <c r="G660" i="48"/>
  <c r="G659" i="48"/>
  <c r="G656" i="48"/>
  <c r="J653" i="48"/>
  <c r="G653" i="48"/>
  <c r="C651" i="48"/>
  <c r="F644" i="48"/>
  <c r="G636" i="48"/>
  <c r="G642" i="48" s="1"/>
  <c r="H642" i="48" s="1"/>
  <c r="K642" i="48" s="1"/>
  <c r="G634" i="48"/>
  <c r="F599" i="48"/>
  <c r="H599" i="48" s="1"/>
  <c r="F598" i="48"/>
  <c r="H598" i="48" s="1"/>
  <c r="F597" i="48"/>
  <c r="H597" i="48" s="1"/>
  <c r="F596" i="48"/>
  <c r="H596" i="48" s="1"/>
  <c r="F595" i="48"/>
  <c r="H595" i="48" s="1"/>
  <c r="F594" i="48"/>
  <c r="H594" i="48" s="1"/>
  <c r="B593" i="48"/>
  <c r="G588" i="48"/>
  <c r="H588" i="48" s="1"/>
  <c r="H585" i="48"/>
  <c r="M578" i="48"/>
  <c r="N578" i="48" s="1"/>
  <c r="M575" i="48"/>
  <c r="N575" i="48" s="1"/>
  <c r="H574" i="48"/>
  <c r="H575" i="48" s="1"/>
  <c r="N567" i="48"/>
  <c r="H567" i="48"/>
  <c r="H568" i="48" s="1"/>
  <c r="N566" i="48"/>
  <c r="N543" i="48"/>
  <c r="L543" i="48"/>
  <c r="E543" i="48"/>
  <c r="N542" i="48"/>
  <c r="L542" i="48"/>
  <c r="J542" i="48"/>
  <c r="J543" i="48" s="1"/>
  <c r="G542" i="48"/>
  <c r="G543" i="48" s="1"/>
  <c r="E542" i="48"/>
  <c r="C542" i="48"/>
  <c r="C543" i="48" s="1"/>
  <c r="N539" i="48"/>
  <c r="N538" i="48" s="1"/>
  <c r="G539" i="48"/>
  <c r="E539" i="48"/>
  <c r="C539" i="48"/>
  <c r="L538" i="48"/>
  <c r="L539" i="48" s="1"/>
  <c r="J538" i="48"/>
  <c r="J539" i="48" s="1"/>
  <c r="G538" i="48"/>
  <c r="E538" i="48"/>
  <c r="C538" i="48"/>
  <c r="J530" i="48"/>
  <c r="G530" i="48"/>
  <c r="G529" i="48" s="1"/>
  <c r="J529" i="48"/>
  <c r="D529" i="48"/>
  <c r="D530" i="48" s="1"/>
  <c r="G525" i="48"/>
  <c r="D525" i="48"/>
  <c r="J524" i="48"/>
  <c r="J525" i="48" s="1"/>
  <c r="G524" i="48"/>
  <c r="D524" i="48"/>
  <c r="K511" i="48"/>
  <c r="G511" i="48"/>
  <c r="B511" i="48"/>
  <c r="M508" i="48"/>
  <c r="K510" i="48" s="1"/>
  <c r="I508" i="48"/>
  <c r="G510" i="48" s="1"/>
  <c r="H510" i="48" s="1"/>
  <c r="D508" i="48"/>
  <c r="B510" i="48" s="1"/>
  <c r="C510" i="48" s="1"/>
  <c r="N507" i="48"/>
  <c r="J507" i="48"/>
  <c r="A501" i="48"/>
  <c r="B500" i="48"/>
  <c r="B496" i="48"/>
  <c r="F491" i="48"/>
  <c r="A475" i="48"/>
  <c r="B474" i="48"/>
  <c r="C467" i="48"/>
  <c r="N461" i="48"/>
  <c r="K463" i="48" s="1"/>
  <c r="K466" i="48" s="1"/>
  <c r="E460" i="48"/>
  <c r="E467" i="48" s="1"/>
  <c r="L439" i="48"/>
  <c r="K439" i="48"/>
  <c r="M438" i="48"/>
  <c r="K438" i="48"/>
  <c r="M437" i="48"/>
  <c r="L437" i="48"/>
  <c r="H429" i="48"/>
  <c r="G429" i="48"/>
  <c r="F429" i="48"/>
  <c r="G428" i="48"/>
  <c r="I427" i="48"/>
  <c r="H427" i="48"/>
  <c r="F427" i="48"/>
  <c r="G426" i="48"/>
  <c r="H426" i="48" s="1"/>
  <c r="I426" i="48" s="1"/>
  <c r="M416" i="48"/>
  <c r="N416" i="48" s="1"/>
  <c r="F416" i="48"/>
  <c r="G416" i="48" s="1"/>
  <c r="M415" i="48"/>
  <c r="N415" i="48" s="1"/>
  <c r="F415" i="48"/>
  <c r="G415" i="48" s="1"/>
  <c r="N414" i="48"/>
  <c r="M414" i="48"/>
  <c r="F414" i="48"/>
  <c r="G414" i="48" s="1"/>
  <c r="M413" i="48"/>
  <c r="N413" i="48" s="1"/>
  <c r="F413" i="48"/>
  <c r="G413" i="48" s="1"/>
  <c r="M412" i="48"/>
  <c r="N412" i="48" s="1"/>
  <c r="J412" i="48"/>
  <c r="F412" i="48"/>
  <c r="G412" i="48" s="1"/>
  <c r="C412" i="48"/>
  <c r="H384" i="48"/>
  <c r="J384" i="48" s="1"/>
  <c r="E359" i="48"/>
  <c r="L343" i="48" s="1"/>
  <c r="I347" i="48"/>
  <c r="F347" i="48" s="1"/>
  <c r="H347" i="48"/>
  <c r="E347" i="48" s="1"/>
  <c r="G347" i="48"/>
  <c r="D347" i="48"/>
  <c r="C347" i="48"/>
  <c r="M347" i="48" s="1"/>
  <c r="M345" i="48"/>
  <c r="C345" i="48"/>
  <c r="I339" i="48"/>
  <c r="H339" i="48"/>
  <c r="G339" i="48"/>
  <c r="F339" i="48"/>
  <c r="E339" i="48"/>
  <c r="D339" i="48"/>
  <c r="C339" i="48"/>
  <c r="M339" i="48" s="1"/>
  <c r="J318" i="48"/>
  <c r="K311" i="48"/>
  <c r="K307" i="48"/>
  <c r="M297" i="48"/>
  <c r="F295" i="48"/>
  <c r="M293" i="48"/>
  <c r="K289" i="48"/>
  <c r="M289" i="48" s="1"/>
  <c r="M275" i="48"/>
  <c r="K271" i="48"/>
  <c r="M271" i="48" s="1"/>
  <c r="N275" i="48" s="1"/>
  <c r="N271" i="48" s="1"/>
  <c r="L275" i="48" s="1"/>
  <c r="E263" i="48"/>
  <c r="F263" i="48" s="1"/>
  <c r="I260" i="48"/>
  <c r="E260" i="48"/>
  <c r="F260" i="48" s="1"/>
  <c r="N258" i="48"/>
  <c r="F257" i="48"/>
  <c r="N256" i="48"/>
  <c r="F168" i="48"/>
  <c r="D168" i="48" s="1"/>
  <c r="D165" i="48"/>
  <c r="C117" i="48"/>
  <c r="C114" i="48"/>
  <c r="C111" i="48"/>
  <c r="D104" i="48"/>
  <c r="H102" i="48"/>
  <c r="E102" i="48"/>
  <c r="H100" i="48"/>
  <c r="E100" i="48"/>
  <c r="Q1" i="48"/>
  <c r="P1" i="48"/>
  <c r="O1" i="48"/>
  <c r="N1" i="48"/>
  <c r="M1" i="48"/>
  <c r="L1" i="48"/>
  <c r="K1" i="48"/>
  <c r="J1" i="48"/>
  <c r="I1" i="48"/>
  <c r="H1" i="48"/>
  <c r="G1" i="48"/>
  <c r="F1" i="48"/>
  <c r="E1" i="48"/>
  <c r="D1" i="48"/>
  <c r="C1" i="48"/>
  <c r="B1" i="48"/>
  <c r="A1" i="48"/>
  <c r="C182" i="47"/>
  <c r="B182" i="47"/>
  <c r="C181" i="47"/>
  <c r="B181" i="47"/>
  <c r="B180" i="47"/>
  <c r="C170" i="47"/>
  <c r="B170" i="47"/>
  <c r="C167" i="47"/>
  <c r="B167" i="47"/>
  <c r="B166" i="47"/>
  <c r="B159" i="47"/>
  <c r="B156" i="47"/>
  <c r="C149" i="47"/>
  <c r="C156" i="47" s="1"/>
  <c r="C159" i="47" s="1"/>
  <c r="B149" i="47"/>
  <c r="C146" i="47"/>
  <c r="B146" i="47"/>
  <c r="C143" i="47"/>
  <c r="B143" i="47"/>
  <c r="C140" i="47"/>
  <c r="B140" i="47"/>
  <c r="C137" i="47"/>
  <c r="B137" i="47"/>
  <c r="D131" i="47"/>
  <c r="D130" i="47"/>
  <c r="D129" i="47"/>
  <c r="D128" i="47"/>
  <c r="D127" i="47"/>
  <c r="B127" i="47"/>
  <c r="D118" i="47"/>
  <c r="D117" i="47"/>
  <c r="D116" i="47"/>
  <c r="D115" i="47"/>
  <c r="D114" i="47"/>
  <c r="B114" i="47"/>
  <c r="E107" i="47"/>
  <c r="B107" i="47"/>
  <c r="B101" i="47"/>
  <c r="C100" i="47"/>
  <c r="B95" i="47"/>
  <c r="C94" i="47"/>
  <c r="B89" i="47"/>
  <c r="C88" i="47"/>
  <c r="B83" i="47"/>
  <c r="C77" i="47"/>
  <c r="B77" i="47"/>
  <c r="B69" i="47"/>
  <c r="B64" i="47"/>
  <c r="C63" i="47" a="1"/>
  <c r="C63" i="47" s="1"/>
  <c r="B58" i="47"/>
  <c r="C57" i="47" a="1"/>
  <c r="C57" i="47" s="1"/>
  <c r="B52" i="47"/>
  <c r="C51" i="47"/>
  <c r="B46" i="47"/>
  <c r="C45" i="47" a="1"/>
  <c r="C45" i="47" s="1"/>
  <c r="B40" i="47"/>
  <c r="C39" i="47"/>
  <c r="B34" i="47"/>
  <c r="C33" i="47"/>
  <c r="F15" i="47"/>
  <c r="L13" i="47"/>
  <c r="E12" i="47"/>
  <c r="L10" i="47"/>
  <c r="E10" i="47"/>
  <c r="L8" i="47"/>
  <c r="E8" i="47"/>
  <c r="AA1" i="47"/>
  <c r="Z1" i="47"/>
  <c r="Y1" i="47"/>
  <c r="X1" i="47"/>
  <c r="W1" i="47"/>
  <c r="V1" i="47"/>
  <c r="U1" i="47"/>
  <c r="T1" i="47"/>
  <c r="S1" i="47"/>
  <c r="R1" i="47"/>
  <c r="Q1" i="47"/>
  <c r="P1" i="47"/>
  <c r="O1" i="47"/>
  <c r="N1" i="47"/>
  <c r="M1" i="47"/>
  <c r="L1" i="47"/>
  <c r="K1" i="47"/>
  <c r="J1" i="47"/>
  <c r="I1" i="47"/>
  <c r="H1" i="47"/>
  <c r="G1" i="47"/>
  <c r="F1" i="47"/>
  <c r="E1" i="47"/>
  <c r="D1" i="47"/>
  <c r="C1" i="47"/>
  <c r="B1" i="47"/>
  <c r="A1" i="47"/>
  <c r="T7" i="43"/>
  <c r="H43" i="46"/>
  <c r="B43" i="46"/>
  <c r="Q41" i="46" s="1"/>
  <c r="Q42" i="46"/>
  <c r="D42" i="46"/>
  <c r="D41" i="46"/>
  <c r="D40" i="46"/>
  <c r="D39" i="46"/>
  <c r="D38" i="46"/>
  <c r="D37" i="46"/>
  <c r="D36" i="46"/>
  <c r="D35" i="46"/>
  <c r="Q31" i="46"/>
  <c r="I31" i="46"/>
  <c r="H24" i="46"/>
  <c r="B24" i="46"/>
  <c r="D23" i="46"/>
  <c r="D22" i="46"/>
  <c r="D21" i="46"/>
  <c r="D20" i="46"/>
  <c r="D19" i="46"/>
  <c r="D18" i="46"/>
  <c r="D17" i="46"/>
  <c r="O16" i="46"/>
  <c r="D16" i="46"/>
  <c r="D24" i="46" s="1"/>
  <c r="O15" i="46"/>
  <c r="I12" i="46"/>
  <c r="C52" i="47"/>
  <c r="E114" i="47"/>
  <c r="C34" i="47"/>
  <c r="N10" i="47"/>
  <c r="C64" i="47"/>
  <c r="G182" i="47"/>
  <c r="G12" i="47"/>
  <c r="G146" i="47"/>
  <c r="E127" i="47"/>
  <c r="F16" i="47"/>
  <c r="N8" i="47"/>
  <c r="G149" i="47"/>
  <c r="G10" i="47"/>
  <c r="G140" i="47"/>
  <c r="C168" i="47"/>
  <c r="C160" i="47"/>
  <c r="G143" i="47"/>
  <c r="C58" i="47"/>
  <c r="G137" i="47"/>
  <c r="G8" i="47"/>
  <c r="C157" i="47"/>
  <c r="E108" i="47"/>
  <c r="C89" i="47"/>
  <c r="C78" i="47"/>
  <c r="C101" i="47"/>
  <c r="C40" i="47"/>
  <c r="G181" i="47"/>
  <c r="C171" i="47"/>
  <c r="C95" i="47"/>
  <c r="C46" i="47"/>
  <c r="I31" i="54" l="1"/>
  <c r="K31" i="54"/>
  <c r="I14" i="54"/>
  <c r="J14" i="54" s="1"/>
  <c r="K26" i="54"/>
  <c r="I48" i="54"/>
  <c r="K48" i="54" s="1"/>
  <c r="I43" i="54"/>
  <c r="K43" i="54" s="1"/>
  <c r="G641" i="48"/>
  <c r="H641" i="48" s="1"/>
  <c r="K641" i="48" s="1"/>
  <c r="G643" i="48"/>
  <c r="H643" i="48" s="1"/>
  <c r="K643" i="48" s="1"/>
  <c r="J754" i="48"/>
  <c r="I307" i="48"/>
  <c r="G637" i="48"/>
  <c r="H637" i="48" s="1"/>
  <c r="K637" i="48" s="1"/>
  <c r="L339" i="48"/>
  <c r="M340" i="48" s="1"/>
  <c r="G639" i="48"/>
  <c r="H639" i="48" s="1"/>
  <c r="K639" i="48" s="1"/>
  <c r="G640" i="48"/>
  <c r="H640" i="48" s="1"/>
  <c r="K640" i="48" s="1"/>
  <c r="O31" i="46"/>
  <c r="H593" i="48"/>
  <c r="D43" i="46"/>
  <c r="AH6" i="49"/>
  <c r="B7" i="49"/>
  <c r="L7" i="49"/>
  <c r="V7" i="49"/>
  <c r="N510" i="48"/>
  <c r="M510" i="48"/>
  <c r="J463" i="48"/>
  <c r="J466" i="48" s="1"/>
  <c r="M463" i="48"/>
  <c r="M466" i="48" s="1"/>
  <c r="I463" i="48"/>
  <c r="I466" i="48" s="1"/>
  <c r="L463" i="48"/>
  <c r="L466" i="48" s="1"/>
  <c r="H463" i="48"/>
  <c r="H466" i="48" s="1"/>
  <c r="J755" i="48"/>
  <c r="J756" i="48" s="1"/>
  <c r="J757" i="48" s="1"/>
  <c r="L780" i="48"/>
  <c r="F428" i="48"/>
  <c r="I428" i="48"/>
  <c r="E510" i="48"/>
  <c r="D510" i="48"/>
  <c r="M571" i="48"/>
  <c r="N571" i="48" s="1"/>
  <c r="N568" i="48"/>
  <c r="L816" i="48"/>
  <c r="L347" i="48"/>
  <c r="M348" i="48" s="1"/>
  <c r="M336" i="48" s="1"/>
  <c r="J510" i="48"/>
  <c r="I510" i="48"/>
  <c r="L510" i="48"/>
  <c r="E592" i="48"/>
  <c r="D592" i="48"/>
  <c r="L777" i="48"/>
  <c r="L813" i="48"/>
  <c r="E698" i="48"/>
  <c r="G638" i="48"/>
  <c r="H638" i="48" s="1"/>
  <c r="K638" i="48" s="1"/>
  <c r="E700" i="48"/>
  <c r="Y26" i="35"/>
  <c r="AE21" i="35"/>
  <c r="AC21" i="35"/>
  <c r="AB21" i="35"/>
  <c r="AF21" i="35" s="1"/>
  <c r="AC19" i="35"/>
  <c r="AG17" i="35"/>
  <c r="X17" i="35"/>
  <c r="W17" i="35"/>
  <c r="V24" i="33"/>
  <c r="Z20" i="33"/>
  <c r="Y20" i="33"/>
  <c r="AC20" i="33" s="1"/>
  <c r="Y18" i="33"/>
  <c r="AC16" i="33"/>
  <c r="U16" i="33"/>
  <c r="T16" i="33"/>
  <c r="L696" i="48" l="1"/>
  <c r="L8" i="49"/>
  <c r="B8" i="49"/>
  <c r="B9" i="49" s="1"/>
  <c r="V8" i="49"/>
  <c r="V9" i="49" s="1"/>
  <c r="AH7" i="49"/>
  <c r="F701" i="48"/>
  <c r="F697" i="48"/>
  <c r="F699" i="48"/>
  <c r="F700" i="48"/>
  <c r="F698" i="48"/>
  <c r="L336" i="48"/>
  <c r="N466" i="48"/>
  <c r="AG21" i="35"/>
  <c r="AF22" i="35" s="1"/>
  <c r="AE22" i="35"/>
  <c r="AD22" i="35" s="1"/>
  <c r="Z21" i="33"/>
  <c r="AA21" i="33"/>
  <c r="AC21" i="33" s="1"/>
  <c r="A62" i="10"/>
  <c r="A43" i="10"/>
  <c r="A31" i="10"/>
  <c r="J20" i="10"/>
  <c r="L13" i="10"/>
  <c r="M13" i="10" s="1"/>
  <c r="L7" i="10"/>
  <c r="I7" i="10"/>
  <c r="H7" i="10"/>
  <c r="C20" i="10"/>
  <c r="E13" i="10"/>
  <c r="F13" i="10" s="1"/>
  <c r="E7" i="10"/>
  <c r="B7" i="10"/>
  <c r="A7" i="10"/>
  <c r="D31" i="10"/>
  <c r="D33" i="10" s="1"/>
  <c r="E33" i="10" s="1"/>
  <c r="D32" i="10"/>
  <c r="E32" i="10" s="1"/>
  <c r="I25" i="8"/>
  <c r="H18" i="8"/>
  <c r="K16" i="8"/>
  <c r="L14" i="8" s="1"/>
  <c r="J16" i="8"/>
  <c r="K18" i="8" s="1"/>
  <c r="K15" i="8"/>
  <c r="K17" i="8" s="1"/>
  <c r="J15" i="8"/>
  <c r="J17" i="8" s="1"/>
  <c r="L13" i="8"/>
  <c r="L15" i="8" s="1"/>
  <c r="L12" i="8"/>
  <c r="L16" i="8" s="1"/>
  <c r="K8" i="8"/>
  <c r="H8" i="8"/>
  <c r="G7" i="8"/>
  <c r="C25" i="8"/>
  <c r="E16" i="8"/>
  <c r="D16" i="8"/>
  <c r="E15" i="8"/>
  <c r="D15" i="8"/>
  <c r="D8" i="8"/>
  <c r="B8" i="8"/>
  <c r="A7" i="8"/>
  <c r="I56" i="8"/>
  <c r="L10" i="49" l="1"/>
  <c r="AH8" i="49"/>
  <c r="L11" i="49"/>
  <c r="V10" i="49"/>
  <c r="V11" i="49" s="1"/>
  <c r="V12" i="49" s="1"/>
  <c r="B10" i="49"/>
  <c r="G699" i="48"/>
  <c r="K699" i="48" s="1"/>
  <c r="L699" i="48" s="1"/>
  <c r="G700" i="48"/>
  <c r="K700" i="48"/>
  <c r="L700" i="48" s="1"/>
  <c r="G697" i="48"/>
  <c r="K697" i="48"/>
  <c r="L697" i="48" s="1"/>
  <c r="F689" i="48"/>
  <c r="D692" i="48" s="1"/>
  <c r="G698" i="48"/>
  <c r="K698" i="48"/>
  <c r="L698" i="48" s="1"/>
  <c r="G701" i="48"/>
  <c r="K701" i="48"/>
  <c r="L701" i="48" s="1"/>
  <c r="AG22" i="35"/>
  <c r="I18" i="8"/>
  <c r="J18" i="8"/>
  <c r="L18" i="8"/>
  <c r="E17" i="8"/>
  <c r="K48" i="8"/>
  <c r="K47" i="8"/>
  <c r="K37" i="8"/>
  <c r="K38" i="8" s="1"/>
  <c r="K43" i="8" s="1"/>
  <c r="J34" i="8"/>
  <c r="H34" i="8"/>
  <c r="G33" i="8"/>
  <c r="C54" i="8"/>
  <c r="E46" i="8"/>
  <c r="E45" i="8" s="1"/>
  <c r="E43" i="8"/>
  <c r="E38" i="8"/>
  <c r="E39" i="8" s="1"/>
  <c r="E36" i="8"/>
  <c r="D33" i="8"/>
  <c r="B33" i="8"/>
  <c r="A33" i="8"/>
  <c r="AH9" i="49" l="1"/>
  <c r="L12" i="49"/>
  <c r="B11" i="49"/>
  <c r="V13" i="49"/>
  <c r="I692" i="48"/>
  <c r="D694" i="48"/>
  <c r="H692" i="48"/>
  <c r="C692" i="48"/>
  <c r="C694" i="48"/>
  <c r="K696" i="48"/>
  <c r="E689" i="48" s="1"/>
  <c r="C689" i="48" s="1"/>
  <c r="I689" i="48"/>
  <c r="G692" i="48" s="1"/>
  <c r="K46" i="8"/>
  <c r="K41" i="8"/>
  <c r="K42" i="8"/>
  <c r="K17" i="35"/>
  <c r="L17" i="35"/>
  <c r="K18" i="35"/>
  <c r="L18" i="35"/>
  <c r="K19" i="35"/>
  <c r="L19" i="35"/>
  <c r="K20" i="35"/>
  <c r="L20" i="35"/>
  <c r="K21" i="35"/>
  <c r="L21" i="35"/>
  <c r="K22" i="35"/>
  <c r="L22" i="35"/>
  <c r="K23" i="35"/>
  <c r="L23" i="35"/>
  <c r="K24" i="35"/>
  <c r="L24" i="35"/>
  <c r="K25" i="35"/>
  <c r="L25" i="35"/>
  <c r="K26" i="35"/>
  <c r="L26" i="35"/>
  <c r="L13" i="49" l="1"/>
  <c r="AH10" i="49"/>
  <c r="AH11" i="49" s="1"/>
  <c r="L14" i="49"/>
  <c r="V14" i="49"/>
  <c r="B13" i="49"/>
  <c r="K692" i="48"/>
  <c r="E692" i="48"/>
  <c r="E694" i="48"/>
  <c r="J694" i="48"/>
  <c r="R374" i="40"/>
  <c r="Y367" i="40"/>
  <c r="U366" i="40"/>
  <c r="T366" i="40"/>
  <c r="Y365" i="40"/>
  <c r="Q362" i="40"/>
  <c r="AC360" i="40"/>
  <c r="X362" i="40" s="1"/>
  <c r="AB360" i="40"/>
  <c r="AB359" i="40"/>
  <c r="Z362" i="40" s="1"/>
  <c r="P351" i="40"/>
  <c r="Q349" i="40"/>
  <c r="Y260" i="40"/>
  <c r="T261" i="40"/>
  <c r="U261" i="40"/>
  <c r="Y262" i="40"/>
  <c r="R270" i="40"/>
  <c r="Q257" i="40"/>
  <c r="AC255" i="40"/>
  <c r="X257" i="40" s="1"/>
  <c r="AB255" i="40"/>
  <c r="X260" i="40" s="1"/>
  <c r="Z260" i="40" s="1"/>
  <c r="AB254" i="40"/>
  <c r="Z257" i="40" s="1"/>
  <c r="P246" i="40"/>
  <c r="Q244" i="40"/>
  <c r="R182" i="40"/>
  <c r="Z171" i="40"/>
  <c r="S171" i="40"/>
  <c r="Z169" i="40"/>
  <c r="S169" i="40"/>
  <c r="Z166" i="40"/>
  <c r="V166" i="40"/>
  <c r="U166" i="40"/>
  <c r="S166" i="40"/>
  <c r="R166" i="40"/>
  <c r="Q162" i="40"/>
  <c r="AC160" i="40"/>
  <c r="AA160" i="40"/>
  <c r="Z160" i="40"/>
  <c r="Y160" i="40"/>
  <c r="X160" i="40"/>
  <c r="W160" i="40"/>
  <c r="AC159" i="40"/>
  <c r="X162" i="40" s="1"/>
  <c r="AB159" i="40"/>
  <c r="W162" i="40" s="1"/>
  <c r="AB158" i="40"/>
  <c r="Z162" i="40" s="1"/>
  <c r="P150" i="40"/>
  <c r="Q148" i="40"/>
  <c r="R64" i="40"/>
  <c r="W50" i="40"/>
  <c r="W46" i="40"/>
  <c r="Z52" i="40" s="1"/>
  <c r="Z58" i="40" s="1"/>
  <c r="Z37" i="40" s="1"/>
  <c r="AB45" i="40"/>
  <c r="AA45" i="40"/>
  <c r="Z45" i="40"/>
  <c r="Y45" i="40"/>
  <c r="X45" i="40"/>
  <c r="AB43" i="40"/>
  <c r="AA43" i="40"/>
  <c r="Z43" i="40"/>
  <c r="Y43" i="40"/>
  <c r="X43" i="40"/>
  <c r="W43" i="40"/>
  <c r="Z60" i="40" s="1"/>
  <c r="V43" i="40"/>
  <c r="R43" i="40"/>
  <c r="V34" i="40"/>
  <c r="U37" i="40" s="1"/>
  <c r="U34" i="40"/>
  <c r="R34" i="40"/>
  <c r="Q34" i="40"/>
  <c r="Z29" i="40"/>
  <c r="W29" i="40"/>
  <c r="V29" i="40"/>
  <c r="V35" i="40" s="1"/>
  <c r="Q29" i="40"/>
  <c r="Q28" i="40"/>
  <c r="AC23" i="40"/>
  <c r="Q23" i="40"/>
  <c r="X18" i="40"/>
  <c r="P15" i="40"/>
  <c r="Q13" i="40"/>
  <c r="S35" i="40" l="1"/>
  <c r="AA51" i="40"/>
  <c r="Y51" i="40"/>
  <c r="B15" i="49"/>
  <c r="L15" i="49"/>
  <c r="L16" i="49"/>
  <c r="AH12" i="49"/>
  <c r="AH13" i="49" s="1"/>
  <c r="AH14" i="49" s="1"/>
  <c r="V15" i="49"/>
  <c r="V16" i="49"/>
  <c r="V17" i="49" s="1"/>
  <c r="V19" i="49" s="1"/>
  <c r="V20" i="49" s="1"/>
  <c r="V21" i="49" s="1"/>
  <c r="V22" i="49" s="1"/>
  <c r="H694" i="48"/>
  <c r="G694" i="48"/>
  <c r="K694" i="48" s="1"/>
  <c r="X262" i="40"/>
  <c r="Z262" i="40" s="1"/>
  <c r="AA262" i="40" s="1"/>
  <c r="AA260" i="40"/>
  <c r="T35" i="40"/>
  <c r="AB160" i="40"/>
  <c r="V171" i="40" s="1"/>
  <c r="Z51" i="40"/>
  <c r="AB50" i="40"/>
  <c r="AB57" i="40"/>
  <c r="AB36" i="40" s="1"/>
  <c r="T37" i="40"/>
  <c r="X365" i="40"/>
  <c r="Z365" i="40" s="1"/>
  <c r="W362" i="40"/>
  <c r="W257" i="40"/>
  <c r="Y169" i="40"/>
  <c r="AA169" i="40" s="1"/>
  <c r="AC171" i="40"/>
  <c r="Y50" i="40"/>
  <c r="X51" i="40"/>
  <c r="AB51" i="40"/>
  <c r="AB46" i="40" s="1"/>
  <c r="AA52" i="40"/>
  <c r="AA58" i="40" s="1"/>
  <c r="AA37" i="40" s="1"/>
  <c r="Y57" i="40"/>
  <c r="Y36" i="40" s="1"/>
  <c r="Z50" i="40"/>
  <c r="X52" i="40"/>
  <c r="X58" i="40" s="1"/>
  <c r="X37" i="40" s="1"/>
  <c r="AB52" i="40"/>
  <c r="AB58" i="40" s="1"/>
  <c r="AA50" i="40"/>
  <c r="Y52" i="40"/>
  <c r="Y58" i="40" s="1"/>
  <c r="Y37" i="40" s="1"/>
  <c r="AB56" i="40"/>
  <c r="AB34" i="40" s="1"/>
  <c r="X50" i="40"/>
  <c r="R169" i="40" l="1"/>
  <c r="T169" i="40" s="1"/>
  <c r="AH15" i="49"/>
  <c r="AH16" i="49" s="1"/>
  <c r="AH17" i="49" s="1"/>
  <c r="AH18" i="49" s="1"/>
  <c r="AH19" i="49" s="1"/>
  <c r="AH20" i="49" s="1"/>
  <c r="AH21" i="49" s="1"/>
  <c r="AH22" i="49" s="1"/>
  <c r="AH23" i="49" s="1"/>
  <c r="AH24" i="49" s="1"/>
  <c r="AH25" i="49" s="1"/>
  <c r="AH26" i="49" s="1"/>
  <c r="AH27" i="49" s="1"/>
  <c r="AH28" i="49" s="1"/>
  <c r="AH29" i="49" s="1"/>
  <c r="AH30" i="49" s="1"/>
  <c r="AH31" i="49" s="1"/>
  <c r="AH32" i="49" s="1"/>
  <c r="AH33" i="49" s="1"/>
  <c r="AH34" i="49" s="1"/>
  <c r="AH35" i="49" s="1"/>
  <c r="AH36" i="49" s="1"/>
  <c r="AH37" i="49" s="1"/>
  <c r="AH38" i="49" s="1"/>
  <c r="AH39" i="49" s="1"/>
  <c r="AH40" i="49" s="1"/>
  <c r="AH41" i="49" s="1"/>
  <c r="AH42" i="49" s="1"/>
  <c r="AH43" i="49" s="1"/>
  <c r="AH44" i="49" s="1"/>
  <c r="AH45" i="49" s="1"/>
  <c r="AH46" i="49" s="1"/>
  <c r="AH47" i="49" s="1"/>
  <c r="AH48" i="49" s="1"/>
  <c r="AH49" i="49" s="1"/>
  <c r="AH50" i="49" s="1"/>
  <c r="AH51" i="49" s="1"/>
  <c r="AH52" i="49" s="1"/>
  <c r="AH53" i="49" s="1"/>
  <c r="AH54" i="49" s="1"/>
  <c r="AH55" i="49" s="1"/>
  <c r="AH56" i="49" s="1"/>
  <c r="AH57" i="49" s="1"/>
  <c r="AH58" i="49" s="1"/>
  <c r="AH59" i="49" s="1"/>
  <c r="AK4" i="49" s="1"/>
  <c r="L18" i="49"/>
  <c r="V23" i="49"/>
  <c r="B16" i="49"/>
  <c r="X367" i="40"/>
  <c r="AA365" i="40"/>
  <c r="Z367" i="40"/>
  <c r="AA367" i="40" s="1"/>
  <c r="R171" i="40"/>
  <c r="T171" i="40" s="1"/>
  <c r="U171" i="40" s="1"/>
  <c r="U169" i="40"/>
  <c r="Y171" i="40"/>
  <c r="AA171" i="40" s="1"/>
  <c r="AB171" i="40" s="1"/>
  <c r="AB169" i="40"/>
  <c r="Z57" i="40"/>
  <c r="Z36" i="40" s="1"/>
  <c r="AA56" i="40"/>
  <c r="AA34" i="40" s="1"/>
  <c r="AC37" i="40"/>
  <c r="AB37" i="40"/>
  <c r="Z56" i="40"/>
  <c r="Z34" i="40" s="1"/>
  <c r="Y46" i="40"/>
  <c r="Y56" i="40"/>
  <c r="Y34" i="40" s="1"/>
  <c r="X56" i="40"/>
  <c r="X34" i="40" s="1"/>
  <c r="X57" i="40"/>
  <c r="X36" i="40" s="1"/>
  <c r="AA57" i="40"/>
  <c r="AA36" i="40" s="1"/>
  <c r="C135" i="40"/>
  <c r="K127" i="40"/>
  <c r="H127" i="40"/>
  <c r="N127" i="40" s="1"/>
  <c r="G127" i="40"/>
  <c r="I127" i="40" s="1"/>
  <c r="K126" i="40"/>
  <c r="H126" i="40"/>
  <c r="G126" i="40"/>
  <c r="I126" i="40" s="1"/>
  <c r="K125" i="40"/>
  <c r="H125" i="40"/>
  <c r="G125" i="40"/>
  <c r="I125" i="40" s="1"/>
  <c r="K124" i="40"/>
  <c r="H124" i="40"/>
  <c r="G124" i="40"/>
  <c r="I124" i="40" s="1"/>
  <c r="K123" i="40"/>
  <c r="H123" i="40"/>
  <c r="N123" i="40" s="1"/>
  <c r="G123" i="40"/>
  <c r="I123" i="40" s="1"/>
  <c r="M72" i="40"/>
  <c r="B72" i="40"/>
  <c r="E72" i="40" s="1"/>
  <c r="K50" i="40"/>
  <c r="H50" i="40"/>
  <c r="H46" i="40"/>
  <c r="L52" i="40" s="1"/>
  <c r="L58" i="40" s="1"/>
  <c r="L37" i="40" s="1"/>
  <c r="M45" i="40"/>
  <c r="L45" i="40"/>
  <c r="K45" i="40"/>
  <c r="J45" i="40"/>
  <c r="I45" i="40"/>
  <c r="M43" i="40"/>
  <c r="L43" i="40"/>
  <c r="K43" i="40"/>
  <c r="J43" i="40"/>
  <c r="I43" i="40"/>
  <c r="H43" i="40"/>
  <c r="K60" i="40" s="1"/>
  <c r="G43" i="40"/>
  <c r="C43" i="40"/>
  <c r="G34" i="40"/>
  <c r="F37" i="40" s="1"/>
  <c r="F34" i="40"/>
  <c r="C34" i="40"/>
  <c r="B34" i="40"/>
  <c r="D35" i="40" s="1"/>
  <c r="K29" i="40"/>
  <c r="H29" i="40"/>
  <c r="G29" i="40"/>
  <c r="G35" i="40" s="1"/>
  <c r="B29" i="40"/>
  <c r="B28" i="40"/>
  <c r="J99" i="40" s="1"/>
  <c r="B23" i="40"/>
  <c r="H113" i="40" s="1"/>
  <c r="I18" i="40"/>
  <c r="B13" i="40"/>
  <c r="AK5" i="49" l="1"/>
  <c r="AK6" i="49" s="1"/>
  <c r="AK7" i="49" s="1"/>
  <c r="M52" i="40"/>
  <c r="M58" i="40" s="1"/>
  <c r="J51" i="40"/>
  <c r="AC36" i="40"/>
  <c r="L51" i="40"/>
  <c r="I52" i="40"/>
  <c r="I58" i="40" s="1"/>
  <c r="I37" i="40" s="1"/>
  <c r="K57" i="40"/>
  <c r="K36" i="40" s="1"/>
  <c r="N125" i="40"/>
  <c r="V24" i="49"/>
  <c r="V25" i="49" s="1"/>
  <c r="V26" i="49" s="1"/>
  <c r="V27" i="49" s="1"/>
  <c r="V28" i="49" s="1"/>
  <c r="V31" i="49" s="1"/>
  <c r="V32" i="49" s="1"/>
  <c r="V33" i="49" s="1"/>
  <c r="B17" i="49"/>
  <c r="B19" i="49"/>
  <c r="B20" i="49" s="1"/>
  <c r="B21" i="49" s="1"/>
  <c r="B22" i="49" s="1"/>
  <c r="D5" i="49" s="1"/>
  <c r="L19" i="49"/>
  <c r="L20" i="49" s="1"/>
  <c r="L21" i="49" s="1"/>
  <c r="L22" i="49" s="1"/>
  <c r="L23" i="49" s="1"/>
  <c r="L24" i="49" s="1"/>
  <c r="L25" i="49" s="1"/>
  <c r="L26" i="49" s="1"/>
  <c r="L27" i="49" s="1"/>
  <c r="L28" i="49" s="1"/>
  <c r="L29" i="49" s="1"/>
  <c r="L30" i="49" s="1"/>
  <c r="E35" i="40"/>
  <c r="I51" i="40"/>
  <c r="N126" i="40"/>
  <c r="J52" i="40"/>
  <c r="J58" i="40" s="1"/>
  <c r="J37" i="40" s="1"/>
  <c r="N124" i="40"/>
  <c r="Z46" i="40"/>
  <c r="AA46" i="40"/>
  <c r="X46" i="40"/>
  <c r="Y60" i="40" s="1"/>
  <c r="K51" i="40"/>
  <c r="K46" i="40" s="1"/>
  <c r="E37" i="40"/>
  <c r="I50" i="40"/>
  <c r="I57" i="40" s="1"/>
  <c r="I36" i="40" s="1"/>
  <c r="L50" i="40"/>
  <c r="L57" i="40" s="1"/>
  <c r="L36" i="40" s="1"/>
  <c r="J50" i="40"/>
  <c r="J57" i="40" s="1"/>
  <c r="J36" i="40" s="1"/>
  <c r="K52" i="40"/>
  <c r="K58" i="40" s="1"/>
  <c r="K37" i="40" s="1"/>
  <c r="I71" i="40"/>
  <c r="M37" i="40"/>
  <c r="N37" i="40"/>
  <c r="M50" i="40"/>
  <c r="L123" i="40"/>
  <c r="M123" i="40" s="1"/>
  <c r="L124" i="40"/>
  <c r="M124" i="40" s="1"/>
  <c r="L125" i="40"/>
  <c r="M125" i="40" s="1"/>
  <c r="L126" i="40"/>
  <c r="M126" i="40" s="1"/>
  <c r="L127" i="40"/>
  <c r="M127" i="40" s="1"/>
  <c r="M57" i="40"/>
  <c r="M36" i="40" s="1"/>
  <c r="M51" i="40"/>
  <c r="K56" i="40"/>
  <c r="K34" i="40" s="1"/>
  <c r="J123" i="40"/>
  <c r="J124" i="40"/>
  <c r="J125" i="40"/>
  <c r="J126" i="40"/>
  <c r="J127" i="40"/>
  <c r="C62" i="39"/>
  <c r="F58" i="39"/>
  <c r="Q65" i="39"/>
  <c r="H63" i="39"/>
  <c r="M62" i="39"/>
  <c r="F60" i="39"/>
  <c r="L58" i="39"/>
  <c r="I58" i="39"/>
  <c r="E58" i="39"/>
  <c r="K56" i="39"/>
  <c r="K60" i="39" s="1"/>
  <c r="H56" i="39"/>
  <c r="L56" i="39" s="1"/>
  <c r="F56" i="39"/>
  <c r="I56" i="39" s="1"/>
  <c r="H61" i="39" s="1"/>
  <c r="L31" i="49" l="1"/>
  <c r="L32" i="49" s="1"/>
  <c r="L33" i="49" s="1"/>
  <c r="L34" i="49" s="1"/>
  <c r="L35" i="49" s="1"/>
  <c r="L36" i="49" s="1"/>
  <c r="L37" i="49" s="1"/>
  <c r="L38" i="49" s="1"/>
  <c r="L40" i="49" s="1"/>
  <c r="L41" i="49" s="1"/>
  <c r="L42" i="49" s="1"/>
  <c r="L43" i="49" s="1"/>
  <c r="L44" i="49" s="1"/>
  <c r="L45" i="49" s="1"/>
  <c r="L46" i="49" s="1"/>
  <c r="L47" i="49" s="1"/>
  <c r="L48" i="49" s="1"/>
  <c r="L49" i="49" s="1"/>
  <c r="L50" i="49" s="1"/>
  <c r="L51" i="49" s="1"/>
  <c r="L52" i="49" s="1"/>
  <c r="N5" i="49" s="1"/>
  <c r="V34" i="49"/>
  <c r="V35" i="49" s="1"/>
  <c r="V36" i="49" s="1"/>
  <c r="V37" i="49" s="1"/>
  <c r="V38" i="49" s="1"/>
  <c r="V39" i="49" s="1"/>
  <c r="V40" i="49" s="1"/>
  <c r="V41" i="49" s="1"/>
  <c r="V42" i="49" s="1"/>
  <c r="V43" i="49" s="1"/>
  <c r="V44" i="49" s="1"/>
  <c r="V45" i="49" s="1"/>
  <c r="V46" i="49" s="1"/>
  <c r="V47" i="49" s="1"/>
  <c r="V48" i="49" s="1"/>
  <c r="V49" i="49" s="1"/>
  <c r="V50" i="49" s="1"/>
  <c r="V51" i="49" s="1"/>
  <c r="V52" i="49" s="1"/>
  <c r="V53" i="49" s="1"/>
  <c r="V54" i="49" s="1"/>
  <c r="V55" i="49" s="1"/>
  <c r="V56" i="49" s="1"/>
  <c r="V57" i="49" s="1"/>
  <c r="V58" i="49" s="1"/>
  <c r="V59" i="49" s="1"/>
  <c r="V60" i="49" s="1"/>
  <c r="V61" i="49" s="1"/>
  <c r="V62" i="49" s="1"/>
  <c r="X5" i="49" s="1"/>
  <c r="L56" i="40"/>
  <c r="L34" i="40" s="1"/>
  <c r="J56" i="40"/>
  <c r="J34" i="40" s="1"/>
  <c r="J46" i="40"/>
  <c r="D6" i="49"/>
  <c r="D7" i="49" s="1"/>
  <c r="X6" i="49"/>
  <c r="X7" i="49" s="1"/>
  <c r="AK8" i="49"/>
  <c r="N6" i="49"/>
  <c r="N7" i="49" s="1"/>
  <c r="L46" i="40"/>
  <c r="I56" i="40"/>
  <c r="I34" i="40" s="1"/>
  <c r="N36" i="40"/>
  <c r="I46" i="40"/>
  <c r="M46" i="40"/>
  <c r="M56" i="40"/>
  <c r="M34" i="40" s="1"/>
  <c r="J56" i="39"/>
  <c r="N56" i="39"/>
  <c r="E60" i="39"/>
  <c r="M56" i="39"/>
  <c r="L62" i="39"/>
  <c r="Q121" i="39"/>
  <c r="R118" i="39"/>
  <c r="S117" i="39"/>
  <c r="C119" i="39"/>
  <c r="F119" i="39" s="1"/>
  <c r="M114" i="39"/>
  <c r="K114" i="39"/>
  <c r="J114" i="39"/>
  <c r="I114" i="39"/>
  <c r="H114" i="39"/>
  <c r="G114" i="39"/>
  <c r="M113" i="39"/>
  <c r="L113" i="39"/>
  <c r="D118" i="39" s="1"/>
  <c r="L112" i="39"/>
  <c r="D39" i="14"/>
  <c r="L39" i="14" s="1"/>
  <c r="D38" i="14"/>
  <c r="L38" i="14" s="1"/>
  <c r="F38" i="14"/>
  <c r="D37" i="14"/>
  <c r="M37" i="14" s="1"/>
  <c r="D36" i="14"/>
  <c r="G36" i="14" s="1"/>
  <c r="D35" i="14"/>
  <c r="D34" i="14"/>
  <c r="L34" i="14" s="1"/>
  <c r="D33" i="14"/>
  <c r="D32" i="14"/>
  <c r="D31" i="14"/>
  <c r="D30" i="14"/>
  <c r="F30" i="14" s="1"/>
  <c r="D29" i="14"/>
  <c r="J29" i="14" s="1"/>
  <c r="J118" i="35"/>
  <c r="I118" i="35"/>
  <c r="H118" i="35"/>
  <c r="G118" i="35"/>
  <c r="F118" i="35"/>
  <c r="X114" i="35"/>
  <c r="K117" i="35"/>
  <c r="N117" i="35" s="1"/>
  <c r="K108" i="35"/>
  <c r="O108" i="35" s="1"/>
  <c r="P108" i="35" s="1"/>
  <c r="M122" i="35"/>
  <c r="L122" i="35"/>
  <c r="K122" i="35"/>
  <c r="M121" i="35"/>
  <c r="L121" i="35"/>
  <c r="K121" i="35"/>
  <c r="O121" i="35" s="1"/>
  <c r="P121" i="35" s="1"/>
  <c r="L116" i="35"/>
  <c r="M116" i="35"/>
  <c r="L117" i="35"/>
  <c r="M117" i="35"/>
  <c r="K115" i="35"/>
  <c r="B112" i="35"/>
  <c r="B103" i="35"/>
  <c r="K87" i="35"/>
  <c r="K86" i="35"/>
  <c r="N86" i="35" s="1"/>
  <c r="O86" i="35"/>
  <c r="K85" i="35"/>
  <c r="O85" i="35" s="1"/>
  <c r="K83" i="35"/>
  <c r="N83" i="35" s="1"/>
  <c r="K82" i="35"/>
  <c r="O82" i="35" s="1"/>
  <c r="P82" i="35" s="1"/>
  <c r="N82" i="35"/>
  <c r="K81" i="35"/>
  <c r="K80" i="35"/>
  <c r="K79" i="35"/>
  <c r="K78" i="35"/>
  <c r="K77" i="35"/>
  <c r="N77" i="35"/>
  <c r="K74" i="35"/>
  <c r="O74" i="35" s="1"/>
  <c r="K73" i="35"/>
  <c r="O73" i="35" s="1"/>
  <c r="K72" i="35"/>
  <c r="O72" i="35" s="1"/>
  <c r="P72" i="35" s="1"/>
  <c r="N72" i="35"/>
  <c r="K71" i="35"/>
  <c r="N71" i="35" s="1"/>
  <c r="K70" i="35"/>
  <c r="K69" i="35"/>
  <c r="K68" i="35"/>
  <c r="K67" i="35"/>
  <c r="K66" i="35"/>
  <c r="N66" i="35" s="1"/>
  <c r="K65" i="35"/>
  <c r="K64" i="35"/>
  <c r="N64" i="35"/>
  <c r="K63" i="35"/>
  <c r="K62" i="35"/>
  <c r="K61" i="35"/>
  <c r="K60" i="35"/>
  <c r="O60" i="35" s="1"/>
  <c r="K59" i="35"/>
  <c r="K58" i="35"/>
  <c r="K57" i="35"/>
  <c r="O57" i="35" s="1"/>
  <c r="K56" i="35"/>
  <c r="N56" i="35"/>
  <c r="K55" i="35"/>
  <c r="N55" i="35" s="1"/>
  <c r="K54" i="35"/>
  <c r="K53" i="35"/>
  <c r="N53" i="35" s="1"/>
  <c r="K52" i="35"/>
  <c r="K50" i="35"/>
  <c r="N50" i="35" s="1"/>
  <c r="K47" i="35"/>
  <c r="K44" i="35"/>
  <c r="N44" i="35" s="1"/>
  <c r="K41" i="35"/>
  <c r="O41" i="35" s="1"/>
  <c r="K38" i="35"/>
  <c r="K35" i="35"/>
  <c r="K32" i="35"/>
  <c r="O32" i="35" s="1"/>
  <c r="P32" i="35" s="1"/>
  <c r="K31" i="35"/>
  <c r="N31" i="35" s="1"/>
  <c r="K29" i="35"/>
  <c r="O29" i="35" s="1"/>
  <c r="P29" i="35" s="1"/>
  <c r="N29" i="35"/>
  <c r="N26" i="35"/>
  <c r="O23" i="35"/>
  <c r="O19" i="35"/>
  <c r="P19" i="35" s="1"/>
  <c r="K16" i="35"/>
  <c r="M108" i="35"/>
  <c r="L108" i="35"/>
  <c r="M107" i="35"/>
  <c r="L107" i="35"/>
  <c r="J107" i="35"/>
  <c r="I107" i="35"/>
  <c r="H107" i="35"/>
  <c r="G107" i="35"/>
  <c r="F107" i="35"/>
  <c r="K106" i="35"/>
  <c r="J59" i="32"/>
  <c r="I59" i="32"/>
  <c r="H59" i="32"/>
  <c r="L59" i="32" s="1"/>
  <c r="M59" i="32" s="1"/>
  <c r="J68" i="32"/>
  <c r="I68" i="32"/>
  <c r="H68" i="32"/>
  <c r="L68" i="32" s="1"/>
  <c r="B148" i="40"/>
  <c r="M158" i="40"/>
  <c r="K162" i="40" s="1"/>
  <c r="M159" i="40"/>
  <c r="J169" i="40" s="1"/>
  <c r="N159" i="40"/>
  <c r="I162" i="40" s="1"/>
  <c r="H160" i="40"/>
  <c r="I160" i="40"/>
  <c r="J160" i="40"/>
  <c r="K160" i="40"/>
  <c r="L160" i="40"/>
  <c r="N160" i="40"/>
  <c r="B162" i="40"/>
  <c r="C166" i="40"/>
  <c r="D166" i="40"/>
  <c r="F166" i="40"/>
  <c r="G166" i="40"/>
  <c r="K166" i="40"/>
  <c r="D169" i="40"/>
  <c r="K169" i="40"/>
  <c r="D171" i="40"/>
  <c r="K171" i="40"/>
  <c r="H181" i="40"/>
  <c r="I181" i="40"/>
  <c r="J181" i="40"/>
  <c r="K181" i="40"/>
  <c r="L181" i="40"/>
  <c r="H185" i="40"/>
  <c r="I185" i="40"/>
  <c r="J185" i="40"/>
  <c r="K185" i="40"/>
  <c r="L185" i="40"/>
  <c r="H189" i="40"/>
  <c r="I189" i="40"/>
  <c r="J189" i="40"/>
  <c r="K189" i="40"/>
  <c r="L189" i="40"/>
  <c r="H193" i="40"/>
  <c r="I193" i="40"/>
  <c r="J193" i="40"/>
  <c r="K193" i="40"/>
  <c r="L193" i="40"/>
  <c r="H196" i="40"/>
  <c r="I196" i="40"/>
  <c r="J196" i="40"/>
  <c r="K196" i="40"/>
  <c r="L196" i="40"/>
  <c r="H201" i="40"/>
  <c r="I201" i="40"/>
  <c r="J201" i="40"/>
  <c r="K201" i="40"/>
  <c r="L201" i="40"/>
  <c r="C231" i="40"/>
  <c r="B244" i="40"/>
  <c r="M254" i="40"/>
  <c r="K257" i="40" s="1"/>
  <c r="M255" i="40"/>
  <c r="I260" i="40" s="1"/>
  <c r="N255" i="40"/>
  <c r="I257" i="40" s="1"/>
  <c r="B257" i="40"/>
  <c r="J260" i="40"/>
  <c r="E261" i="40"/>
  <c r="F261" i="40"/>
  <c r="J262" i="40"/>
  <c r="C336" i="40"/>
  <c r="B349" i="40"/>
  <c r="M359" i="40"/>
  <c r="K362" i="40" s="1"/>
  <c r="M360" i="40"/>
  <c r="N360" i="40"/>
  <c r="I362" i="40" s="1"/>
  <c r="B362" i="40"/>
  <c r="J365" i="40"/>
  <c r="E366" i="40"/>
  <c r="F366" i="40"/>
  <c r="J367" i="40"/>
  <c r="C421" i="40"/>
  <c r="N24" i="39"/>
  <c r="J37" i="39" s="1"/>
  <c r="J26" i="39"/>
  <c r="K31" i="39" s="1"/>
  <c r="L27" i="39"/>
  <c r="F34" i="39" s="1"/>
  <c r="E37" i="39" s="1"/>
  <c r="L37" i="39" s="1"/>
  <c r="N27" i="39"/>
  <c r="D31" i="39"/>
  <c r="E31" i="39"/>
  <c r="D32" i="39"/>
  <c r="G34" i="39"/>
  <c r="I34" i="39"/>
  <c r="F37" i="39"/>
  <c r="I37" i="39"/>
  <c r="M37" i="39"/>
  <c r="F39" i="39"/>
  <c r="I39" i="39"/>
  <c r="M39" i="39"/>
  <c r="Q33" i="39"/>
  <c r="L82" i="39"/>
  <c r="D83" i="39"/>
  <c r="J85" i="39" s="1"/>
  <c r="L83" i="39"/>
  <c r="E85" i="39" s="1"/>
  <c r="M83" i="39"/>
  <c r="F85" i="39"/>
  <c r="I85" i="39"/>
  <c r="M85" i="39"/>
  <c r="F87" i="39"/>
  <c r="I87" i="39"/>
  <c r="M87" i="39"/>
  <c r="Q84" i="39"/>
  <c r="A156" i="37"/>
  <c r="B155" i="37"/>
  <c r="A139" i="37"/>
  <c r="B138" i="37"/>
  <c r="A116" i="37"/>
  <c r="B115" i="37"/>
  <c r="A93" i="37"/>
  <c r="B92" i="37"/>
  <c r="Q80" i="37"/>
  <c r="AF77" i="37"/>
  <c r="U75" i="37"/>
  <c r="A71" i="37"/>
  <c r="B70" i="37"/>
  <c r="AE59" i="37"/>
  <c r="P59" i="37"/>
  <c r="AF58" i="37"/>
  <c r="Q58" i="37"/>
  <c r="AF51" i="37"/>
  <c r="Z50" i="37"/>
  <c r="V50" i="37"/>
  <c r="Q50" i="37"/>
  <c r="A50" i="37"/>
  <c r="B49" i="37"/>
  <c r="AB47" i="37"/>
  <c r="Z49" i="37" s="1"/>
  <c r="AA49" i="37" s="1"/>
  <c r="X47" i="37"/>
  <c r="V49" i="37" s="1"/>
  <c r="X49" i="37" s="1"/>
  <c r="S47" i="37"/>
  <c r="Q49" i="37"/>
  <c r="AC46" i="37"/>
  <c r="Y46" i="37"/>
  <c r="AE40" i="37"/>
  <c r="P40" i="37"/>
  <c r="AF39" i="37"/>
  <c r="Q39" i="37"/>
  <c r="Q35" i="37"/>
  <c r="AF32" i="37"/>
  <c r="W32" i="37"/>
  <c r="W33" i="37" s="1"/>
  <c r="Z31" i="37"/>
  <c r="Z32" i="37" s="1"/>
  <c r="Z33" i="37" s="1"/>
  <c r="W31" i="37"/>
  <c r="S31" i="37"/>
  <c r="S32" i="37"/>
  <c r="S33" i="37" s="1"/>
  <c r="A31" i="37"/>
  <c r="B30" i="37"/>
  <c r="X27" i="37"/>
  <c r="AB26" i="37"/>
  <c r="AB27" i="37" s="1"/>
  <c r="X26" i="37"/>
  <c r="T26" i="37"/>
  <c r="T27" i="37" s="1"/>
  <c r="AB21" i="37"/>
  <c r="AB20" i="37" s="1"/>
  <c r="X21" i="37"/>
  <c r="X20" i="37" s="1"/>
  <c r="T20" i="37"/>
  <c r="T21" i="37" s="1"/>
  <c r="AE12" i="37"/>
  <c r="P12" i="37"/>
  <c r="A12" i="37"/>
  <c r="AF11" i="37"/>
  <c r="Q11" i="37"/>
  <c r="B11" i="37"/>
  <c r="AF6" i="37"/>
  <c r="Q6" i="37"/>
  <c r="A5" i="37"/>
  <c r="O21" i="25"/>
  <c r="P21" i="25" s="1"/>
  <c r="R20" i="25"/>
  <c r="Q20" i="25"/>
  <c r="P20" i="25"/>
  <c r="Q19" i="25"/>
  <c r="R19" i="25" s="1"/>
  <c r="P19" i="25"/>
  <c r="O12" i="25"/>
  <c r="P12" i="25" s="1"/>
  <c r="R11" i="25"/>
  <c r="P11" i="25"/>
  <c r="Q11" i="25" s="1"/>
  <c r="Q10" i="25"/>
  <c r="R10" i="25" s="1"/>
  <c r="P10" i="25"/>
  <c r="M16" i="35"/>
  <c r="L16" i="35"/>
  <c r="L87" i="35"/>
  <c r="L86" i="35"/>
  <c r="L85" i="35"/>
  <c r="L83" i="35"/>
  <c r="L82" i="35"/>
  <c r="L81" i="35"/>
  <c r="L80" i="35"/>
  <c r="L79" i="35"/>
  <c r="L78" i="35"/>
  <c r="M77" i="35"/>
  <c r="L77" i="35"/>
  <c r="M76" i="35"/>
  <c r="L76" i="35"/>
  <c r="J76" i="35"/>
  <c r="I76" i="35"/>
  <c r="H76" i="35"/>
  <c r="G76" i="35"/>
  <c r="F76" i="35"/>
  <c r="K76" i="35" s="1"/>
  <c r="L74" i="35"/>
  <c r="L73" i="35"/>
  <c r="N73" i="35"/>
  <c r="L72" i="35"/>
  <c r="L71" i="35"/>
  <c r="O71" i="35"/>
  <c r="P71" i="35" s="1"/>
  <c r="L70" i="35"/>
  <c r="L69" i="35"/>
  <c r="L68" i="35"/>
  <c r="L67" i="35"/>
  <c r="L66" i="35"/>
  <c r="L65" i="35"/>
  <c r="L64" i="35"/>
  <c r="O64" i="35"/>
  <c r="P64" i="35" s="1"/>
  <c r="Q64" i="35" s="1"/>
  <c r="L63" i="35"/>
  <c r="O63" i="35"/>
  <c r="P63" i="35" s="1"/>
  <c r="L62" i="35"/>
  <c r="N62" i="35"/>
  <c r="L61" i="35"/>
  <c r="O61" i="35"/>
  <c r="P61" i="35"/>
  <c r="L60" i="35"/>
  <c r="L59" i="35"/>
  <c r="L58" i="35"/>
  <c r="O58" i="35"/>
  <c r="P58" i="35" s="1"/>
  <c r="Q58" i="35" s="1"/>
  <c r="L57" i="35"/>
  <c r="L56" i="35"/>
  <c r="L55" i="35"/>
  <c r="L54" i="35"/>
  <c r="L53" i="35"/>
  <c r="M29" i="35"/>
  <c r="L29" i="35"/>
  <c r="M28" i="35"/>
  <c r="L28" i="35"/>
  <c r="J28" i="35"/>
  <c r="I28" i="35"/>
  <c r="H28" i="35"/>
  <c r="G28" i="35"/>
  <c r="F28" i="35"/>
  <c r="M25" i="35"/>
  <c r="N25" i="35"/>
  <c r="M35" i="35"/>
  <c r="L35" i="35"/>
  <c r="N35" i="35"/>
  <c r="M34" i="35"/>
  <c r="L34" i="35"/>
  <c r="J34" i="35"/>
  <c r="I34" i="35"/>
  <c r="H34" i="35"/>
  <c r="G34" i="35"/>
  <c r="F34" i="35"/>
  <c r="M38" i="35"/>
  <c r="L38" i="35"/>
  <c r="N38" i="35"/>
  <c r="M37" i="35"/>
  <c r="L37" i="35"/>
  <c r="J37" i="35"/>
  <c r="I37" i="35"/>
  <c r="H37" i="35"/>
  <c r="K37" i="35" s="1"/>
  <c r="G37" i="35"/>
  <c r="F37" i="35"/>
  <c r="M41" i="35"/>
  <c r="L41" i="35"/>
  <c r="M40" i="35"/>
  <c r="L40" i="35"/>
  <c r="J40" i="35"/>
  <c r="I40" i="35"/>
  <c r="H40" i="35"/>
  <c r="G40" i="35"/>
  <c r="F40" i="35"/>
  <c r="K40" i="35" s="1"/>
  <c r="N40" i="35" s="1"/>
  <c r="M44" i="35"/>
  <c r="L44" i="35"/>
  <c r="M43" i="35"/>
  <c r="L43" i="35"/>
  <c r="J43" i="35"/>
  <c r="I43" i="35"/>
  <c r="H43" i="35"/>
  <c r="G43" i="35"/>
  <c r="F43" i="35"/>
  <c r="L52" i="35"/>
  <c r="M47" i="35"/>
  <c r="L47" i="35"/>
  <c r="N47" i="35"/>
  <c r="M46" i="35"/>
  <c r="L46" i="35"/>
  <c r="J46" i="35"/>
  <c r="I46" i="35"/>
  <c r="H46" i="35"/>
  <c r="G46" i="35"/>
  <c r="F46" i="35"/>
  <c r="M50" i="35"/>
  <c r="L50" i="35"/>
  <c r="M49" i="35"/>
  <c r="L49" i="35"/>
  <c r="J49" i="35"/>
  <c r="I49" i="35"/>
  <c r="K49" i="35" s="1"/>
  <c r="H49" i="35"/>
  <c r="G49" i="35"/>
  <c r="F49" i="35"/>
  <c r="M26" i="35"/>
  <c r="M32" i="35"/>
  <c r="L32" i="35"/>
  <c r="N32" i="35"/>
  <c r="M31" i="35"/>
  <c r="L31" i="35"/>
  <c r="M24" i="35"/>
  <c r="N24" i="35"/>
  <c r="M23" i="35"/>
  <c r="N23" i="35"/>
  <c r="K99" i="35"/>
  <c r="M97" i="35"/>
  <c r="L97" i="35"/>
  <c r="K97" i="35"/>
  <c r="M96" i="35"/>
  <c r="L96" i="35"/>
  <c r="J96" i="35"/>
  <c r="I96" i="35"/>
  <c r="H96" i="35"/>
  <c r="G96" i="35"/>
  <c r="F96" i="35"/>
  <c r="K96" i="35" s="1"/>
  <c r="M22" i="35"/>
  <c r="N22" i="35"/>
  <c r="K92" i="35"/>
  <c r="J91" i="35"/>
  <c r="I91" i="35"/>
  <c r="H91" i="35"/>
  <c r="G91" i="35"/>
  <c r="K91" i="35" s="1"/>
  <c r="O91" i="35" s="1"/>
  <c r="F91" i="35"/>
  <c r="K94" i="35"/>
  <c r="M92" i="35"/>
  <c r="L92" i="35"/>
  <c r="M91" i="35"/>
  <c r="L91" i="35"/>
  <c r="M21" i="35"/>
  <c r="N21" i="35"/>
  <c r="M20" i="35"/>
  <c r="N20" i="35"/>
  <c r="M19" i="35"/>
  <c r="M18" i="35"/>
  <c r="N18" i="35"/>
  <c r="M17" i="35"/>
  <c r="N17" i="35"/>
  <c r="K15" i="35"/>
  <c r="O84" i="35"/>
  <c r="D3" i="35"/>
  <c r="G24" i="31"/>
  <c r="G25" i="31"/>
  <c r="G86" i="33"/>
  <c r="G85" i="33"/>
  <c r="G84" i="33"/>
  <c r="I84" i="33" s="1"/>
  <c r="G83" i="33"/>
  <c r="I83" i="33" s="1"/>
  <c r="L83" i="33" s="1"/>
  <c r="G82" i="33"/>
  <c r="I82" i="33" s="1"/>
  <c r="G81" i="33"/>
  <c r="I81" i="33" s="1"/>
  <c r="G80" i="33"/>
  <c r="I80" i="33" s="1"/>
  <c r="G79" i="33"/>
  <c r="I79" i="33" s="1"/>
  <c r="L79" i="33" s="1"/>
  <c r="M79" i="33" s="1"/>
  <c r="G78" i="33"/>
  <c r="I78" i="33" s="1"/>
  <c r="K78" i="33" s="1"/>
  <c r="G77" i="33"/>
  <c r="I77" i="33" s="1"/>
  <c r="G76" i="33"/>
  <c r="I76" i="33" s="1"/>
  <c r="G75" i="33"/>
  <c r="I75" i="33" s="1"/>
  <c r="G74" i="33"/>
  <c r="I74" i="33" s="1"/>
  <c r="G73" i="33"/>
  <c r="G72" i="33"/>
  <c r="I72" i="33" s="1"/>
  <c r="G71" i="33"/>
  <c r="I71" i="33" s="1"/>
  <c r="K71" i="33" s="1"/>
  <c r="G67" i="33"/>
  <c r="I67" i="33" s="1"/>
  <c r="K67" i="33" s="1"/>
  <c r="G65" i="33"/>
  <c r="I65" i="33" s="1"/>
  <c r="G60" i="33"/>
  <c r="I60" i="33"/>
  <c r="K60" i="33" s="1"/>
  <c r="G59" i="33"/>
  <c r="G58" i="33"/>
  <c r="I58" i="33" s="1"/>
  <c r="G57" i="33"/>
  <c r="I57" i="33"/>
  <c r="G56" i="33"/>
  <c r="I56" i="33" s="1"/>
  <c r="G55" i="33"/>
  <c r="G54" i="33"/>
  <c r="G49" i="33"/>
  <c r="G48" i="33"/>
  <c r="I48" i="33"/>
  <c r="G47" i="33"/>
  <c r="G46" i="33"/>
  <c r="G45" i="33"/>
  <c r="G44" i="33"/>
  <c r="I44" i="33" s="1"/>
  <c r="G43" i="33"/>
  <c r="I43" i="33" s="1"/>
  <c r="G42" i="33"/>
  <c r="I42" i="33" s="1"/>
  <c r="K42" i="33" s="1"/>
  <c r="G41" i="33"/>
  <c r="I41" i="33" s="1"/>
  <c r="G40" i="33"/>
  <c r="I40" i="33" s="1"/>
  <c r="K40" i="33" s="1"/>
  <c r="G39" i="33"/>
  <c r="I39" i="33" s="1"/>
  <c r="K39" i="33" s="1"/>
  <c r="G38" i="33"/>
  <c r="I38" i="33" s="1"/>
  <c r="K38" i="33" s="1"/>
  <c r="G37" i="33"/>
  <c r="I37" i="33" s="1"/>
  <c r="G36" i="33"/>
  <c r="I36" i="33" s="1"/>
  <c r="G35" i="33"/>
  <c r="G34" i="33"/>
  <c r="G33" i="33"/>
  <c r="G32" i="33"/>
  <c r="I32" i="33" s="1"/>
  <c r="G31" i="33"/>
  <c r="G30" i="33"/>
  <c r="I30" i="33" s="1"/>
  <c r="K30" i="33" s="1"/>
  <c r="G29" i="33"/>
  <c r="G53" i="33"/>
  <c r="I53" i="33"/>
  <c r="L53" i="33" s="1"/>
  <c r="G23" i="33"/>
  <c r="I23" i="33" s="1"/>
  <c r="G19" i="33"/>
  <c r="I19" i="33"/>
  <c r="G18" i="33"/>
  <c r="I18" i="33"/>
  <c r="G17" i="33"/>
  <c r="I17" i="33" s="1"/>
  <c r="J86" i="33"/>
  <c r="J85" i="33"/>
  <c r="J84" i="33"/>
  <c r="J83" i="33"/>
  <c r="J82" i="33"/>
  <c r="J81" i="33"/>
  <c r="J80" i="33"/>
  <c r="J79" i="33"/>
  <c r="J78" i="33"/>
  <c r="J77" i="33"/>
  <c r="J76" i="33"/>
  <c r="J75" i="33"/>
  <c r="J74" i="33"/>
  <c r="J73" i="33"/>
  <c r="J72" i="33"/>
  <c r="J71" i="33"/>
  <c r="J67" i="33"/>
  <c r="J66" i="33"/>
  <c r="J65" i="33"/>
  <c r="L64" i="33"/>
  <c r="J60" i="33"/>
  <c r="J59" i="33"/>
  <c r="J58" i="33"/>
  <c r="J57" i="33"/>
  <c r="J56" i="33"/>
  <c r="J55" i="33"/>
  <c r="J54" i="33"/>
  <c r="J49" i="33"/>
  <c r="J48" i="33"/>
  <c r="J47" i="33"/>
  <c r="J46" i="33"/>
  <c r="J45" i="33"/>
  <c r="J44" i="33"/>
  <c r="J43" i="33"/>
  <c r="J42" i="33"/>
  <c r="J41" i="33"/>
  <c r="J40" i="33"/>
  <c r="J39" i="33"/>
  <c r="J38" i="33"/>
  <c r="J37" i="33"/>
  <c r="J36" i="33"/>
  <c r="J35" i="33"/>
  <c r="J34" i="33"/>
  <c r="J33" i="33"/>
  <c r="J32" i="33"/>
  <c r="J31" i="33"/>
  <c r="J30" i="33"/>
  <c r="J29" i="33"/>
  <c r="J53" i="33"/>
  <c r="J23" i="33"/>
  <c r="J19" i="33"/>
  <c r="J18" i="33"/>
  <c r="J17" i="33"/>
  <c r="D3" i="33"/>
  <c r="J16" i="32"/>
  <c r="J17" i="32"/>
  <c r="J18" i="32"/>
  <c r="J19" i="32"/>
  <c r="J20" i="32"/>
  <c r="J21" i="32"/>
  <c r="J22" i="32"/>
  <c r="J23" i="32"/>
  <c r="J24" i="32"/>
  <c r="J25" i="32"/>
  <c r="J26" i="32"/>
  <c r="J27" i="32"/>
  <c r="J28" i="32"/>
  <c r="J32" i="32"/>
  <c r="J33" i="32"/>
  <c r="J34" i="32"/>
  <c r="J35" i="32"/>
  <c r="J36" i="32"/>
  <c r="J37" i="32"/>
  <c r="J38" i="32"/>
  <c r="J39" i="32"/>
  <c r="J43" i="32"/>
  <c r="J44" i="32"/>
  <c r="J45" i="32"/>
  <c r="J46" i="32"/>
  <c r="J47" i="32"/>
  <c r="J48" i="32"/>
  <c r="J49" i="32"/>
  <c r="J50" i="32"/>
  <c r="J51" i="32"/>
  <c r="J52" i="32"/>
  <c r="J53" i="32"/>
  <c r="J54" i="32"/>
  <c r="J55" i="32"/>
  <c r="J56" i="32"/>
  <c r="J57" i="32"/>
  <c r="J58" i="32"/>
  <c r="J60" i="32"/>
  <c r="J61" i="32"/>
  <c r="J62" i="32"/>
  <c r="J63" i="32"/>
  <c r="J64" i="32"/>
  <c r="J69" i="32"/>
  <c r="J70" i="32"/>
  <c r="J71" i="32"/>
  <c r="J72" i="32"/>
  <c r="J73" i="32"/>
  <c r="J74" i="32"/>
  <c r="J75" i="32"/>
  <c r="J80" i="32"/>
  <c r="J81" i="32"/>
  <c r="J82" i="32"/>
  <c r="J86" i="32"/>
  <c r="J87" i="32"/>
  <c r="J88" i="32"/>
  <c r="J89" i="32"/>
  <c r="J90" i="32"/>
  <c r="J91" i="32"/>
  <c r="J92" i="32"/>
  <c r="J93" i="32"/>
  <c r="J94" i="32"/>
  <c r="J95" i="32"/>
  <c r="J96" i="32"/>
  <c r="J97" i="32"/>
  <c r="J98" i="32"/>
  <c r="J99" i="32"/>
  <c r="J100" i="32"/>
  <c r="J101" i="32"/>
  <c r="J15" i="32"/>
  <c r="I72" i="32"/>
  <c r="H72" i="32"/>
  <c r="K72" i="32" s="1"/>
  <c r="I45" i="32"/>
  <c r="H45" i="32"/>
  <c r="L45" i="32" s="1"/>
  <c r="I53" i="32"/>
  <c r="H53" i="32"/>
  <c r="K53" i="32" s="1"/>
  <c r="I50" i="32"/>
  <c r="H50" i="32"/>
  <c r="L50" i="32" s="1"/>
  <c r="M50" i="32" s="1"/>
  <c r="I28" i="32"/>
  <c r="H28" i="32"/>
  <c r="K28" i="32" s="1"/>
  <c r="I27" i="32"/>
  <c r="H27" i="32"/>
  <c r="K27" i="32" s="1"/>
  <c r="I26" i="32"/>
  <c r="H26" i="32"/>
  <c r="L26" i="32" s="1"/>
  <c r="M26" i="32" s="1"/>
  <c r="I25" i="32"/>
  <c r="H25" i="32"/>
  <c r="L25" i="32" s="1"/>
  <c r="I21" i="32"/>
  <c r="H21" i="32"/>
  <c r="K21" i="32" s="1"/>
  <c r="I20" i="32"/>
  <c r="H20" i="32"/>
  <c r="K20" i="32" s="1"/>
  <c r="I73" i="32"/>
  <c r="H73" i="32"/>
  <c r="L73" i="32" s="1"/>
  <c r="I71" i="32"/>
  <c r="H71" i="32"/>
  <c r="K71" i="32" s="1"/>
  <c r="I70" i="32"/>
  <c r="H70" i="32"/>
  <c r="K70" i="32"/>
  <c r="I69" i="32"/>
  <c r="H69" i="32"/>
  <c r="L69" i="32" s="1"/>
  <c r="M69" i="32" s="1"/>
  <c r="I64" i="32"/>
  <c r="H64" i="32"/>
  <c r="L64" i="32" s="1"/>
  <c r="I63" i="32"/>
  <c r="H63" i="32"/>
  <c r="L63" i="32" s="1"/>
  <c r="M63" i="32" s="1"/>
  <c r="I62" i="32"/>
  <c r="H62" i="32"/>
  <c r="I61" i="32"/>
  <c r="H61" i="32"/>
  <c r="K61" i="32" s="1"/>
  <c r="I60" i="32"/>
  <c r="H60" i="32"/>
  <c r="L60" i="32" s="1"/>
  <c r="M60" i="32" s="1"/>
  <c r="I58" i="32"/>
  <c r="H58" i="32"/>
  <c r="K58" i="32" s="1"/>
  <c r="I57" i="32"/>
  <c r="H57" i="32"/>
  <c r="L57" i="32" s="1"/>
  <c r="M57" i="32" s="1"/>
  <c r="I56" i="32"/>
  <c r="H56" i="32"/>
  <c r="I55" i="32"/>
  <c r="H55" i="32"/>
  <c r="L55" i="32" s="1"/>
  <c r="I54" i="32"/>
  <c r="H54" i="32"/>
  <c r="L54" i="32" s="1"/>
  <c r="M54" i="32" s="1"/>
  <c r="K54" i="32"/>
  <c r="I52" i="32"/>
  <c r="H52" i="32"/>
  <c r="K52" i="32" s="1"/>
  <c r="I51" i="32"/>
  <c r="H51" i="32"/>
  <c r="K51" i="32" s="1"/>
  <c r="I49" i="32"/>
  <c r="H49" i="32"/>
  <c r="L49" i="32" s="1"/>
  <c r="M49" i="32" s="1"/>
  <c r="I48" i="32"/>
  <c r="H48" i="32"/>
  <c r="L48" i="32" s="1"/>
  <c r="I47" i="32"/>
  <c r="H47" i="32"/>
  <c r="L47" i="32" s="1"/>
  <c r="I46" i="32"/>
  <c r="H46" i="32"/>
  <c r="L46" i="32" s="1"/>
  <c r="I44" i="32"/>
  <c r="H44" i="32"/>
  <c r="I15" i="32"/>
  <c r="H15" i="32"/>
  <c r="I19" i="32"/>
  <c r="H19" i="32"/>
  <c r="K19" i="32" s="1"/>
  <c r="I18" i="32"/>
  <c r="H18" i="32"/>
  <c r="L18" i="32" s="1"/>
  <c r="M18" i="32" s="1"/>
  <c r="I43" i="32"/>
  <c r="H43" i="32"/>
  <c r="I39" i="32"/>
  <c r="H39" i="32"/>
  <c r="K39" i="32" s="1"/>
  <c r="I38" i="32"/>
  <c r="H38" i="32"/>
  <c r="L38" i="32" s="1"/>
  <c r="M38" i="32" s="1"/>
  <c r="I37" i="32"/>
  <c r="H37" i="32"/>
  <c r="K37" i="32" s="1"/>
  <c r="I36" i="32"/>
  <c r="H36" i="32"/>
  <c r="I114" i="32"/>
  <c r="H114" i="32"/>
  <c r="L114" i="32" s="1"/>
  <c r="I113" i="32"/>
  <c r="H113" i="32"/>
  <c r="L113" i="32" s="1"/>
  <c r="M113" i="32" s="1"/>
  <c r="I112" i="32"/>
  <c r="H112" i="32"/>
  <c r="L112" i="32" s="1"/>
  <c r="M112" i="32" s="1"/>
  <c r="I111" i="32"/>
  <c r="H111" i="32"/>
  <c r="L111" i="32" s="1"/>
  <c r="I110" i="32"/>
  <c r="H110" i="32"/>
  <c r="L110" i="32" s="1"/>
  <c r="I109" i="32"/>
  <c r="H109" i="32"/>
  <c r="L109" i="32" s="1"/>
  <c r="M109" i="32" s="1"/>
  <c r="I108" i="32"/>
  <c r="H108" i="32"/>
  <c r="L108" i="32" s="1"/>
  <c r="I107" i="32"/>
  <c r="H107" i="32"/>
  <c r="L107" i="32" s="1"/>
  <c r="I106" i="32"/>
  <c r="H106" i="32"/>
  <c r="I105" i="32"/>
  <c r="H105" i="32"/>
  <c r="I104" i="32"/>
  <c r="H104" i="32"/>
  <c r="L104" i="32" s="1"/>
  <c r="I103" i="32"/>
  <c r="H103" i="32"/>
  <c r="L103" i="32" s="1"/>
  <c r="I102" i="32"/>
  <c r="H102" i="32"/>
  <c r="L102" i="32"/>
  <c r="M102" i="32" s="1"/>
  <c r="N102" i="32" s="1"/>
  <c r="I101" i="32"/>
  <c r="H101" i="32"/>
  <c r="K101" i="32" s="1"/>
  <c r="I100" i="32"/>
  <c r="H100" i="32"/>
  <c r="K100" i="32" s="1"/>
  <c r="I99" i="32"/>
  <c r="H99" i="32"/>
  <c r="K99" i="32" s="1"/>
  <c r="I98" i="32"/>
  <c r="H98" i="32"/>
  <c r="I97" i="32"/>
  <c r="H97" i="32"/>
  <c r="I96" i="32"/>
  <c r="H96" i="32"/>
  <c r="L96" i="32" s="1"/>
  <c r="I95" i="32"/>
  <c r="H95" i="32"/>
  <c r="L95" i="32" s="1"/>
  <c r="I94" i="32"/>
  <c r="H94" i="32"/>
  <c r="I93" i="32"/>
  <c r="H93" i="32"/>
  <c r="L93" i="32" s="1"/>
  <c r="I92" i="32"/>
  <c r="H92" i="32"/>
  <c r="L92" i="32" s="1"/>
  <c r="I91" i="32"/>
  <c r="H91" i="32"/>
  <c r="I90" i="32"/>
  <c r="H90" i="32"/>
  <c r="L90" i="32" s="1"/>
  <c r="M90" i="32" s="1"/>
  <c r="I89" i="32"/>
  <c r="H89" i="32"/>
  <c r="K89" i="32" s="1"/>
  <c r="I88" i="32"/>
  <c r="H88" i="32"/>
  <c r="I87" i="32"/>
  <c r="H87" i="32"/>
  <c r="L87" i="32" s="1"/>
  <c r="M87" i="32" s="1"/>
  <c r="I86" i="32"/>
  <c r="H86" i="32"/>
  <c r="I82" i="32"/>
  <c r="H82" i="32"/>
  <c r="L82" i="32" s="1"/>
  <c r="M82" i="32" s="1"/>
  <c r="N82" i="32" s="1"/>
  <c r="I81" i="32"/>
  <c r="H81" i="32"/>
  <c r="L81" i="32" s="1"/>
  <c r="I80" i="32"/>
  <c r="H80" i="32"/>
  <c r="L80" i="32" s="1"/>
  <c r="L79" i="32"/>
  <c r="I35" i="32"/>
  <c r="H35" i="32"/>
  <c r="L35" i="32" s="1"/>
  <c r="M35" i="32" s="1"/>
  <c r="I34" i="32"/>
  <c r="H34" i="32"/>
  <c r="I33" i="32"/>
  <c r="H33" i="32"/>
  <c r="L33" i="32" s="1"/>
  <c r="I75" i="32"/>
  <c r="H75" i="32"/>
  <c r="L75" i="32" s="1"/>
  <c r="M75" i="32" s="1"/>
  <c r="K75" i="32"/>
  <c r="I24" i="32"/>
  <c r="H24" i="32"/>
  <c r="L24" i="32" s="1"/>
  <c r="I74" i="32"/>
  <c r="H74" i="32"/>
  <c r="I32" i="32"/>
  <c r="H32" i="32"/>
  <c r="I23" i="32"/>
  <c r="H23" i="32"/>
  <c r="I22" i="32"/>
  <c r="H22" i="32"/>
  <c r="L22" i="32" s="1"/>
  <c r="M22" i="32" s="1"/>
  <c r="I17" i="32"/>
  <c r="H17" i="32"/>
  <c r="K17" i="32" s="1"/>
  <c r="I16" i="32"/>
  <c r="H16" i="32"/>
  <c r="K16" i="32" s="1"/>
  <c r="D3" i="32"/>
  <c r="C48" i="24"/>
  <c r="D48" i="24"/>
  <c r="E48" i="24"/>
  <c r="F48" i="24"/>
  <c r="B48" i="24"/>
  <c r="F44" i="24" s="1"/>
  <c r="F49" i="24" s="1"/>
  <c r="C49" i="24"/>
  <c r="C94" i="31"/>
  <c r="L3" i="31"/>
  <c r="B3" i="31"/>
  <c r="J27" i="29"/>
  <c r="I27" i="29"/>
  <c r="H27" i="29"/>
  <c r="G27" i="29"/>
  <c r="F27" i="29"/>
  <c r="J9" i="29"/>
  <c r="E9" i="29"/>
  <c r="C3" i="29"/>
  <c r="E33" i="29"/>
  <c r="E31" i="29"/>
  <c r="E29" i="29"/>
  <c r="E25" i="29"/>
  <c r="E24" i="29"/>
  <c r="E23" i="29"/>
  <c r="E22" i="29"/>
  <c r="E21" i="29"/>
  <c r="E19" i="29"/>
  <c r="H16" i="29"/>
  <c r="E16" i="29"/>
  <c r="C14" i="29"/>
  <c r="D17" i="28"/>
  <c r="D18" i="28" s="1"/>
  <c r="D19" i="28" s="1"/>
  <c r="I42" i="28"/>
  <c r="K40" i="28"/>
  <c r="I43" i="28" s="1"/>
  <c r="J43" i="28" s="1"/>
  <c r="I37" i="28"/>
  <c r="K35" i="28"/>
  <c r="I38" i="28"/>
  <c r="I32" i="28"/>
  <c r="K30" i="28"/>
  <c r="I33" i="28" s="1"/>
  <c r="L33" i="28" s="1"/>
  <c r="D30" i="28"/>
  <c r="G25" i="28"/>
  <c r="J24" i="28"/>
  <c r="J25" i="28" s="1"/>
  <c r="M23" i="28"/>
  <c r="M24" i="28" s="1"/>
  <c r="M25" i="28" s="1"/>
  <c r="J23" i="28"/>
  <c r="G23" i="28"/>
  <c r="G24" i="28" s="1"/>
  <c r="C23" i="28"/>
  <c r="C24" i="28"/>
  <c r="C25" i="28"/>
  <c r="O2" i="28"/>
  <c r="B2" i="28"/>
  <c r="C58" i="10"/>
  <c r="C50" i="10"/>
  <c r="C44" i="10"/>
  <c r="E44" i="10" s="1"/>
  <c r="C51" i="10" s="1"/>
  <c r="D51" i="10" s="1"/>
  <c r="D58" i="10" s="1"/>
  <c r="E43" i="10"/>
  <c r="C46" i="10" s="1"/>
  <c r="D46" i="10" s="1"/>
  <c r="D48" i="10" s="1"/>
  <c r="E48" i="10" s="1"/>
  <c r="G48" i="10" s="1"/>
  <c r="I39" i="10"/>
  <c r="L33" i="10"/>
  <c r="G77" i="10"/>
  <c r="E77" i="10"/>
  <c r="D77" i="10"/>
  <c r="L74" i="10"/>
  <c r="K74" i="10"/>
  <c r="G74" i="10"/>
  <c r="F74" i="10" s="1"/>
  <c r="D74" i="10"/>
  <c r="L73" i="10"/>
  <c r="K73" i="10"/>
  <c r="E73" i="10"/>
  <c r="G73" i="10"/>
  <c r="C73" i="10"/>
  <c r="D72" i="10"/>
  <c r="D71" i="10"/>
  <c r="E71" i="10"/>
  <c r="G71" i="10" s="1"/>
  <c r="L68" i="10"/>
  <c r="K68" i="10"/>
  <c r="G68" i="10"/>
  <c r="D68" i="10"/>
  <c r="C68" i="10" s="1"/>
  <c r="L67" i="10"/>
  <c r="K67" i="10"/>
  <c r="F67" i="10"/>
  <c r="E67" i="10"/>
  <c r="D67" i="10" s="1"/>
  <c r="I66" i="10"/>
  <c r="E66" i="10"/>
  <c r="C66" i="10"/>
  <c r="E65" i="10"/>
  <c r="H65" i="10" s="1"/>
  <c r="C65" i="10"/>
  <c r="E64" i="10"/>
  <c r="H64" i="10" s="1"/>
  <c r="L64" i="10" s="1"/>
  <c r="D64" i="10"/>
  <c r="I64" i="10" s="1"/>
  <c r="E63" i="10"/>
  <c r="H63" i="10" s="1"/>
  <c r="D63" i="10"/>
  <c r="I29" i="25"/>
  <c r="I25" i="25"/>
  <c r="I24" i="25"/>
  <c r="I27" i="25"/>
  <c r="I28" i="25" s="1"/>
  <c r="D46" i="27"/>
  <c r="D45" i="27"/>
  <c r="D44" i="27"/>
  <c r="D43" i="27"/>
  <c r="D42" i="27"/>
  <c r="D41" i="27"/>
  <c r="D40" i="27"/>
  <c r="D39" i="27"/>
  <c r="D38" i="27"/>
  <c r="D37" i="27"/>
  <c r="D36" i="27"/>
  <c r="D35" i="27"/>
  <c r="D34" i="27"/>
  <c r="H29" i="27"/>
  <c r="G29" i="27"/>
  <c r="E29" i="27"/>
  <c r="H28" i="27"/>
  <c r="G28" i="27"/>
  <c r="E28" i="27"/>
  <c r="H27" i="27"/>
  <c r="G27" i="27"/>
  <c r="E27" i="27"/>
  <c r="H26" i="27"/>
  <c r="G26" i="27"/>
  <c r="E26" i="27"/>
  <c r="H25" i="27"/>
  <c r="G25" i="27"/>
  <c r="E25" i="27"/>
  <c r="G20" i="27"/>
  <c r="G19" i="27"/>
  <c r="G18" i="27"/>
  <c r="G17" i="27"/>
  <c r="G16" i="27"/>
  <c r="M9" i="27"/>
  <c r="I9" i="27"/>
  <c r="C3" i="27"/>
  <c r="K49" i="23"/>
  <c r="L48" i="23"/>
  <c r="K53" i="23" s="1"/>
  <c r="L47" i="23"/>
  <c r="L46" i="23"/>
  <c r="L45" i="23"/>
  <c r="L43" i="23"/>
  <c r="L42" i="23"/>
  <c r="L41" i="23"/>
  <c r="N40" i="23"/>
  <c r="D67" i="24"/>
  <c r="F67" i="24"/>
  <c r="G67" i="24" s="1"/>
  <c r="D66" i="24"/>
  <c r="D65" i="24"/>
  <c r="F65" i="24" s="1"/>
  <c r="G65" i="24" s="1"/>
  <c r="H65" i="24" s="1"/>
  <c r="D64" i="24"/>
  <c r="F64" i="24" s="1"/>
  <c r="G64" i="24" s="1"/>
  <c r="D58" i="24"/>
  <c r="D57" i="24"/>
  <c r="F57" i="24" s="1"/>
  <c r="G57" i="24" s="1"/>
  <c r="D56" i="24"/>
  <c r="F56" i="24" s="1"/>
  <c r="G56" i="24" s="1"/>
  <c r="H56" i="24" s="1"/>
  <c r="D55" i="24"/>
  <c r="K40" i="25"/>
  <c r="M39" i="25"/>
  <c r="M40" i="25" s="1"/>
  <c r="K39" i="25"/>
  <c r="I39" i="25"/>
  <c r="I40" i="25"/>
  <c r="M36" i="25"/>
  <c r="M35" i="25" s="1"/>
  <c r="K35" i="25"/>
  <c r="K36" i="25" s="1"/>
  <c r="I35" i="25"/>
  <c r="I36" i="25"/>
  <c r="J49" i="25"/>
  <c r="I49" i="25"/>
  <c r="E49" i="25"/>
  <c r="D49" i="25" s="1"/>
  <c r="K48" i="25"/>
  <c r="I48" i="25"/>
  <c r="F48" i="25"/>
  <c r="D48" i="25"/>
  <c r="K47" i="25"/>
  <c r="J47" i="25"/>
  <c r="E47" i="25"/>
  <c r="F47" i="25" s="1"/>
  <c r="A2" i="25"/>
  <c r="L18" i="25"/>
  <c r="L19" i="25" s="1"/>
  <c r="L15" i="25"/>
  <c r="L14" i="25"/>
  <c r="L10" i="25"/>
  <c r="L11" i="25" s="1"/>
  <c r="I19" i="25"/>
  <c r="I18" i="25" s="1"/>
  <c r="I14" i="25"/>
  <c r="I15" i="25" s="1"/>
  <c r="I10" i="25"/>
  <c r="I11" i="25"/>
  <c r="J9" i="24"/>
  <c r="E9" i="24"/>
  <c r="C3" i="24"/>
  <c r="C39" i="24"/>
  <c r="I39" i="24" s="1"/>
  <c r="H39" i="24" s="1"/>
  <c r="B39" i="24" s="1"/>
  <c r="D39" i="24" s="1"/>
  <c r="C38" i="24"/>
  <c r="I38" i="24"/>
  <c r="H38" i="24" s="1"/>
  <c r="B38" i="24" s="1"/>
  <c r="D38" i="24" s="1"/>
  <c r="C37" i="24"/>
  <c r="I37" i="24" s="1"/>
  <c r="H37" i="24" s="1"/>
  <c r="B37" i="24" s="1"/>
  <c r="C36" i="24"/>
  <c r="I36" i="24" s="1"/>
  <c r="H36" i="24" s="1"/>
  <c r="B36" i="24" s="1"/>
  <c r="D36" i="24" s="1"/>
  <c r="C35" i="24"/>
  <c r="I35" i="24"/>
  <c r="H35" i="24"/>
  <c r="B35" i="24" s="1"/>
  <c r="D35" i="24" s="1"/>
  <c r="C24" i="24"/>
  <c r="I24" i="24" s="1"/>
  <c r="H24" i="24" s="1"/>
  <c r="B24" i="24" s="1"/>
  <c r="D24" i="24" s="1"/>
  <c r="C23" i="24"/>
  <c r="I23" i="24" s="1"/>
  <c r="H23" i="24" s="1"/>
  <c r="B23" i="24" s="1"/>
  <c r="D23" i="24"/>
  <c r="C22" i="24"/>
  <c r="I22" i="24" s="1"/>
  <c r="H22" i="24" s="1"/>
  <c r="B22" i="24" s="1"/>
  <c r="D22" i="24" s="1"/>
  <c r="C21" i="24"/>
  <c r="I21" i="24" s="1"/>
  <c r="H21" i="24" s="1"/>
  <c r="B21" i="24" s="1"/>
  <c r="D21" i="24" s="1"/>
  <c r="C20" i="24"/>
  <c r="I20" i="24" s="1"/>
  <c r="H20" i="24" s="1"/>
  <c r="B20" i="24" s="1"/>
  <c r="D20" i="24" s="1"/>
  <c r="D41" i="25"/>
  <c r="F41" i="25"/>
  <c r="D40" i="25"/>
  <c r="F40" i="25" s="1"/>
  <c r="D39" i="25"/>
  <c r="F39" i="25"/>
  <c r="D38" i="25"/>
  <c r="F38" i="25"/>
  <c r="D37" i="25"/>
  <c r="F37" i="25"/>
  <c r="D36" i="25"/>
  <c r="F36" i="25"/>
  <c r="B35" i="25"/>
  <c r="D33" i="25" s="1"/>
  <c r="E29" i="25"/>
  <c r="E30" i="25" s="1"/>
  <c r="E27" i="25"/>
  <c r="E26" i="25" s="1"/>
  <c r="E22" i="25"/>
  <c r="E23" i="25"/>
  <c r="E20" i="25"/>
  <c r="E19" i="25" s="1"/>
  <c r="E12" i="25"/>
  <c r="E13" i="25" s="1"/>
  <c r="E15" i="25" s="1"/>
  <c r="E16" i="25" s="1"/>
  <c r="L2" i="25"/>
  <c r="M9" i="14"/>
  <c r="I9" i="14"/>
  <c r="C3" i="14"/>
  <c r="M9" i="22"/>
  <c r="I9" i="22"/>
  <c r="C3" i="22"/>
  <c r="M9" i="23"/>
  <c r="I9" i="23"/>
  <c r="C3" i="23"/>
  <c r="K51" i="22"/>
  <c r="L50" i="22"/>
  <c r="L49" i="22"/>
  <c r="L48" i="22"/>
  <c r="L47" i="22"/>
  <c r="L45" i="22"/>
  <c r="L44" i="22"/>
  <c r="L43" i="22"/>
  <c r="N42" i="22"/>
  <c r="N43" i="22" s="1"/>
  <c r="M31" i="22"/>
  <c r="M29" i="22"/>
  <c r="N28" i="22"/>
  <c r="M28" i="22"/>
  <c r="N25" i="22"/>
  <c r="N27" i="22" s="1"/>
  <c r="N21" i="22"/>
  <c r="N23" i="22" s="1"/>
  <c r="N19" i="22"/>
  <c r="N18" i="22"/>
  <c r="M29" i="23"/>
  <c r="M27" i="23"/>
  <c r="N26" i="23"/>
  <c r="M26" i="23"/>
  <c r="N24" i="23"/>
  <c r="N25" i="23" s="1"/>
  <c r="N21" i="23"/>
  <c r="N27" i="23" s="1"/>
  <c r="N29" i="23" s="1"/>
  <c r="N18" i="23"/>
  <c r="N19" i="23" s="1"/>
  <c r="I29" i="23"/>
  <c r="H29" i="23"/>
  <c r="G29" i="23"/>
  <c r="F29" i="23"/>
  <c r="D29" i="23" s="1"/>
  <c r="I23" i="23"/>
  <c r="I26" i="23"/>
  <c r="I31" i="23" s="1"/>
  <c r="F48" i="23" s="1"/>
  <c r="H23" i="23"/>
  <c r="H26" i="23"/>
  <c r="H31" i="23" s="1"/>
  <c r="G23" i="23"/>
  <c r="G26" i="23" s="1"/>
  <c r="G38" i="23" s="1"/>
  <c r="F23" i="23"/>
  <c r="F26" i="23" s="1"/>
  <c r="F39" i="23" s="1"/>
  <c r="I35" i="23"/>
  <c r="H35" i="23"/>
  <c r="G35" i="23"/>
  <c r="G44" i="23" s="1"/>
  <c r="F35" i="23"/>
  <c r="F44" i="23"/>
  <c r="D19" i="23"/>
  <c r="H16" i="23"/>
  <c r="E16" i="23"/>
  <c r="C14" i="23"/>
  <c r="I38" i="22"/>
  <c r="I50" i="22" s="1"/>
  <c r="H38" i="22"/>
  <c r="D46" i="22" s="1"/>
  <c r="H50" i="22"/>
  <c r="G38" i="22"/>
  <c r="G50" i="22" s="1"/>
  <c r="F38" i="22"/>
  <c r="F40" i="22" s="1"/>
  <c r="I31" i="22"/>
  <c r="D31" i="22" s="1"/>
  <c r="H31" i="22"/>
  <c r="H32" i="22" s="1"/>
  <c r="G31" i="22"/>
  <c r="G32" i="22" s="1"/>
  <c r="F31" i="22"/>
  <c r="F32" i="22" s="1"/>
  <c r="I25" i="22"/>
  <c r="I28" i="22" s="1"/>
  <c r="H25" i="22"/>
  <c r="H28" i="22" s="1"/>
  <c r="H34" i="22" s="1"/>
  <c r="G25" i="22"/>
  <c r="G28" i="22"/>
  <c r="F25" i="22"/>
  <c r="F28" i="22"/>
  <c r="I22" i="22"/>
  <c r="H22" i="22"/>
  <c r="G22" i="22"/>
  <c r="F22" i="22"/>
  <c r="D19" i="22"/>
  <c r="H16" i="22"/>
  <c r="E16" i="22"/>
  <c r="C14" i="22"/>
  <c r="B2" i="8"/>
  <c r="M2" i="8"/>
  <c r="B2" i="10"/>
  <c r="L2" i="10"/>
  <c r="D36" i="10"/>
  <c r="E36" i="10"/>
  <c r="G36" i="10" s="1"/>
  <c r="D37" i="10"/>
  <c r="E37" i="10"/>
  <c r="G37" i="10" s="1"/>
  <c r="C39" i="10"/>
  <c r="AA3" i="15"/>
  <c r="B7" i="15"/>
  <c r="L7" i="15"/>
  <c r="O7" i="15" s="1"/>
  <c r="V7" i="15"/>
  <c r="Y7" i="15" s="1"/>
  <c r="D14" i="14"/>
  <c r="D15" i="14"/>
  <c r="I15" i="14" s="1"/>
  <c r="D16" i="14"/>
  <c r="G16" i="14" s="1"/>
  <c r="D17" i="14"/>
  <c r="L17" i="14" s="1"/>
  <c r="M17" i="14"/>
  <c r="D18" i="14"/>
  <c r="E18" i="14" s="1"/>
  <c r="L18" i="14"/>
  <c r="D19" i="14"/>
  <c r="F19" i="14" s="1"/>
  <c r="E19" i="14"/>
  <c r="D20" i="14"/>
  <c r="M20" i="14" s="1"/>
  <c r="D21" i="14"/>
  <c r="I21" i="14" s="1"/>
  <c r="D22" i="14"/>
  <c r="D23" i="14"/>
  <c r="G23" i="14" s="1"/>
  <c r="M23" i="14"/>
  <c r="D24" i="14"/>
  <c r="M30" i="14"/>
  <c r="H31" i="14"/>
  <c r="H17" i="14"/>
  <c r="J15" i="14"/>
  <c r="L15" i="14"/>
  <c r="E33" i="25"/>
  <c r="G17" i="14"/>
  <c r="G30" i="14"/>
  <c r="K16" i="14"/>
  <c r="J17" i="14"/>
  <c r="I17" i="14"/>
  <c r="M15" i="14"/>
  <c r="K17" i="14"/>
  <c r="H30" i="14"/>
  <c r="H15" i="14"/>
  <c r="G38" i="14"/>
  <c r="K30" i="14"/>
  <c r="E30" i="14"/>
  <c r="J30" i="14"/>
  <c r="J36" i="14"/>
  <c r="F36" i="14"/>
  <c r="I23" i="14"/>
  <c r="E36" i="14"/>
  <c r="E17" i="14"/>
  <c r="J20" i="14"/>
  <c r="K32" i="14"/>
  <c r="J38" i="14"/>
  <c r="J39" i="14"/>
  <c r="F39" i="14"/>
  <c r="L20" i="14"/>
  <c r="F20" i="14"/>
  <c r="L19" i="14"/>
  <c r="K39" i="14"/>
  <c r="K19" i="14"/>
  <c r="E29" i="14"/>
  <c r="M39" i="14"/>
  <c r="I39" i="14"/>
  <c r="J19" i="14"/>
  <c r="K55" i="22"/>
  <c r="M55" i="22" s="1"/>
  <c r="N55" i="22" s="1"/>
  <c r="N45" i="22"/>
  <c r="D39" i="23"/>
  <c r="D38" i="23"/>
  <c r="K53" i="22"/>
  <c r="F34" i="22"/>
  <c r="G51" i="22" s="1"/>
  <c r="N22" i="22"/>
  <c r="M30" i="22" s="1"/>
  <c r="N44" i="22"/>
  <c r="K52" i="22"/>
  <c r="M52" i="22" s="1"/>
  <c r="N52" i="22" s="1"/>
  <c r="N43" i="23"/>
  <c r="D34" i="10"/>
  <c r="E34" i="10" s="1"/>
  <c r="G34" i="10" s="1"/>
  <c r="I74" i="10"/>
  <c r="J74" i="10" s="1"/>
  <c r="D35" i="10"/>
  <c r="E35" i="10" s="1"/>
  <c r="G35" i="10" s="1"/>
  <c r="G32" i="10"/>
  <c r="D38" i="10"/>
  <c r="E38" i="10" s="1"/>
  <c r="G38" i="10" s="1"/>
  <c r="G33" i="10"/>
  <c r="F68" i="10"/>
  <c r="H66" i="10"/>
  <c r="K66" i="10" s="1"/>
  <c r="F64" i="10"/>
  <c r="F66" i="10"/>
  <c r="C74" i="10"/>
  <c r="K49" i="32"/>
  <c r="N87" i="35"/>
  <c r="N79" i="35"/>
  <c r="N80" i="35"/>
  <c r="N78" i="35"/>
  <c r="N76" i="35"/>
  <c r="O77" i="35"/>
  <c r="N63" i="35"/>
  <c r="O62" i="35"/>
  <c r="P62" i="35" s="1"/>
  <c r="N61" i="35"/>
  <c r="N59" i="35"/>
  <c r="N58" i="35"/>
  <c r="N57" i="35"/>
  <c r="O25" i="35"/>
  <c r="P25" i="35"/>
  <c r="O35" i="35"/>
  <c r="P35" i="35"/>
  <c r="R35" i="35" s="1"/>
  <c r="O38" i="35"/>
  <c r="P38" i="35"/>
  <c r="Q38" i="35" s="1"/>
  <c r="N41" i="35"/>
  <c r="O44" i="35"/>
  <c r="P44" i="35" s="1"/>
  <c r="O47" i="35"/>
  <c r="P47" i="35" s="1"/>
  <c r="Q47" i="35" s="1"/>
  <c r="N49" i="35"/>
  <c r="O26" i="35"/>
  <c r="P26" i="35" s="1"/>
  <c r="O24" i="35"/>
  <c r="P24" i="35" s="1"/>
  <c r="O22" i="35"/>
  <c r="P22" i="35" s="1"/>
  <c r="R22" i="35" s="1"/>
  <c r="O21" i="35"/>
  <c r="P21" i="35" s="1"/>
  <c r="R21" i="35" s="1"/>
  <c r="S21" i="35" s="1"/>
  <c r="T21" i="35" s="1"/>
  <c r="O20" i="35"/>
  <c r="P20" i="35" s="1"/>
  <c r="R20" i="35" s="1"/>
  <c r="O18" i="35"/>
  <c r="P18" i="35" s="1"/>
  <c r="S18" i="35" s="1"/>
  <c r="T18" i="35" s="1"/>
  <c r="O17" i="35"/>
  <c r="P17" i="35" s="1"/>
  <c r="O76" i="35"/>
  <c r="N91" i="35"/>
  <c r="I29" i="33"/>
  <c r="I31" i="33"/>
  <c r="I33" i="33"/>
  <c r="I34" i="33"/>
  <c r="L34" i="33" s="1"/>
  <c r="I35" i="33"/>
  <c r="I45" i="33"/>
  <c r="K45" i="33" s="1"/>
  <c r="I46" i="33"/>
  <c r="L46" i="33" s="1"/>
  <c r="I47" i="33"/>
  <c r="I49" i="33"/>
  <c r="L49" i="33" s="1"/>
  <c r="M49" i="33" s="1"/>
  <c r="O49" i="33" s="1"/>
  <c r="I54" i="33"/>
  <c r="L54" i="33" s="1"/>
  <c r="I55" i="33"/>
  <c r="I59" i="33"/>
  <c r="K59" i="33" s="1"/>
  <c r="L59" i="33"/>
  <c r="I66" i="33"/>
  <c r="I73" i="33"/>
  <c r="L73" i="33" s="1"/>
  <c r="I85" i="33"/>
  <c r="M85" i="33" s="1"/>
  <c r="L85" i="33"/>
  <c r="I86" i="33"/>
  <c r="O49" i="35"/>
  <c r="P49" i="35"/>
  <c r="K66" i="33"/>
  <c r="K49" i="33"/>
  <c r="F58" i="24"/>
  <c r="G58" i="24" s="1"/>
  <c r="H58" i="24" s="1"/>
  <c r="F66" i="24"/>
  <c r="G66" i="24" s="1"/>
  <c r="H66" i="24" s="1"/>
  <c r="I67" i="10"/>
  <c r="J67" i="10" s="1"/>
  <c r="C67" i="10"/>
  <c r="D55" i="10"/>
  <c r="E55" i="10" s="1"/>
  <c r="G55" i="10" s="1"/>
  <c r="D56" i="10"/>
  <c r="E56" i="10" s="1"/>
  <c r="G56" i="10" s="1"/>
  <c r="I40" i="22"/>
  <c r="D47" i="22"/>
  <c r="F47" i="22" s="1"/>
  <c r="G47" i="22"/>
  <c r="N41" i="23"/>
  <c r="N42" i="23"/>
  <c r="H64" i="24"/>
  <c r="P41" i="35"/>
  <c r="O79" i="35"/>
  <c r="P79" i="35"/>
  <c r="R79" i="35" s="1"/>
  <c r="O83" i="35"/>
  <c r="P83" i="35" s="1"/>
  <c r="O78" i="35"/>
  <c r="P78" i="35"/>
  <c r="R78" i="35" s="1"/>
  <c r="S78" i="35" s="1"/>
  <c r="T78" i="35" s="1"/>
  <c r="O80" i="35"/>
  <c r="P80" i="35"/>
  <c r="R80" i="35" s="1"/>
  <c r="O87" i="35"/>
  <c r="P87" i="35"/>
  <c r="R87" i="35" s="1"/>
  <c r="R49" i="37"/>
  <c r="S49" i="37"/>
  <c r="T49" i="37"/>
  <c r="AB49" i="37"/>
  <c r="O117" i="35"/>
  <c r="P117" i="35" s="1"/>
  <c r="K116" i="35"/>
  <c r="O116" i="35" s="1"/>
  <c r="Q61" i="35"/>
  <c r="R61" i="35"/>
  <c r="S61" i="35" s="1"/>
  <c r="T61" i="35" s="1"/>
  <c r="Q22" i="35"/>
  <c r="R25" i="35"/>
  <c r="Q25" i="35"/>
  <c r="Q20" i="35"/>
  <c r="R49" i="35"/>
  <c r="S49" i="35" s="1"/>
  <c r="T49" i="35" s="1"/>
  <c r="Q49" i="35"/>
  <c r="R18" i="35"/>
  <c r="Q24" i="35"/>
  <c r="R24" i="35"/>
  <c r="S24" i="35" s="1"/>
  <c r="T24" i="35" s="1"/>
  <c r="R58" i="35"/>
  <c r="S58" i="35" s="1"/>
  <c r="T58" i="35" s="1"/>
  <c r="P23" i="35"/>
  <c r="N60" i="35"/>
  <c r="N68" i="35"/>
  <c r="O40" i="35"/>
  <c r="P40" i="35" s="1"/>
  <c r="P60" i="35"/>
  <c r="R60" i="35" s="1"/>
  <c r="S60" i="35" s="1"/>
  <c r="T60" i="35" s="1"/>
  <c r="O56" i="35"/>
  <c r="P56" i="35" s="1"/>
  <c r="P77" i="35"/>
  <c r="R108" i="35"/>
  <c r="S108" i="35" s="1"/>
  <c r="T108" i="35" s="1"/>
  <c r="Q108" i="35"/>
  <c r="N108" i="35"/>
  <c r="K60" i="32"/>
  <c r="L58" i="32"/>
  <c r="M58" i="32" s="1"/>
  <c r="O58" i="32" s="1"/>
  <c r="L65" i="33"/>
  <c r="M65" i="33" s="1"/>
  <c r="K65" i="33"/>
  <c r="L77" i="33"/>
  <c r="M77" i="33" s="1"/>
  <c r="N77" i="33" s="1"/>
  <c r="K77" i="33"/>
  <c r="L81" i="33"/>
  <c r="M81" i="33" s="1"/>
  <c r="K81" i="33"/>
  <c r="K36" i="33"/>
  <c r="K44" i="33"/>
  <c r="L44" i="33"/>
  <c r="M44" i="33" s="1"/>
  <c r="K48" i="33"/>
  <c r="L48" i="33"/>
  <c r="M48" i="33" s="1"/>
  <c r="O48" i="33" s="1"/>
  <c r="K84" i="33"/>
  <c r="L84" i="33"/>
  <c r="M84" i="33" s="1"/>
  <c r="N84" i="33" s="1"/>
  <c r="L66" i="33"/>
  <c r="M66" i="33" s="1"/>
  <c r="P66" i="33" s="1"/>
  <c r="Q66" i="33" s="1"/>
  <c r="M73" i="33"/>
  <c r="O73" i="33" s="1"/>
  <c r="P73" i="33" s="1"/>
  <c r="Q73" i="33" s="1"/>
  <c r="L30" i="33"/>
  <c r="M30" i="33" s="1"/>
  <c r="L74" i="33"/>
  <c r="M74" i="33"/>
  <c r="O74" i="33" s="1"/>
  <c r="K74" i="33"/>
  <c r="N49" i="33"/>
  <c r="M34" i="33"/>
  <c r="K34" i="33"/>
  <c r="K73" i="33"/>
  <c r="K43" i="32"/>
  <c r="L51" i="32"/>
  <c r="M51" i="32" s="1"/>
  <c r="N51" i="32" s="1"/>
  <c r="K50" i="32"/>
  <c r="K57" i="32"/>
  <c r="K34" i="32"/>
  <c r="K22" i="32"/>
  <c r="K88" i="32"/>
  <c r="K18" i="32"/>
  <c r="L70" i="32"/>
  <c r="M70" i="32" s="1"/>
  <c r="K35" i="32"/>
  <c r="M103" i="32"/>
  <c r="N103" i="32" s="1"/>
  <c r="L17" i="32"/>
  <c r="M17" i="32" s="1"/>
  <c r="O17" i="32" s="1"/>
  <c r="K33" i="32"/>
  <c r="K86" i="32"/>
  <c r="L86" i="32"/>
  <c r="M86" i="32" s="1"/>
  <c r="K94" i="32"/>
  <c r="L94" i="32"/>
  <c r="M94" i="32" s="1"/>
  <c r="O94" i="32" s="1"/>
  <c r="P94" i="32" s="1"/>
  <c r="Q94" i="32" s="1"/>
  <c r="L97" i="32"/>
  <c r="M97" i="32" s="1"/>
  <c r="K97" i="32"/>
  <c r="L105" i="32"/>
  <c r="M105" i="32" s="1"/>
  <c r="P105" i="32" s="1"/>
  <c r="Q105" i="32" s="1"/>
  <c r="L27" i="32"/>
  <c r="M27" i="32" s="1"/>
  <c r="N27" i="32" s="1"/>
  <c r="Q40" i="35"/>
  <c r="R40" i="35"/>
  <c r="N48" i="33"/>
  <c r="O103" i="32"/>
  <c r="P103" i="32"/>
  <c r="Q103" i="32" s="1"/>
  <c r="N105" i="32"/>
  <c r="O105" i="32"/>
  <c r="O27" i="32"/>
  <c r="P27" i="32" s="1"/>
  <c r="Q27" i="32" s="1"/>
  <c r="I33" i="14"/>
  <c r="J33" i="14"/>
  <c r="L37" i="14"/>
  <c r="H33" i="14"/>
  <c r="I29" i="14"/>
  <c r="G29" i="14"/>
  <c r="L30" i="14"/>
  <c r="L29" i="14"/>
  <c r="J37" i="14"/>
  <c r="K29" i="14"/>
  <c r="H37" i="14"/>
  <c r="G37" i="14"/>
  <c r="F29" i="14"/>
  <c r="H29" i="14"/>
  <c r="M29" i="14"/>
  <c r="I30" i="14"/>
  <c r="L75" i="33"/>
  <c r="M75" i="33" s="1"/>
  <c r="O75" i="33" s="1"/>
  <c r="K75" i="33"/>
  <c r="N74" i="33"/>
  <c r="K19" i="24"/>
  <c r="E23" i="24" s="1"/>
  <c r="J23" i="24" s="1"/>
  <c r="K23" i="24" s="1"/>
  <c r="N97" i="35"/>
  <c r="O97" i="35"/>
  <c r="P97" i="35" s="1"/>
  <c r="R97" i="35" s="1"/>
  <c r="Q78" i="35"/>
  <c r="K47" i="33"/>
  <c r="L47" i="33"/>
  <c r="M47" i="33" s="1"/>
  <c r="P48" i="33"/>
  <c r="Q48" i="33" s="1"/>
  <c r="K33" i="33"/>
  <c r="L33" i="33"/>
  <c r="M33" i="33" s="1"/>
  <c r="E37" i="14"/>
  <c r="F38" i="23"/>
  <c r="I38" i="23"/>
  <c r="K64" i="10"/>
  <c r="J64" i="10"/>
  <c r="L22" i="14"/>
  <c r="I22" i="14"/>
  <c r="I18" i="14"/>
  <c r="F18" i="14"/>
  <c r="K18" i="14"/>
  <c r="H18" i="14"/>
  <c r="M18" i="14"/>
  <c r="G18" i="14"/>
  <c r="J18" i="14"/>
  <c r="K54" i="22"/>
  <c r="M54" i="22" s="1"/>
  <c r="N54" i="22" s="1"/>
  <c r="W49" i="37"/>
  <c r="Y49" i="37"/>
  <c r="O53" i="35"/>
  <c r="P53" i="35" s="1"/>
  <c r="L66" i="10"/>
  <c r="M24" i="14"/>
  <c r="H16" i="14"/>
  <c r="I16" i="14"/>
  <c r="J16" i="14"/>
  <c r="F16" i="14"/>
  <c r="E16" i="14"/>
  <c r="M16" i="14"/>
  <c r="F17" i="14"/>
  <c r="K15" i="14"/>
  <c r="L43" i="32"/>
  <c r="M43" i="32" s="1"/>
  <c r="O68" i="35"/>
  <c r="P68" i="35" s="1"/>
  <c r="R68" i="35" s="1"/>
  <c r="L88" i="32"/>
  <c r="M88" i="32" s="1"/>
  <c r="N88" i="32" s="1"/>
  <c r="AC49" i="37"/>
  <c r="K107" i="35"/>
  <c r="O107" i="35" s="1"/>
  <c r="L34" i="32"/>
  <c r="M34" i="32" s="1"/>
  <c r="O34" i="32" s="1"/>
  <c r="L39" i="32"/>
  <c r="M39" i="32" s="1"/>
  <c r="P39" i="32" s="1"/>
  <c r="Q39" i="32" s="1"/>
  <c r="K56" i="32"/>
  <c r="L56" i="32"/>
  <c r="M56" i="32" s="1"/>
  <c r="N56" i="32" s="1"/>
  <c r="L60" i="33"/>
  <c r="M60" i="33" s="1"/>
  <c r="O60" i="33" s="1"/>
  <c r="M108" i="32"/>
  <c r="N108" i="32" s="1"/>
  <c r="Q97" i="35"/>
  <c r="K58" i="33" l="1"/>
  <c r="L58" i="33"/>
  <c r="M58" i="33"/>
  <c r="L23" i="33"/>
  <c r="M23" i="33" s="1"/>
  <c r="K23" i="33"/>
  <c r="Q19" i="35"/>
  <c r="R19" i="35"/>
  <c r="S19" i="35" s="1"/>
  <c r="T19" i="35" s="1"/>
  <c r="N37" i="35"/>
  <c r="O37" i="35"/>
  <c r="P37" i="35" s="1"/>
  <c r="O79" i="33"/>
  <c r="P79" i="33" s="1"/>
  <c r="Q79" i="33" s="1"/>
  <c r="N79" i="33"/>
  <c r="F41" i="22"/>
  <c r="F42" i="22" s="1"/>
  <c r="L19" i="32"/>
  <c r="M19" i="32" s="1"/>
  <c r="N19" i="32" s="1"/>
  <c r="K45" i="32"/>
  <c r="Q79" i="35"/>
  <c r="K32" i="32"/>
  <c r="L32" i="32"/>
  <c r="M32" i="32" s="1"/>
  <c r="O32" i="32" s="1"/>
  <c r="L82" i="33"/>
  <c r="K82" i="33"/>
  <c r="M82" i="33"/>
  <c r="Q53" i="35"/>
  <c r="R53" i="35"/>
  <c r="F32" i="14"/>
  <c r="H32" i="14"/>
  <c r="J32" i="14"/>
  <c r="G32" i="14"/>
  <c r="E32" i="14"/>
  <c r="M32" i="14"/>
  <c r="I32" i="14"/>
  <c r="K43" i="33"/>
  <c r="L43" i="33"/>
  <c r="M43" i="33" s="1"/>
  <c r="N43" i="33" s="1"/>
  <c r="L8" i="15"/>
  <c r="N122" i="35"/>
  <c r="O122" i="35"/>
  <c r="P122" i="35"/>
  <c r="K50" i="23"/>
  <c r="M50" i="23" s="1"/>
  <c r="N50" i="23" s="1"/>
  <c r="L50" i="23"/>
  <c r="L49" i="23"/>
  <c r="I72" i="10"/>
  <c r="J72" i="10" s="1"/>
  <c r="E72" i="10"/>
  <c r="H72" i="10" s="1"/>
  <c r="N16" i="35"/>
  <c r="O16" i="35"/>
  <c r="P16" i="35" s="1"/>
  <c r="O54" i="35"/>
  <c r="P54" i="35" s="1"/>
  <c r="N54" i="35"/>
  <c r="M83" i="33"/>
  <c r="K52" i="23"/>
  <c r="M52" i="23" s="1"/>
  <c r="L52" i="23"/>
  <c r="N52" i="23"/>
  <c r="M81" i="32"/>
  <c r="P81" i="32" s="1"/>
  <c r="Q81" i="32" s="1"/>
  <c r="L20" i="32"/>
  <c r="M20" i="32" s="1"/>
  <c r="K79" i="33"/>
  <c r="P85" i="35"/>
  <c r="R85" i="35" s="1"/>
  <c r="L86" i="33"/>
  <c r="M86" i="33" s="1"/>
  <c r="K86" i="33"/>
  <c r="J23" i="14"/>
  <c r="N97" i="32"/>
  <c r="O97" i="32"/>
  <c r="P97" i="32" s="1"/>
  <c r="Q97" i="32" s="1"/>
  <c r="E14" i="14"/>
  <c r="F14" i="14"/>
  <c r="L14" i="14"/>
  <c r="M14" i="14"/>
  <c r="J14" i="14"/>
  <c r="K14" i="14"/>
  <c r="I14" i="14"/>
  <c r="L18" i="33"/>
  <c r="K18" i="33"/>
  <c r="N92" i="35"/>
  <c r="O92" i="35"/>
  <c r="P92" i="35" s="1"/>
  <c r="R77" i="35"/>
  <c r="S77" i="35" s="1"/>
  <c r="T77" i="35" s="1"/>
  <c r="Q77" i="35"/>
  <c r="L24" i="14"/>
  <c r="I24" i="14"/>
  <c r="E24" i="14"/>
  <c r="K24" i="14"/>
  <c r="G24" i="14"/>
  <c r="H24" i="14"/>
  <c r="F24" i="14"/>
  <c r="G14" i="14"/>
  <c r="N86" i="32"/>
  <c r="O86" i="32"/>
  <c r="P86" i="32" s="1"/>
  <c r="Q86" i="32" s="1"/>
  <c r="H77" i="10"/>
  <c r="I77" i="10"/>
  <c r="J77" i="10" s="1"/>
  <c r="F31" i="14"/>
  <c r="L31" i="14"/>
  <c r="I31" i="14"/>
  <c r="M31" i="14"/>
  <c r="L99" i="32"/>
  <c r="M99" i="32" s="1"/>
  <c r="O99" i="32" s="1"/>
  <c r="M59" i="33"/>
  <c r="K63" i="10"/>
  <c r="G63" i="10"/>
  <c r="I63" i="10" s="1"/>
  <c r="J63" i="10" s="1"/>
  <c r="L74" i="32"/>
  <c r="M74" i="32" s="1"/>
  <c r="K74" i="32"/>
  <c r="E33" i="14"/>
  <c r="L33" i="14"/>
  <c r="K33" i="14"/>
  <c r="G33" i="14"/>
  <c r="F33" i="14"/>
  <c r="N47" i="33"/>
  <c r="O47" i="33"/>
  <c r="P47" i="33" s="1"/>
  <c r="Q47" i="33" s="1"/>
  <c r="I71" i="10"/>
  <c r="J71" i="10" s="1"/>
  <c r="Q71" i="35"/>
  <c r="R71" i="35"/>
  <c r="S71" i="35" s="1"/>
  <c r="T71" i="35" s="1"/>
  <c r="H71" i="10"/>
  <c r="O66" i="35"/>
  <c r="P66" i="35" s="1"/>
  <c r="K51" i="23"/>
  <c r="M51" i="23" s="1"/>
  <c r="N51" i="23"/>
  <c r="M80" i="32"/>
  <c r="L32" i="33"/>
  <c r="K32" i="33"/>
  <c r="H162" i="40"/>
  <c r="O34" i="33"/>
  <c r="N34" i="33"/>
  <c r="Q44" i="35"/>
  <c r="R44" i="35"/>
  <c r="I36" i="14"/>
  <c r="L51" i="22"/>
  <c r="L52" i="22"/>
  <c r="M47" i="22" s="1"/>
  <c r="K43" i="35"/>
  <c r="R63" i="35"/>
  <c r="S63" i="35"/>
  <c r="T63" i="35" s="1"/>
  <c r="Q29" i="35"/>
  <c r="R29" i="35"/>
  <c r="S29" i="35" s="1"/>
  <c r="T29" i="35" s="1"/>
  <c r="R83" i="35"/>
  <c r="Q83" i="35"/>
  <c r="S83" i="35"/>
  <c r="T83" i="35" s="1"/>
  <c r="M57" i="33"/>
  <c r="L57" i="33"/>
  <c r="K57" i="33"/>
  <c r="Q117" i="35"/>
  <c r="R117" i="35"/>
  <c r="S117" i="35" s="1"/>
  <c r="T117" i="35" s="1"/>
  <c r="L98" i="32"/>
  <c r="M98" i="32" s="1"/>
  <c r="K98" i="32"/>
  <c r="S79" i="35"/>
  <c r="T79" i="35" s="1"/>
  <c r="L106" i="32"/>
  <c r="M106" i="32"/>
  <c r="N106" i="32" s="1"/>
  <c r="K15" i="32"/>
  <c r="L15" i="32"/>
  <c r="M15" i="32" s="1"/>
  <c r="N15" i="32" s="1"/>
  <c r="L40" i="33"/>
  <c r="M40" i="33" s="1"/>
  <c r="K23" i="14"/>
  <c r="L23" i="14"/>
  <c r="E23" i="14"/>
  <c r="H23" i="14"/>
  <c r="H41" i="22"/>
  <c r="H42" i="22" s="1"/>
  <c r="F35" i="14"/>
  <c r="M35" i="14"/>
  <c r="E35" i="14"/>
  <c r="H35" i="14"/>
  <c r="J35" i="14"/>
  <c r="Q26" i="35"/>
  <c r="S26" i="35"/>
  <c r="T26" i="35" s="1"/>
  <c r="E31" i="14"/>
  <c r="O50" i="35"/>
  <c r="P50" i="35" s="1"/>
  <c r="I73" i="10"/>
  <c r="J73" i="10" s="1"/>
  <c r="F73" i="10"/>
  <c r="K72" i="33"/>
  <c r="L72" i="33"/>
  <c r="M72" i="33" s="1"/>
  <c r="N72" i="33" s="1"/>
  <c r="O70" i="35"/>
  <c r="P70" i="35"/>
  <c r="N70" i="35"/>
  <c r="G53" i="22"/>
  <c r="F55" i="24"/>
  <c r="G55" i="24" s="1"/>
  <c r="H55" i="24" s="1"/>
  <c r="K68" i="32"/>
  <c r="O85" i="33"/>
  <c r="N85" i="33"/>
  <c r="P85" i="33"/>
  <c r="Q85" i="33" s="1"/>
  <c r="L31" i="33"/>
  <c r="M31" i="33" s="1"/>
  <c r="O31" i="33" s="1"/>
  <c r="K31" i="33"/>
  <c r="J31" i="14"/>
  <c r="K35" i="14"/>
  <c r="G31" i="14"/>
  <c r="H44" i="23"/>
  <c r="H48" i="23" s="1"/>
  <c r="D40" i="23"/>
  <c r="L76" i="33"/>
  <c r="M76" i="33" s="1"/>
  <c r="K76" i="33"/>
  <c r="F50" i="22"/>
  <c r="F51" i="22" s="1"/>
  <c r="D44" i="22"/>
  <c r="G39" i="23"/>
  <c r="L19" i="33"/>
  <c r="K19" i="33"/>
  <c r="Q68" i="35"/>
  <c r="L41" i="33"/>
  <c r="M41" i="33" s="1"/>
  <c r="K41" i="33"/>
  <c r="Q121" i="35"/>
  <c r="S121" i="35"/>
  <c r="T121" i="35" s="1"/>
  <c r="L44" i="32"/>
  <c r="M44" i="32" s="1"/>
  <c r="K44" i="32"/>
  <c r="O65" i="35"/>
  <c r="P65" i="35" s="1"/>
  <c r="N65" i="35"/>
  <c r="F22" i="14"/>
  <c r="M22" i="14"/>
  <c r="K22" i="14"/>
  <c r="E22" i="14"/>
  <c r="G22" i="14"/>
  <c r="H22" i="14"/>
  <c r="K83" i="33"/>
  <c r="H51" i="22"/>
  <c r="I51" i="22"/>
  <c r="O67" i="35"/>
  <c r="P67" i="35" s="1"/>
  <c r="N67" i="35"/>
  <c r="G34" i="14"/>
  <c r="M34" i="14"/>
  <c r="H34" i="14"/>
  <c r="J34" i="14"/>
  <c r="E34" i="14"/>
  <c r="I34" i="14"/>
  <c r="K34" i="14"/>
  <c r="F34" i="14"/>
  <c r="L53" i="22"/>
  <c r="M53" i="22"/>
  <c r="N53" i="22" s="1"/>
  <c r="N48" i="22" s="1"/>
  <c r="K38" i="28"/>
  <c r="J38" i="28"/>
  <c r="L38" i="28"/>
  <c r="H362" i="40"/>
  <c r="I365" i="40"/>
  <c r="K365" i="40" s="1"/>
  <c r="I367" i="40" s="1"/>
  <c r="K367" i="40" s="1"/>
  <c r="L367" i="40" s="1"/>
  <c r="N8" i="49"/>
  <c r="N9" i="49" s="1"/>
  <c r="K92" i="32"/>
  <c r="R23" i="35"/>
  <c r="S23" i="35"/>
  <c r="T23" i="35" s="1"/>
  <c r="Q23" i="35"/>
  <c r="V8" i="15"/>
  <c r="G35" i="14"/>
  <c r="N116" i="35"/>
  <c r="K54" i="33"/>
  <c r="K81" i="32"/>
  <c r="K55" i="32"/>
  <c r="L32" i="14"/>
  <c r="K31" i="14"/>
  <c r="J24" i="14"/>
  <c r="I44" i="23"/>
  <c r="I47" i="23" s="1"/>
  <c r="D41" i="23"/>
  <c r="L36" i="33"/>
  <c r="M36" i="33" s="1"/>
  <c r="R32" i="35"/>
  <c r="S32" i="35" s="1"/>
  <c r="T32" i="35" s="1"/>
  <c r="Q32" i="35"/>
  <c r="L23" i="32"/>
  <c r="M23" i="32" s="1"/>
  <c r="K23" i="32"/>
  <c r="L62" i="32"/>
  <c r="M62" i="32"/>
  <c r="O62" i="32" s="1"/>
  <c r="K62" i="32"/>
  <c r="L80" i="33"/>
  <c r="M80" i="33" s="1"/>
  <c r="K80" i="33"/>
  <c r="L72" i="32"/>
  <c r="M72" i="32"/>
  <c r="O72" i="32" s="1"/>
  <c r="E7" i="15"/>
  <c r="B8" i="15"/>
  <c r="E8" i="15" s="1"/>
  <c r="L91" i="32"/>
  <c r="K91" i="32"/>
  <c r="L55" i="33"/>
  <c r="M55" i="33" s="1"/>
  <c r="N55" i="33" s="1"/>
  <c r="K55" i="33"/>
  <c r="H14" i="14"/>
  <c r="L36" i="32"/>
  <c r="M36" i="32" s="1"/>
  <c r="K36" i="32"/>
  <c r="N81" i="35"/>
  <c r="O81" i="35"/>
  <c r="P81" i="35"/>
  <c r="O52" i="35"/>
  <c r="P52" i="35"/>
  <c r="N52" i="35"/>
  <c r="M33" i="14"/>
  <c r="M54" i="33"/>
  <c r="L52" i="32"/>
  <c r="M52" i="32" s="1"/>
  <c r="N52" i="32" s="1"/>
  <c r="I35" i="14"/>
  <c r="N69" i="35"/>
  <c r="O69" i="35"/>
  <c r="P69" i="35" s="1"/>
  <c r="K36" i="14"/>
  <c r="H36" i="14"/>
  <c r="M36" i="14"/>
  <c r="L36" i="14"/>
  <c r="H39" i="23"/>
  <c r="O33" i="33"/>
  <c r="P33" i="33" s="1"/>
  <c r="Q33" i="33" s="1"/>
  <c r="N33" i="33"/>
  <c r="P116" i="35"/>
  <c r="J22" i="14"/>
  <c r="S87" i="35"/>
  <c r="T87" i="35" s="1"/>
  <c r="L38" i="33"/>
  <c r="M38" i="33" s="1"/>
  <c r="N38" i="33" s="1"/>
  <c r="R121" i="35"/>
  <c r="N85" i="35"/>
  <c r="L35" i="14"/>
  <c r="F23" i="14"/>
  <c r="I32" i="22"/>
  <c r="D32" i="22" s="1"/>
  <c r="L55" i="22"/>
  <c r="L17" i="33"/>
  <c r="K17" i="33"/>
  <c r="M17" i="33"/>
  <c r="L37" i="33"/>
  <c r="M37" i="33" s="1"/>
  <c r="K37" i="33"/>
  <c r="L56" i="33"/>
  <c r="M56" i="33" s="1"/>
  <c r="N56" i="33" s="1"/>
  <c r="K56" i="33"/>
  <c r="O55" i="35"/>
  <c r="P55" i="35" s="1"/>
  <c r="H38" i="23"/>
  <c r="G40" i="22"/>
  <c r="K38" i="32"/>
  <c r="H39" i="14"/>
  <c r="G19" i="14"/>
  <c r="K38" i="14"/>
  <c r="O66" i="33"/>
  <c r="K82" i="32"/>
  <c r="L37" i="32"/>
  <c r="M37" i="32" s="1"/>
  <c r="L67" i="33"/>
  <c r="M67" i="33" s="1"/>
  <c r="S38" i="35"/>
  <c r="T38" i="35" s="1"/>
  <c r="Q80" i="35"/>
  <c r="H19" i="14"/>
  <c r="I20" i="14"/>
  <c r="I38" i="14"/>
  <c r="H38" i="14"/>
  <c r="O59" i="35"/>
  <c r="P59" i="35" s="1"/>
  <c r="P86" i="35"/>
  <c r="L101" i="32"/>
  <c r="M101" i="32" s="1"/>
  <c r="N101" i="32" s="1"/>
  <c r="E20" i="14"/>
  <c r="F35" i="25"/>
  <c r="H20" i="14"/>
  <c r="L42" i="33"/>
  <c r="M42" i="33" s="1"/>
  <c r="N42" i="33" s="1"/>
  <c r="K85" i="33"/>
  <c r="R38" i="35"/>
  <c r="O31" i="35"/>
  <c r="P31" i="35" s="1"/>
  <c r="Q31" i="35" s="1"/>
  <c r="P73" i="35"/>
  <c r="Q73" i="35" s="1"/>
  <c r="L43" i="28"/>
  <c r="M19" i="14"/>
  <c r="M38" i="14"/>
  <c r="I19" i="14"/>
  <c r="K69" i="32"/>
  <c r="E38" i="14"/>
  <c r="D8" i="49"/>
  <c r="D9" i="49" s="1"/>
  <c r="H21" i="14"/>
  <c r="K37" i="14"/>
  <c r="P17" i="32"/>
  <c r="Q17" i="32" s="1"/>
  <c r="Q60" i="35"/>
  <c r="K53" i="33"/>
  <c r="K43" i="28"/>
  <c r="G20" i="14"/>
  <c r="K20" i="14"/>
  <c r="N66" i="33"/>
  <c r="F37" i="14"/>
  <c r="I37" i="14"/>
  <c r="Q21" i="35"/>
  <c r="H57" i="24"/>
  <c r="N74" i="35"/>
  <c r="N26" i="22"/>
  <c r="N30" i="22" s="1"/>
  <c r="J60" i="40"/>
  <c r="E39" i="14"/>
  <c r="K28" i="35"/>
  <c r="J21" i="14"/>
  <c r="L28" i="32"/>
  <c r="M28" i="32" s="1"/>
  <c r="O28" i="32" s="1"/>
  <c r="P28" i="32" s="1"/>
  <c r="Q28" i="32" s="1"/>
  <c r="K59" i="32"/>
  <c r="M53" i="33"/>
  <c r="Q18" i="35"/>
  <c r="Q35" i="35"/>
  <c r="L45" i="33"/>
  <c r="G39" i="14"/>
  <c r="AK9" i="49"/>
  <c r="AK10" i="49" s="1"/>
  <c r="X8" i="49"/>
  <c r="R66" i="35"/>
  <c r="Q66" i="35"/>
  <c r="Q82" i="35"/>
  <c r="R82" i="35"/>
  <c r="S82" i="35" s="1"/>
  <c r="T82" i="35" s="1"/>
  <c r="O54" i="32"/>
  <c r="N54" i="32"/>
  <c r="P54" i="32"/>
  <c r="Q54" i="32" s="1"/>
  <c r="O30" i="33"/>
  <c r="P30" i="33" s="1"/>
  <c r="Q30" i="33" s="1"/>
  <c r="N30" i="33"/>
  <c r="N44" i="33"/>
  <c r="O44" i="33"/>
  <c r="P44" i="33" s="1"/>
  <c r="Q44" i="33" s="1"/>
  <c r="N81" i="33"/>
  <c r="O81" i="33"/>
  <c r="P81" i="33" s="1"/>
  <c r="Q81" i="33" s="1"/>
  <c r="O65" i="33"/>
  <c r="N65" i="33"/>
  <c r="P65" i="33"/>
  <c r="Q65" i="33" s="1"/>
  <c r="Q56" i="35"/>
  <c r="R56" i="35"/>
  <c r="S56" i="35" s="1"/>
  <c r="T56" i="35" s="1"/>
  <c r="Q72" i="35"/>
  <c r="R72" i="35"/>
  <c r="S72" i="35" s="1"/>
  <c r="T72" i="35" s="1"/>
  <c r="L78" i="33"/>
  <c r="M78" i="33"/>
  <c r="O96" i="35"/>
  <c r="P96" i="35" s="1"/>
  <c r="N96" i="35"/>
  <c r="R62" i="35"/>
  <c r="S62" i="35"/>
  <c r="T62" i="35" s="1"/>
  <c r="R73" i="35"/>
  <c r="S73" i="35" s="1"/>
  <c r="T73" i="35" s="1"/>
  <c r="H30" i="23"/>
  <c r="G47" i="23"/>
  <c r="L53" i="23"/>
  <c r="M53" i="23"/>
  <c r="N53" i="23" s="1"/>
  <c r="K33" i="28"/>
  <c r="J33" i="28"/>
  <c r="E24" i="24"/>
  <c r="N82" i="33"/>
  <c r="P107" i="35"/>
  <c r="N59" i="33"/>
  <c r="B9" i="15"/>
  <c r="N75" i="33"/>
  <c r="P19" i="32"/>
  <c r="Q19" i="32" s="1"/>
  <c r="S53" i="35"/>
  <c r="T53" i="35" s="1"/>
  <c r="L54" i="22"/>
  <c r="P74" i="33"/>
  <c r="Q74" i="33" s="1"/>
  <c r="O77" i="33"/>
  <c r="P77" i="33" s="1"/>
  <c r="Q77" i="33" s="1"/>
  <c r="N73" i="33"/>
  <c r="R64" i="35"/>
  <c r="S64" i="35" s="1"/>
  <c r="T64" i="35" s="1"/>
  <c r="M46" i="33"/>
  <c r="S85" i="35"/>
  <c r="T85" i="35" s="1"/>
  <c r="S35" i="35"/>
  <c r="T35" i="35" s="1"/>
  <c r="F31" i="23"/>
  <c r="I45" i="23" s="1"/>
  <c r="L35" i="33"/>
  <c r="M35" i="33" s="1"/>
  <c r="K35" i="33"/>
  <c r="Q50" i="35"/>
  <c r="R50" i="35"/>
  <c r="S50" i="35" s="1"/>
  <c r="T50" i="35" s="1"/>
  <c r="I34" i="22"/>
  <c r="H54" i="22" s="1"/>
  <c r="I47" i="22"/>
  <c r="I41" i="22"/>
  <c r="I42" i="22" s="1"/>
  <c r="D50" i="10"/>
  <c r="D47" i="10"/>
  <c r="E47" i="10" s="1"/>
  <c r="G47" i="10" s="1"/>
  <c r="D49" i="10"/>
  <c r="E49" i="10" s="1"/>
  <c r="G49" i="10" s="1"/>
  <c r="P76" i="35"/>
  <c r="E21" i="24"/>
  <c r="F23" i="24"/>
  <c r="N107" i="35"/>
  <c r="N62" i="32"/>
  <c r="N34" i="32"/>
  <c r="O101" i="32"/>
  <c r="P101" i="32" s="1"/>
  <c r="Q101" i="32" s="1"/>
  <c r="O81" i="32"/>
  <c r="P34" i="33"/>
  <c r="Q34" i="33" s="1"/>
  <c r="O84" i="33"/>
  <c r="K46" i="33"/>
  <c r="Q85" i="35"/>
  <c r="R26" i="35"/>
  <c r="G65" i="10"/>
  <c r="I65" i="10" s="1"/>
  <c r="J65" i="10" s="1"/>
  <c r="K65" i="10"/>
  <c r="L65" i="10"/>
  <c r="D54" i="10"/>
  <c r="E54" i="10" s="1"/>
  <c r="G54" i="10" s="1"/>
  <c r="D53" i="10"/>
  <c r="E53" i="10" s="1"/>
  <c r="G53" i="10" s="1"/>
  <c r="D52" i="10"/>
  <c r="E52" i="10" s="1"/>
  <c r="G52" i="10" s="1"/>
  <c r="E22" i="24"/>
  <c r="S97" i="35"/>
  <c r="T97" i="35" s="1"/>
  <c r="P75" i="33"/>
  <c r="Q75" i="33" s="1"/>
  <c r="N81" i="32"/>
  <c r="P84" i="33"/>
  <c r="Q84" i="33" s="1"/>
  <c r="S44" i="35"/>
  <c r="T44" i="35" s="1"/>
  <c r="Q62" i="35"/>
  <c r="F40" i="23"/>
  <c r="G46" i="22"/>
  <c r="N22" i="23"/>
  <c r="M28" i="23" s="1"/>
  <c r="M21" i="14"/>
  <c r="M18" i="33"/>
  <c r="M19" i="33"/>
  <c r="M32" i="33"/>
  <c r="K46" i="35"/>
  <c r="I44" i="22"/>
  <c r="M45" i="33"/>
  <c r="G41" i="22"/>
  <c r="G42" i="22" s="1"/>
  <c r="K21" i="14"/>
  <c r="E21" i="14"/>
  <c r="L16" i="14"/>
  <c r="F15" i="14"/>
  <c r="G15" i="14"/>
  <c r="F21" i="14"/>
  <c r="K34" i="35"/>
  <c r="P91" i="35"/>
  <c r="J66" i="10"/>
  <c r="D45" i="22"/>
  <c r="I39" i="23"/>
  <c r="L21" i="14"/>
  <c r="G21" i="14"/>
  <c r="E15" i="14"/>
  <c r="F33" i="22"/>
  <c r="N29" i="22"/>
  <c r="N31" i="22" s="1"/>
  <c r="I68" i="10"/>
  <c r="J68" i="10" s="1"/>
  <c r="N121" i="35"/>
  <c r="N87" i="32"/>
  <c r="O87" i="32"/>
  <c r="P87" i="32" s="1"/>
  <c r="Q87" i="32" s="1"/>
  <c r="O63" i="32"/>
  <c r="N63" i="32"/>
  <c r="N69" i="32"/>
  <c r="O69" i="32"/>
  <c r="P69" i="32" s="1"/>
  <c r="Q69" i="32" s="1"/>
  <c r="P57" i="32"/>
  <c r="Q57" i="32" s="1"/>
  <c r="O57" i="32"/>
  <c r="N98" i="32"/>
  <c r="O98" i="32"/>
  <c r="P98" i="32" s="1"/>
  <c r="Q98" i="32" s="1"/>
  <c r="P58" i="32"/>
  <c r="Q58" i="32" s="1"/>
  <c r="M33" i="32"/>
  <c r="K96" i="32"/>
  <c r="K63" i="32"/>
  <c r="K73" i="32"/>
  <c r="L100" i="32"/>
  <c r="M100" i="32" s="1"/>
  <c r="N17" i="32"/>
  <c r="N58" i="32"/>
  <c r="M96" i="32"/>
  <c r="K87" i="32"/>
  <c r="L89" i="32"/>
  <c r="M89" i="32" s="1"/>
  <c r="N89" i="32" s="1"/>
  <c r="L16" i="32"/>
  <c r="M16" i="32" s="1"/>
  <c r="K46" i="32"/>
  <c r="P38" i="32"/>
  <c r="Q38" i="32" s="1"/>
  <c r="P62" i="32"/>
  <c r="Q62" i="32" s="1"/>
  <c r="M73" i="32"/>
  <c r="O38" i="32"/>
  <c r="N94" i="32"/>
  <c r="N32" i="32"/>
  <c r="N38" i="32"/>
  <c r="K26" i="32"/>
  <c r="L53" i="32"/>
  <c r="M53" i="32" s="1"/>
  <c r="K48" i="32"/>
  <c r="O37" i="32"/>
  <c r="P37" i="32"/>
  <c r="Q37" i="32" s="1"/>
  <c r="N37" i="32"/>
  <c r="N23" i="32"/>
  <c r="O23" i="32"/>
  <c r="P23" i="32" s="1"/>
  <c r="Q23" i="32" s="1"/>
  <c r="P109" i="32"/>
  <c r="Q109" i="32" s="1"/>
  <c r="N109" i="32"/>
  <c r="O109" i="32"/>
  <c r="P113" i="32"/>
  <c r="Q113" i="32" s="1"/>
  <c r="N113" i="32"/>
  <c r="O113" i="32"/>
  <c r="N60" i="32"/>
  <c r="O60" i="32"/>
  <c r="P60" i="32" s="1"/>
  <c r="Q60" i="32" s="1"/>
  <c r="N26" i="32"/>
  <c r="O26" i="32"/>
  <c r="P26" i="32" s="1"/>
  <c r="Q26" i="32" s="1"/>
  <c r="O35" i="32"/>
  <c r="P35" i="32" s="1"/>
  <c r="Q35" i="32" s="1"/>
  <c r="N35" i="32"/>
  <c r="O22" i="32"/>
  <c r="P22" i="32" s="1"/>
  <c r="Q22" i="32" s="1"/>
  <c r="N22" i="32"/>
  <c r="N90" i="32"/>
  <c r="O90" i="32"/>
  <c r="P90" i="32" s="1"/>
  <c r="Q90" i="32" s="1"/>
  <c r="O112" i="32"/>
  <c r="P112" i="32"/>
  <c r="Q112" i="32" s="1"/>
  <c r="N112" i="32"/>
  <c r="O49" i="32"/>
  <c r="P49" i="32"/>
  <c r="Q49" i="32" s="1"/>
  <c r="N49" i="32"/>
  <c r="O50" i="32"/>
  <c r="N50" i="32"/>
  <c r="P50" i="32"/>
  <c r="Q50" i="32" s="1"/>
  <c r="O59" i="32"/>
  <c r="P59" i="32" s="1"/>
  <c r="Q59" i="32" s="1"/>
  <c r="N59" i="32"/>
  <c r="N70" i="32"/>
  <c r="O70" i="32"/>
  <c r="P70" i="32" s="1"/>
  <c r="Q70" i="32" s="1"/>
  <c r="O18" i="32"/>
  <c r="N18" i="32"/>
  <c r="P43" i="32"/>
  <c r="Q43" i="32" s="1"/>
  <c r="O43" i="32"/>
  <c r="N43" i="32"/>
  <c r="P108" i="32"/>
  <c r="Q108" i="32" s="1"/>
  <c r="M24" i="32"/>
  <c r="O82" i="32"/>
  <c r="P82" i="32" s="1"/>
  <c r="Q82" i="32" s="1"/>
  <c r="O51" i="32"/>
  <c r="P51" i="32" s="1"/>
  <c r="Q51" i="32" s="1"/>
  <c r="P102" i="32"/>
  <c r="Q102" i="32" s="1"/>
  <c r="M110" i="32"/>
  <c r="K80" i="32"/>
  <c r="K47" i="32"/>
  <c r="L71" i="32"/>
  <c r="M71" i="32" s="1"/>
  <c r="M45" i="32"/>
  <c r="M68" i="32"/>
  <c r="P106" i="32"/>
  <c r="Q106" i="32" s="1"/>
  <c r="O108" i="32"/>
  <c r="P63" i="32"/>
  <c r="Q63" i="32" s="1"/>
  <c r="N39" i="32"/>
  <c r="P56" i="32"/>
  <c r="Q56" i="32" s="1"/>
  <c r="P34" i="32"/>
  <c r="Q34" i="32" s="1"/>
  <c r="O102" i="32"/>
  <c r="K90" i="32"/>
  <c r="M93" i="32"/>
  <c r="M107" i="32"/>
  <c r="L21" i="32"/>
  <c r="M21" i="32" s="1"/>
  <c r="M92" i="32"/>
  <c r="M25" i="32"/>
  <c r="O106" i="32"/>
  <c r="N57" i="32"/>
  <c r="O39" i="32"/>
  <c r="O56" i="32"/>
  <c r="M64" i="32"/>
  <c r="P32" i="32"/>
  <c r="Q32" i="32" s="1"/>
  <c r="K25" i="32"/>
  <c r="M114" i="32"/>
  <c r="K93" i="32"/>
  <c r="M95" i="32"/>
  <c r="K95" i="32"/>
  <c r="K24" i="32"/>
  <c r="L61" i="32"/>
  <c r="M61" i="32" s="1"/>
  <c r="K64" i="32"/>
  <c r="M91" i="32"/>
  <c r="L169" i="40"/>
  <c r="M169" i="40" s="1"/>
  <c r="N171" i="40"/>
  <c r="L365" i="40"/>
  <c r="M160" i="40"/>
  <c r="K260" i="40"/>
  <c r="H257" i="40"/>
  <c r="Q37" i="35"/>
  <c r="R37" i="35"/>
  <c r="S37" i="35" s="1"/>
  <c r="T37" i="35" s="1"/>
  <c r="P18" i="32"/>
  <c r="Q18" i="32" s="1"/>
  <c r="S66" i="35"/>
  <c r="T66" i="35" s="1"/>
  <c r="O19" i="32"/>
  <c r="N60" i="33"/>
  <c r="O88" i="32"/>
  <c r="P88" i="32" s="1"/>
  <c r="Q88" i="32" s="1"/>
  <c r="S68" i="35"/>
  <c r="T68" i="35" s="1"/>
  <c r="P60" i="33"/>
  <c r="Q60" i="33" s="1"/>
  <c r="E20" i="24"/>
  <c r="O75" i="32"/>
  <c r="P75" i="32" s="1"/>
  <c r="Q75" i="32" s="1"/>
  <c r="N75" i="32"/>
  <c r="S40" i="35"/>
  <c r="T40" i="35" s="1"/>
  <c r="O56" i="33"/>
  <c r="P56" i="33" s="1"/>
  <c r="Q56" i="33" s="1"/>
  <c r="Q63" i="35"/>
  <c r="R31" i="35"/>
  <c r="S31" i="35" s="1"/>
  <c r="T31" i="35" s="1"/>
  <c r="L29" i="33"/>
  <c r="M29" i="33" s="1"/>
  <c r="K29" i="33"/>
  <c r="H46" i="22"/>
  <c r="H47" i="22"/>
  <c r="H40" i="22"/>
  <c r="R41" i="35"/>
  <c r="S41" i="35" s="1"/>
  <c r="T41" i="35" s="1"/>
  <c r="P49" i="33"/>
  <c r="Q49" i="33" s="1"/>
  <c r="L39" i="33"/>
  <c r="M39" i="33" s="1"/>
  <c r="R17" i="35"/>
  <c r="Q17" i="35"/>
  <c r="S17" i="35"/>
  <c r="T17" i="35" s="1"/>
  <c r="S20" i="35"/>
  <c r="T20" i="35" s="1"/>
  <c r="R92" i="35"/>
  <c r="S92" i="35" s="1"/>
  <c r="T92" i="35" s="1"/>
  <c r="Q92" i="35"/>
  <c r="Q87" i="35"/>
  <c r="Q41" i="35"/>
  <c r="H33" i="22"/>
  <c r="I53" i="22"/>
  <c r="H53" i="22"/>
  <c r="R47" i="35"/>
  <c r="S47" i="35" s="1"/>
  <c r="T47" i="35" s="1"/>
  <c r="G48" i="23"/>
  <c r="I30" i="23"/>
  <c r="I48" i="23"/>
  <c r="S80" i="35"/>
  <c r="T80" i="35" s="1"/>
  <c r="S22" i="35"/>
  <c r="T22" i="35" s="1"/>
  <c r="S25" i="35"/>
  <c r="T25" i="35" s="1"/>
  <c r="G31" i="23"/>
  <c r="G40" i="23"/>
  <c r="G34" i="22"/>
  <c r="H67" i="24"/>
  <c r="F47" i="23"/>
  <c r="L63" i="10"/>
  <c r="D37" i="24"/>
  <c r="I46" i="22"/>
  <c r="L71" i="33"/>
  <c r="M71" i="33" s="1"/>
  <c r="F46" i="22"/>
  <c r="M104" i="32"/>
  <c r="M111" i="32"/>
  <c r="M46" i="32"/>
  <c r="M47" i="32"/>
  <c r="M48" i="32"/>
  <c r="M55" i="32"/>
  <c r="N19" i="35"/>
  <c r="P57" i="35"/>
  <c r="P74" i="35"/>
  <c r="L119" i="39"/>
  <c r="J31" i="39"/>
  <c r="J39" i="39"/>
  <c r="J87" i="39"/>
  <c r="B88" i="39"/>
  <c r="E32" i="39"/>
  <c r="L85" i="39"/>
  <c r="E87" i="39" s="1"/>
  <c r="L87" i="39" s="1"/>
  <c r="B39" i="39"/>
  <c r="E39" i="39"/>
  <c r="L39" i="39" s="1"/>
  <c r="L114" i="39"/>
  <c r="D116" i="39" s="1"/>
  <c r="F116" i="39" s="1"/>
  <c r="G118" i="39"/>
  <c r="N74" i="32" l="1"/>
  <c r="O74" i="32"/>
  <c r="P74" i="32" s="1"/>
  <c r="Q74" i="32" s="1"/>
  <c r="O36" i="33"/>
  <c r="P36" i="33" s="1"/>
  <c r="Q36" i="33" s="1"/>
  <c r="N36" i="33"/>
  <c r="N36" i="32"/>
  <c r="O36" i="32"/>
  <c r="P36" i="32" s="1"/>
  <c r="Q36" i="32" s="1"/>
  <c r="Q59" i="35"/>
  <c r="R59" i="35"/>
  <c r="S59" i="35" s="1"/>
  <c r="T59" i="35" s="1"/>
  <c r="Q69" i="35"/>
  <c r="R69" i="35"/>
  <c r="S69" i="35" s="1"/>
  <c r="T69" i="35" s="1"/>
  <c r="O42" i="33"/>
  <c r="P42" i="33" s="1"/>
  <c r="Q42" i="33" s="1"/>
  <c r="Q16" i="35"/>
  <c r="R16" i="35"/>
  <c r="S16" i="35" s="1"/>
  <c r="T16" i="35" s="1"/>
  <c r="P31" i="33"/>
  <c r="Q31" i="33" s="1"/>
  <c r="O15" i="32"/>
  <c r="P15" i="32" s="1"/>
  <c r="Q15" i="32" s="1"/>
  <c r="F54" i="22"/>
  <c r="Q116" i="35"/>
  <c r="R116" i="35"/>
  <c r="S116" i="35" s="1"/>
  <c r="T116" i="35" s="1"/>
  <c r="N47" i="22"/>
  <c r="M48" i="22"/>
  <c r="P72" i="32"/>
  <c r="Q72" i="32" s="1"/>
  <c r="N86" i="33"/>
  <c r="O86" i="33"/>
  <c r="P86" i="33"/>
  <c r="Q86" i="33" s="1"/>
  <c r="M45" i="23"/>
  <c r="N45" i="23"/>
  <c r="M50" i="22"/>
  <c r="N50" i="22"/>
  <c r="R67" i="35"/>
  <c r="S67" i="35" s="1"/>
  <c r="T67" i="35" s="1"/>
  <c r="Q67" i="35"/>
  <c r="N41" i="33"/>
  <c r="O41" i="33"/>
  <c r="P41" i="33" s="1"/>
  <c r="Q41" i="33" s="1"/>
  <c r="Q55" i="35"/>
  <c r="R55" i="35"/>
  <c r="S55" i="35" s="1"/>
  <c r="T55" i="35" s="1"/>
  <c r="K72" i="10"/>
  <c r="L72" i="10"/>
  <c r="F72" i="10"/>
  <c r="P99" i="32"/>
  <c r="Q99" i="32" s="1"/>
  <c r="N99" i="32"/>
  <c r="N31" i="33"/>
  <c r="N28" i="32"/>
  <c r="N10" i="49"/>
  <c r="N13" i="49" s="1"/>
  <c r="N14" i="49" s="1"/>
  <c r="O80" i="33"/>
  <c r="P80" i="33" s="1"/>
  <c r="Q80" i="33" s="1"/>
  <c r="N80" i="33"/>
  <c r="G44" i="22"/>
  <c r="H44" i="22"/>
  <c r="F44" i="22"/>
  <c r="O72" i="33"/>
  <c r="P72" i="33" s="1"/>
  <c r="Q72" i="33" s="1"/>
  <c r="H47" i="23"/>
  <c r="N37" i="33"/>
  <c r="O37" i="33"/>
  <c r="P37" i="33" s="1"/>
  <c r="Q37" i="33" s="1"/>
  <c r="O82" i="33"/>
  <c r="P82" i="33" s="1"/>
  <c r="Q82" i="33" s="1"/>
  <c r="O23" i="33"/>
  <c r="P23" i="33"/>
  <c r="Q23" i="33" s="1"/>
  <c r="N23" i="33"/>
  <c r="N53" i="33"/>
  <c r="O53" i="33"/>
  <c r="P53" i="33" s="1"/>
  <c r="Q53" i="33" s="1"/>
  <c r="N57" i="33"/>
  <c r="O57" i="33"/>
  <c r="P57" i="33" s="1"/>
  <c r="Q57" i="33" s="1"/>
  <c r="N47" i="23"/>
  <c r="M47" i="23"/>
  <c r="O80" i="32"/>
  <c r="N80" i="32"/>
  <c r="N40" i="33"/>
  <c r="O40" i="33"/>
  <c r="P40" i="33" s="1"/>
  <c r="Q40" i="33" s="1"/>
  <c r="L51" i="23"/>
  <c r="O52" i="32"/>
  <c r="P80" i="32"/>
  <c r="Q80" i="32" s="1"/>
  <c r="O59" i="33"/>
  <c r="P59" i="33" s="1"/>
  <c r="Q59" i="33" s="1"/>
  <c r="N72" i="32"/>
  <c r="O17" i="33"/>
  <c r="P17" i="33" s="1"/>
  <c r="Q17" i="33" s="1"/>
  <c r="N17" i="33"/>
  <c r="F53" i="22"/>
  <c r="S122" i="35"/>
  <c r="T122" i="35" s="1"/>
  <c r="R122" i="35"/>
  <c r="Q122" i="35"/>
  <c r="N58" i="33"/>
  <c r="O58" i="33"/>
  <c r="P58" i="33" s="1"/>
  <c r="Q58" i="33" s="1"/>
  <c r="O55" i="33"/>
  <c r="P55" i="33"/>
  <c r="Q55" i="33" s="1"/>
  <c r="R86" i="35"/>
  <c r="S86" i="35" s="1"/>
  <c r="T86" i="35" s="1"/>
  <c r="Q86" i="35"/>
  <c r="R52" i="35"/>
  <c r="S52" i="35" s="1"/>
  <c r="T52" i="35" s="1"/>
  <c r="Q52" i="35"/>
  <c r="N43" i="35"/>
  <c r="O43" i="35"/>
  <c r="P43" i="35" s="1"/>
  <c r="O38" i="33"/>
  <c r="P38" i="33" s="1"/>
  <c r="Q38" i="33" s="1"/>
  <c r="Q81" i="35"/>
  <c r="R81" i="35"/>
  <c r="S81" i="35" s="1"/>
  <c r="T81" i="35" s="1"/>
  <c r="K54" i="23"/>
  <c r="M54" i="23" s="1"/>
  <c r="N54" i="23" s="1"/>
  <c r="L54" i="23"/>
  <c r="F30" i="23"/>
  <c r="G45" i="23"/>
  <c r="N28" i="23"/>
  <c r="O67" i="33"/>
  <c r="P67" i="33" s="1"/>
  <c r="Q67" i="33" s="1"/>
  <c r="N67" i="33"/>
  <c r="Y8" i="15"/>
  <c r="V9" i="15"/>
  <c r="N76" i="33"/>
  <c r="O76" i="33"/>
  <c r="P76" i="33" s="1"/>
  <c r="Q76" i="33" s="1"/>
  <c r="N20" i="32"/>
  <c r="O20" i="32"/>
  <c r="P20" i="32" s="1"/>
  <c r="Q20" i="32" s="1"/>
  <c r="Q70" i="35"/>
  <c r="R70" i="35"/>
  <c r="S70" i="35" s="1"/>
  <c r="T70" i="35" s="1"/>
  <c r="L9" i="15"/>
  <c r="O8" i="15"/>
  <c r="O83" i="33"/>
  <c r="P83" i="33" s="1"/>
  <c r="Q83" i="33" s="1"/>
  <c r="N83" i="33"/>
  <c r="N28" i="35"/>
  <c r="O28" i="35"/>
  <c r="P28" i="35" s="1"/>
  <c r="I41" i="23"/>
  <c r="G41" i="23"/>
  <c r="F41" i="23"/>
  <c r="H41" i="23"/>
  <c r="N54" i="33"/>
  <c r="O54" i="33"/>
  <c r="P54" i="33" s="1"/>
  <c r="Q54" i="33" s="1"/>
  <c r="P52" i="32"/>
  <c r="Q52" i="32" s="1"/>
  <c r="N11" i="49"/>
  <c r="K71" i="10"/>
  <c r="L71" i="10"/>
  <c r="K56" i="22"/>
  <c r="M56" i="22" s="1"/>
  <c r="N56" i="22" s="1"/>
  <c r="O43" i="33"/>
  <c r="P43" i="33" s="1"/>
  <c r="Q43" i="33" s="1"/>
  <c r="R65" i="35"/>
  <c r="S65" i="35" s="1"/>
  <c r="T65" i="35" s="1"/>
  <c r="Q65" i="35"/>
  <c r="H40" i="23"/>
  <c r="I40" i="23"/>
  <c r="L77" i="10"/>
  <c r="K77" i="10"/>
  <c r="X9" i="49"/>
  <c r="D11" i="49"/>
  <c r="AK11" i="49"/>
  <c r="N35" i="33"/>
  <c r="O35" i="33"/>
  <c r="P35" i="33" s="1"/>
  <c r="Q35" i="33" s="1"/>
  <c r="O46" i="35"/>
  <c r="P46" i="35" s="1"/>
  <c r="N46" i="35"/>
  <c r="G54" i="22"/>
  <c r="I33" i="22"/>
  <c r="I54" i="22"/>
  <c r="R91" i="35"/>
  <c r="Q91" i="35"/>
  <c r="S91" i="35"/>
  <c r="T91" i="35" s="1"/>
  <c r="O32" i="33"/>
  <c r="P32" i="33" s="1"/>
  <c r="Q32" i="33" s="1"/>
  <c r="N32" i="33"/>
  <c r="J21" i="24"/>
  <c r="K21" i="24" s="1"/>
  <c r="F21" i="24"/>
  <c r="N46" i="33"/>
  <c r="O46" i="33"/>
  <c r="P46" i="33" s="1"/>
  <c r="Q46" i="33" s="1"/>
  <c r="R107" i="35"/>
  <c r="S107" i="35" s="1"/>
  <c r="T107" i="35" s="1"/>
  <c r="Q107" i="35"/>
  <c r="Q96" i="35"/>
  <c r="R96" i="35"/>
  <c r="S96" i="35" s="1"/>
  <c r="T96" i="35" s="1"/>
  <c r="P34" i="35"/>
  <c r="O34" i="35"/>
  <c r="N34" i="35"/>
  <c r="O45" i="33"/>
  <c r="P45" i="33" s="1"/>
  <c r="Q45" i="33" s="1"/>
  <c r="N45" i="33"/>
  <c r="N19" i="33"/>
  <c r="O19" i="33"/>
  <c r="P19" i="33" s="1"/>
  <c r="Q19" i="33" s="1"/>
  <c r="R76" i="35"/>
  <c r="S76" i="35" s="1"/>
  <c r="T76" i="35" s="1"/>
  <c r="Q76" i="35"/>
  <c r="H45" i="23"/>
  <c r="F45" i="23"/>
  <c r="N78" i="33"/>
  <c r="O78" i="33"/>
  <c r="P78" i="33" s="1"/>
  <c r="Q78" i="33" s="1"/>
  <c r="J171" i="40"/>
  <c r="L171" i="40" s="1"/>
  <c r="M171" i="40" s="1"/>
  <c r="I45" i="22"/>
  <c r="G45" i="22"/>
  <c r="H45" i="22"/>
  <c r="F45" i="22"/>
  <c r="O18" i="33"/>
  <c r="P18" i="33" s="1"/>
  <c r="Q18" i="33" s="1"/>
  <c r="N18" i="33"/>
  <c r="F22" i="24"/>
  <c r="J22" i="24" s="1"/>
  <c r="K22" i="24" s="1"/>
  <c r="M49" i="22"/>
  <c r="N49" i="22"/>
  <c r="B10" i="15"/>
  <c r="E9" i="15"/>
  <c r="F24" i="24"/>
  <c r="J24" i="24"/>
  <c r="K24" i="24" s="1"/>
  <c r="N48" i="23"/>
  <c r="M48" i="23"/>
  <c r="O53" i="32"/>
  <c r="P53" i="32" s="1"/>
  <c r="Q53" i="32" s="1"/>
  <c r="N53" i="32"/>
  <c r="N100" i="32"/>
  <c r="O100" i="32"/>
  <c r="P100" i="32"/>
  <c r="Q100" i="32" s="1"/>
  <c r="N73" i="32"/>
  <c r="O73" i="32"/>
  <c r="P73" i="32" s="1"/>
  <c r="Q73" i="32" s="1"/>
  <c r="O16" i="32"/>
  <c r="P16" i="32" s="1"/>
  <c r="Q16" i="32" s="1"/>
  <c r="N16" i="32"/>
  <c r="O89" i="32"/>
  <c r="P89" i="32" s="1"/>
  <c r="Q89" i="32" s="1"/>
  <c r="O96" i="32"/>
  <c r="P96" i="32" s="1"/>
  <c r="Q96" i="32" s="1"/>
  <c r="N96" i="32"/>
  <c r="N33" i="32"/>
  <c r="O33" i="32"/>
  <c r="P33" i="32" s="1"/>
  <c r="Q33" i="32" s="1"/>
  <c r="N21" i="32"/>
  <c r="O21" i="32"/>
  <c r="P21" i="32" s="1"/>
  <c r="Q21" i="32" s="1"/>
  <c r="O110" i="32"/>
  <c r="N110" i="32"/>
  <c r="P110" i="32"/>
  <c r="Q110" i="32" s="1"/>
  <c r="O64" i="32"/>
  <c r="P64" i="32"/>
  <c r="Q64" i="32" s="1"/>
  <c r="N64" i="32"/>
  <c r="P44" i="32"/>
  <c r="Q44" i="32" s="1"/>
  <c r="O44" i="32"/>
  <c r="N44" i="32"/>
  <c r="P93" i="32"/>
  <c r="Q93" i="32" s="1"/>
  <c r="N93" i="32"/>
  <c r="O93" i="32"/>
  <c r="N92" i="32"/>
  <c r="O92" i="32"/>
  <c r="P92" i="32" s="1"/>
  <c r="Q92" i="32" s="1"/>
  <c r="O114" i="32"/>
  <c r="P114" i="32"/>
  <c r="Q114" i="32" s="1"/>
  <c r="N114" i="32"/>
  <c r="N61" i="32"/>
  <c r="O61" i="32"/>
  <c r="P61" i="32" s="1"/>
  <c r="Q61" i="32" s="1"/>
  <c r="O68" i="32"/>
  <c r="P68" i="32" s="1"/>
  <c r="Q68" i="32" s="1"/>
  <c r="N68" i="32"/>
  <c r="N95" i="32"/>
  <c r="O95" i="32"/>
  <c r="P95" i="32" s="1"/>
  <c r="Q95" i="32" s="1"/>
  <c r="N107" i="32"/>
  <c r="O107" i="32"/>
  <c r="P107" i="32"/>
  <c r="Q107" i="32" s="1"/>
  <c r="O71" i="32"/>
  <c r="P71" i="32" s="1"/>
  <c r="Q71" i="32" s="1"/>
  <c r="N71" i="32"/>
  <c r="O24" i="32"/>
  <c r="N24" i="32"/>
  <c r="P24" i="32"/>
  <c r="Q24" i="32" s="1"/>
  <c r="O91" i="32"/>
  <c r="N91" i="32"/>
  <c r="P91" i="32"/>
  <c r="Q91" i="32" s="1"/>
  <c r="O25" i="32"/>
  <c r="P25" i="32" s="1"/>
  <c r="Q25" i="32" s="1"/>
  <c r="N25" i="32"/>
  <c r="O45" i="32"/>
  <c r="P45" i="32"/>
  <c r="Q45" i="32" s="1"/>
  <c r="N45" i="32"/>
  <c r="G171" i="40"/>
  <c r="C169" i="40"/>
  <c r="E169" i="40" s="1"/>
  <c r="I262" i="40"/>
  <c r="K262" i="40"/>
  <c r="L262" i="40" s="1"/>
  <c r="L260" i="40"/>
  <c r="Q74" i="35"/>
  <c r="R74" i="35"/>
  <c r="S74" i="35"/>
  <c r="T74" i="35" s="1"/>
  <c r="N55" i="32"/>
  <c r="P55" i="32"/>
  <c r="Q55" i="32" s="1"/>
  <c r="O55" i="32"/>
  <c r="N111" i="32"/>
  <c r="O111" i="32"/>
  <c r="P111" i="32"/>
  <c r="Q111" i="32" s="1"/>
  <c r="R57" i="35"/>
  <c r="S57" i="35"/>
  <c r="T57" i="35" s="1"/>
  <c r="Q57" i="35"/>
  <c r="N104" i="32"/>
  <c r="P104" i="32"/>
  <c r="Q104" i="32" s="1"/>
  <c r="O104" i="32"/>
  <c r="G30" i="23"/>
  <c r="D30" i="23" s="1"/>
  <c r="D31" i="23" s="1"/>
  <c r="H46" i="23"/>
  <c r="F46" i="23"/>
  <c r="G46" i="23"/>
  <c r="I46" i="23"/>
  <c r="O29" i="33"/>
  <c r="P29" i="33"/>
  <c r="Q29" i="33" s="1"/>
  <c r="N29" i="33"/>
  <c r="J20" i="24"/>
  <c r="K20" i="24" s="1"/>
  <c r="E16" i="24"/>
  <c r="C17" i="24" s="1"/>
  <c r="F20" i="24"/>
  <c r="O48" i="32"/>
  <c r="P48" i="32"/>
  <c r="Q48" i="32" s="1"/>
  <c r="N48" i="32"/>
  <c r="K34" i="24"/>
  <c r="E37" i="24" s="1"/>
  <c r="R54" i="35"/>
  <c r="S54" i="35" s="1"/>
  <c r="T54" i="35" s="1"/>
  <c r="Q54" i="35"/>
  <c r="N47" i="32"/>
  <c r="P47" i="32"/>
  <c r="Q47" i="32" s="1"/>
  <c r="O47" i="32"/>
  <c r="I52" i="22"/>
  <c r="F52" i="22"/>
  <c r="H52" i="22"/>
  <c r="G33" i="22"/>
  <c r="D33" i="22" s="1"/>
  <c r="D34" i="22" s="1"/>
  <c r="G52" i="22"/>
  <c r="N46" i="32"/>
  <c r="O46" i="32"/>
  <c r="P46" i="32" s="1"/>
  <c r="Q46" i="32" s="1"/>
  <c r="N71" i="33"/>
  <c r="O71" i="33"/>
  <c r="P71" i="33" s="1"/>
  <c r="Q71" i="33" s="1"/>
  <c r="O39" i="33"/>
  <c r="P39" i="33" s="1"/>
  <c r="Q39" i="33" s="1"/>
  <c r="N39" i="33"/>
  <c r="N114" i="39"/>
  <c r="J116" i="39"/>
  <c r="L116" i="39" s="1"/>
  <c r="M116" i="39" s="1"/>
  <c r="G116" i="39"/>
  <c r="J118" i="39"/>
  <c r="M118" i="39" s="1"/>
  <c r="N118" i="39" s="1"/>
  <c r="H118" i="39"/>
  <c r="N46" i="23" l="1"/>
  <c r="M46" i="23"/>
  <c r="Q28" i="35"/>
  <c r="R28" i="35"/>
  <c r="S28" i="35" s="1"/>
  <c r="T28" i="35" s="1"/>
  <c r="L56" i="22"/>
  <c r="N15" i="49"/>
  <c r="N16" i="49" s="1"/>
  <c r="M49" i="23"/>
  <c r="N49" i="23"/>
  <c r="L10" i="15"/>
  <c r="O9" i="15"/>
  <c r="R43" i="35"/>
  <c r="Q43" i="35"/>
  <c r="S43" i="35"/>
  <c r="T43" i="35" s="1"/>
  <c r="Y9" i="15"/>
  <c r="V10" i="15"/>
  <c r="AK12" i="49"/>
  <c r="D13" i="49"/>
  <c r="D15" i="49"/>
  <c r="D16" i="49" s="1"/>
  <c r="X10" i="49"/>
  <c r="X11" i="49" s="1"/>
  <c r="Q34" i="35"/>
  <c r="R34" i="35"/>
  <c r="S34" i="35" s="1"/>
  <c r="T34" i="35" s="1"/>
  <c r="E10" i="15"/>
  <c r="B11" i="15"/>
  <c r="H16" i="24"/>
  <c r="J19" i="24"/>
  <c r="D16" i="24" s="1"/>
  <c r="B16" i="24" s="1"/>
  <c r="R46" i="35"/>
  <c r="S46" i="35" s="1"/>
  <c r="T46" i="35" s="1"/>
  <c r="Q46" i="35"/>
  <c r="F169" i="40"/>
  <c r="C171" i="40"/>
  <c r="E171" i="40" s="1"/>
  <c r="F171" i="40" s="1"/>
  <c r="F37" i="24"/>
  <c r="J37" i="24"/>
  <c r="K37" i="24" s="1"/>
  <c r="E38" i="24"/>
  <c r="E35" i="24"/>
  <c r="E39" i="24"/>
  <c r="E36" i="24"/>
  <c r="G17" i="24"/>
  <c r="B18" i="24"/>
  <c r="B17" i="24"/>
  <c r="F17" i="24"/>
  <c r="D17" i="24" s="1"/>
  <c r="I17" i="24"/>
  <c r="J17" i="24"/>
  <c r="C18" i="24"/>
  <c r="V11" i="15" l="1"/>
  <c r="Y10" i="15"/>
  <c r="O10" i="15"/>
  <c r="L11" i="15"/>
  <c r="N51" i="22"/>
  <c r="M51" i="22"/>
  <c r="N17" i="49"/>
  <c r="X12" i="49"/>
  <c r="X13" i="49"/>
  <c r="X14" i="49" s="1"/>
  <c r="N18" i="49"/>
  <c r="D18" i="49"/>
  <c r="D20" i="49" s="1"/>
  <c r="D22" i="49" s="1"/>
  <c r="D23" i="49" s="1"/>
  <c r="D24" i="49" s="1"/>
  <c r="D25" i="49" s="1"/>
  <c r="AK13" i="49"/>
  <c r="E11" i="15"/>
  <c r="B12" i="15"/>
  <c r="I18" i="24"/>
  <c r="D18" i="24"/>
  <c r="F35" i="24"/>
  <c r="J35" i="24"/>
  <c r="K35" i="24" s="1"/>
  <c r="E31" i="24"/>
  <c r="C32" i="24" s="1"/>
  <c r="F38" i="24"/>
  <c r="J38" i="24" s="1"/>
  <c r="K38" i="24" s="1"/>
  <c r="F36" i="24"/>
  <c r="J36" i="24"/>
  <c r="K36" i="24" s="1"/>
  <c r="F39" i="24"/>
  <c r="J39" i="24"/>
  <c r="K39" i="24" s="1"/>
  <c r="O11" i="15" l="1"/>
  <c r="L12" i="15"/>
  <c r="Y11" i="15"/>
  <c r="V12" i="15"/>
  <c r="X15" i="49"/>
  <c r="X16" i="49" s="1"/>
  <c r="X17" i="49"/>
  <c r="X18" i="49" s="1"/>
  <c r="X19" i="49" s="1"/>
  <c r="X20" i="49" s="1"/>
  <c r="X21" i="49" s="1"/>
  <c r="X22" i="49" s="1"/>
  <c r="X23" i="49" s="1"/>
  <c r="X24" i="49" s="1"/>
  <c r="AK14" i="49"/>
  <c r="AK15" i="49" s="1"/>
  <c r="AK16" i="49"/>
  <c r="AK17" i="49" s="1"/>
  <c r="AK18" i="49" s="1"/>
  <c r="AK19" i="49" s="1"/>
  <c r="AK20" i="49" s="1"/>
  <c r="AK21" i="49" s="1"/>
  <c r="AK22" i="49" s="1"/>
  <c r="AK23" i="49" s="1"/>
  <c r="AK24" i="49" s="1"/>
  <c r="AK25" i="49" s="1"/>
  <c r="AK26" i="49" s="1"/>
  <c r="AK27" i="49" s="1"/>
  <c r="AK28" i="49" s="1"/>
  <c r="AK29" i="49" s="1"/>
  <c r="AK30" i="49" s="1"/>
  <c r="AK31" i="49" s="1"/>
  <c r="AK32" i="49" s="1"/>
  <c r="AK33" i="49" s="1"/>
  <c r="AK34" i="49" s="1"/>
  <c r="AK35" i="49" s="1"/>
  <c r="AK36" i="49" s="1"/>
  <c r="AK37" i="49" s="1"/>
  <c r="AK38" i="49" s="1"/>
  <c r="AK39" i="49" s="1"/>
  <c r="AK40" i="49" s="1"/>
  <c r="AK41" i="49" s="1"/>
  <c r="AK42" i="49" s="1"/>
  <c r="AK43" i="49" s="1"/>
  <c r="AK44" i="49" s="1"/>
  <c r="AK45" i="49" s="1"/>
  <c r="AK46" i="49" s="1"/>
  <c r="AK47" i="49" s="1"/>
  <c r="AK48" i="49" s="1"/>
  <c r="AK49" i="49" s="1"/>
  <c r="AK50" i="49" s="1"/>
  <c r="AK51" i="49" s="1"/>
  <c r="AK52" i="49" s="1"/>
  <c r="AK53" i="49" s="1"/>
  <c r="AK54" i="49" s="1"/>
  <c r="AK55" i="49" s="1"/>
  <c r="AK56" i="49" s="1"/>
  <c r="AK57" i="49" s="1"/>
  <c r="AK58" i="49" s="1"/>
  <c r="D26" i="49"/>
  <c r="F5" i="49" s="1"/>
  <c r="N19" i="49"/>
  <c r="E12" i="15"/>
  <c r="B13" i="15"/>
  <c r="G32" i="24"/>
  <c r="C33" i="24"/>
  <c r="B32" i="24"/>
  <c r="I32" i="24"/>
  <c r="B33" i="24"/>
  <c r="J34" i="24"/>
  <c r="D31" i="24" s="1"/>
  <c r="B31" i="24" s="1"/>
  <c r="F18" i="24"/>
  <c r="J18" i="24" s="1"/>
  <c r="G18" i="24"/>
  <c r="H31" i="24"/>
  <c r="F32" i="24" s="1"/>
  <c r="X25" i="49" l="1"/>
  <c r="X26" i="49" s="1"/>
  <c r="X27" i="49" s="1"/>
  <c r="X28" i="49" s="1"/>
  <c r="X29" i="49" s="1"/>
  <c r="X30" i="49" s="1"/>
  <c r="X31" i="49" s="1"/>
  <c r="X32" i="49" s="1"/>
  <c r="X33" i="49" s="1"/>
  <c r="X36" i="49" s="1"/>
  <c r="X37" i="49" s="1"/>
  <c r="X38" i="49" s="1"/>
  <c r="X39" i="49" s="1"/>
  <c r="X40" i="49" s="1"/>
  <c r="X41" i="49" s="1"/>
  <c r="X42" i="49" s="1"/>
  <c r="X43" i="49" s="1"/>
  <c r="X44" i="49" s="1"/>
  <c r="X45" i="49" s="1"/>
  <c r="X46" i="49" s="1"/>
  <c r="X47" i="49" s="1"/>
  <c r="X48" i="49" s="1"/>
  <c r="X49" i="49" s="1"/>
  <c r="X50" i="49" s="1"/>
  <c r="X51" i="49" s="1"/>
  <c r="X52" i="49" s="1"/>
  <c r="X53" i="49" s="1"/>
  <c r="X54" i="49" s="1"/>
  <c r="X55" i="49" s="1"/>
  <c r="X56" i="49" s="1"/>
  <c r="X57" i="49" s="1"/>
  <c r="X58" i="49" s="1"/>
  <c r="X59" i="49" s="1"/>
  <c r="X60" i="49" s="1"/>
  <c r="X61" i="49" s="1"/>
  <c r="X62" i="49" s="1"/>
  <c r="X63" i="49" s="1"/>
  <c r="Z5" i="49" s="1"/>
  <c r="Z6" i="49" s="1"/>
  <c r="L13" i="15"/>
  <c r="O12" i="15"/>
  <c r="Y12" i="15"/>
  <c r="V13" i="15"/>
  <c r="N20" i="49"/>
  <c r="N21" i="49" s="1"/>
  <c r="N22" i="49" s="1"/>
  <c r="N23" i="49" s="1"/>
  <c r="N24" i="49" s="1"/>
  <c r="N25" i="49" s="1"/>
  <c r="N26" i="49" s="1"/>
  <c r="N27" i="49" s="1"/>
  <c r="N28" i="49" s="1"/>
  <c r="N29" i="49" s="1"/>
  <c r="N30" i="49" s="1"/>
  <c r="N31" i="49" s="1"/>
  <c r="N33" i="49" s="1"/>
  <c r="N34" i="49" s="1"/>
  <c r="N35" i="49" s="1"/>
  <c r="N36" i="49" s="1"/>
  <c r="N37" i="49" s="1"/>
  <c r="N38" i="49" s="1"/>
  <c r="N39" i="49" s="1"/>
  <c r="N40" i="49" s="1"/>
  <c r="N41" i="49" s="1"/>
  <c r="N42" i="49" s="1"/>
  <c r="N43" i="49" s="1"/>
  <c r="N44" i="49" s="1"/>
  <c r="N45" i="49" s="1"/>
  <c r="N46" i="49" s="1"/>
  <c r="N48" i="49" s="1"/>
  <c r="N49" i="49" s="1"/>
  <c r="N50" i="49" s="1"/>
  <c r="N51" i="49" s="1"/>
  <c r="N52" i="49" s="1"/>
  <c r="P5" i="49" s="1"/>
  <c r="F6" i="49"/>
  <c r="B14" i="15"/>
  <c r="E13" i="15"/>
  <c r="J32" i="24"/>
  <c r="D32" i="24"/>
  <c r="D33" i="24"/>
  <c r="I33" i="24"/>
  <c r="Y13" i="15" l="1"/>
  <c r="V14" i="15"/>
  <c r="L14" i="15"/>
  <c r="O13" i="15"/>
  <c r="P6" i="49"/>
  <c r="P7" i="49" s="1"/>
  <c r="F7" i="49"/>
  <c r="F8" i="49" s="1"/>
  <c r="F9" i="49" s="1"/>
  <c r="Z7" i="49"/>
  <c r="E14" i="15"/>
  <c r="B15" i="15"/>
  <c r="F33" i="24"/>
  <c r="J33" i="24"/>
  <c r="G33" i="24"/>
  <c r="O14" i="15" l="1"/>
  <c r="L15" i="15"/>
  <c r="V15" i="15"/>
  <c r="Y14" i="15"/>
  <c r="Z8" i="49"/>
  <c r="F10" i="49"/>
  <c r="P9" i="49"/>
  <c r="P11" i="49"/>
  <c r="E15" i="15"/>
  <c r="B16" i="15"/>
  <c r="O15" i="15" l="1"/>
  <c r="L16" i="15"/>
  <c r="P12" i="49"/>
  <c r="P13" i="49" s="1"/>
  <c r="Y15" i="15"/>
  <c r="V16" i="15"/>
  <c r="F11" i="49"/>
  <c r="Z9" i="49"/>
  <c r="F12" i="49"/>
  <c r="F14" i="49"/>
  <c r="F15" i="49" s="1"/>
  <c r="E16" i="15"/>
  <c r="B17" i="15"/>
  <c r="L17" i="15" l="1"/>
  <c r="O16" i="15"/>
  <c r="P14" i="49"/>
  <c r="V17" i="15"/>
  <c r="Y16" i="15"/>
  <c r="P16" i="49"/>
  <c r="P17" i="49" s="1"/>
  <c r="P18" i="49" s="1"/>
  <c r="Z10" i="49"/>
  <c r="F16" i="49"/>
  <c r="F17" i="49"/>
  <c r="F18" i="49" s="1"/>
  <c r="F19" i="49" s="1"/>
  <c r="F20" i="49" s="1"/>
  <c r="E17" i="15"/>
  <c r="B18" i="15"/>
  <c r="Y17" i="15" l="1"/>
  <c r="V18" i="15"/>
  <c r="F21" i="49"/>
  <c r="F22" i="49" s="1"/>
  <c r="F23" i="49" s="1"/>
  <c r="F24" i="49" s="1"/>
  <c r="H5" i="49" s="1"/>
  <c r="H6" i="49" s="1"/>
  <c r="O17" i="15"/>
  <c r="L18" i="15"/>
  <c r="Z11" i="49"/>
  <c r="P19" i="49"/>
  <c r="P20" i="49" s="1"/>
  <c r="B19" i="15"/>
  <c r="E18" i="15"/>
  <c r="P21" i="49" l="1"/>
  <c r="L19" i="15"/>
  <c r="O18" i="15"/>
  <c r="Y18" i="15"/>
  <c r="V19" i="15"/>
  <c r="P22" i="49"/>
  <c r="H7" i="49"/>
  <c r="Z12" i="49"/>
  <c r="Z13" i="49" s="1"/>
  <c r="Z14" i="49" s="1"/>
  <c r="Z15" i="49" s="1"/>
  <c r="Z16" i="49" s="1"/>
  <c r="Z17" i="49" s="1"/>
  <c r="Z18" i="49" s="1"/>
  <c r="Z19" i="49" s="1"/>
  <c r="Z20" i="49" s="1"/>
  <c r="Z21" i="49" s="1"/>
  <c r="Z22" i="49" s="1"/>
  <c r="Z23" i="49" s="1"/>
  <c r="Z24" i="49" s="1"/>
  <c r="Z25" i="49" s="1"/>
  <c r="Z26" i="49" s="1"/>
  <c r="Z29" i="49" s="1"/>
  <c r="Z30" i="49" s="1"/>
  <c r="Z31" i="49" s="1"/>
  <c r="Z32" i="49" s="1"/>
  <c r="Z33" i="49" s="1"/>
  <c r="Z34" i="49" s="1"/>
  <c r="Z35" i="49" s="1"/>
  <c r="Z36" i="49" s="1"/>
  <c r="Z37" i="49" s="1"/>
  <c r="Z38" i="49" s="1"/>
  <c r="Z39" i="49" s="1"/>
  <c r="Z40" i="49" s="1"/>
  <c r="Z41" i="49" s="1"/>
  <c r="Z44" i="49" s="1"/>
  <c r="Z45" i="49" s="1"/>
  <c r="Z46" i="49" s="1"/>
  <c r="Z47" i="49" s="1"/>
  <c r="Z48" i="49" s="1"/>
  <c r="Z51" i="49" s="1"/>
  <c r="E19" i="15"/>
  <c r="B20" i="15"/>
  <c r="Y19" i="15" l="1"/>
  <c r="V20" i="15"/>
  <c r="O19" i="15"/>
  <c r="L20" i="15"/>
  <c r="H8" i="49"/>
  <c r="Z54" i="49"/>
  <c r="Z55" i="49" s="1"/>
  <c r="Z56" i="49" s="1"/>
  <c r="Z57" i="49" s="1"/>
  <c r="Z58" i="49" s="1"/>
  <c r="Z59" i="49" s="1"/>
  <c r="Z60" i="49" s="1"/>
  <c r="Z61" i="49" s="1"/>
  <c r="Z62" i="49" s="1"/>
  <c r="AB5" i="49" s="1"/>
  <c r="P23" i="49"/>
  <c r="P24" i="49" s="1"/>
  <c r="P25" i="49"/>
  <c r="P26" i="49" s="1"/>
  <c r="P27" i="49" s="1"/>
  <c r="P29" i="49" s="1"/>
  <c r="P30" i="49" s="1"/>
  <c r="P33" i="49" s="1"/>
  <c r="P34" i="49" s="1"/>
  <c r="P35" i="49" s="1"/>
  <c r="P36" i="49" s="1"/>
  <c r="P37" i="49" s="1"/>
  <c r="P38" i="49" s="1"/>
  <c r="P39" i="49" s="1"/>
  <c r="P40" i="49" s="1"/>
  <c r="P41" i="49" s="1"/>
  <c r="P42" i="49" s="1"/>
  <c r="P43" i="49" s="1"/>
  <c r="P45" i="49" s="1"/>
  <c r="P48" i="49" s="1"/>
  <c r="P49" i="49" s="1"/>
  <c r="P50" i="49" s="1"/>
  <c r="P51" i="49" s="1"/>
  <c r="P52" i="49" s="1"/>
  <c r="R5" i="49" s="1"/>
  <c r="E20" i="15"/>
  <c r="B21" i="15"/>
  <c r="L21" i="15" l="1"/>
  <c r="O20" i="15"/>
  <c r="V21" i="15"/>
  <c r="Y20" i="15"/>
  <c r="H10" i="49"/>
  <c r="H11" i="49" s="1"/>
  <c r="R6" i="49"/>
  <c r="AB6" i="49"/>
  <c r="E21" i="15"/>
  <c r="B22" i="15"/>
  <c r="R7" i="49" l="1"/>
  <c r="R8" i="49" s="1"/>
  <c r="R9" i="49" s="1"/>
  <c r="R10" i="49" s="1"/>
  <c r="Y21" i="15"/>
  <c r="V22" i="15"/>
  <c r="L22" i="15"/>
  <c r="O21" i="15"/>
  <c r="H12" i="49"/>
  <c r="H14" i="49" s="1"/>
  <c r="H16" i="49" s="1"/>
  <c r="H18" i="49" s="1"/>
  <c r="H19" i="49" s="1"/>
  <c r="AB7" i="49"/>
  <c r="AB8" i="49" s="1"/>
  <c r="B23" i="15"/>
  <c r="E22" i="15"/>
  <c r="O22" i="15" l="1"/>
  <c r="L23" i="15"/>
  <c r="V23" i="15"/>
  <c r="Y22" i="15"/>
  <c r="R11" i="49"/>
  <c r="R13" i="49" s="1"/>
  <c r="R14" i="49" s="1"/>
  <c r="AB9" i="49"/>
  <c r="AB10" i="49" s="1"/>
  <c r="E23" i="15"/>
  <c r="B24" i="15"/>
  <c r="E24" i="15" s="1"/>
  <c r="G7" i="15" a="1"/>
  <c r="V24" i="15" l="1"/>
  <c r="Y23" i="15"/>
  <c r="L24" i="15"/>
  <c r="O24" i="15" s="1"/>
  <c r="O23" i="15"/>
  <c r="Q7" i="15" a="1"/>
  <c r="AB11" i="49"/>
  <c r="R15" i="49"/>
  <c r="G14" i="15"/>
  <c r="J14" i="15" s="1"/>
  <c r="G23" i="15"/>
  <c r="J23" i="15" s="1"/>
  <c r="G24" i="15"/>
  <c r="J24" i="15" s="1"/>
  <c r="G19" i="15"/>
  <c r="J19" i="15" s="1"/>
  <c r="G16" i="15"/>
  <c r="J16" i="15" s="1"/>
  <c r="G20" i="15"/>
  <c r="J20" i="15" s="1"/>
  <c r="G10" i="15"/>
  <c r="J10" i="15" s="1"/>
  <c r="G11" i="15"/>
  <c r="J11" i="15" s="1"/>
  <c r="G15" i="15"/>
  <c r="J15" i="15" s="1"/>
  <c r="G18" i="15"/>
  <c r="J18" i="15" s="1"/>
  <c r="G22" i="15"/>
  <c r="J22" i="15" s="1"/>
  <c r="G21" i="15"/>
  <c r="J21" i="15" s="1"/>
  <c r="G9" i="15"/>
  <c r="J9" i="15" s="1"/>
  <c r="G12" i="15"/>
  <c r="J12" i="15" s="1"/>
  <c r="G8" i="15"/>
  <c r="J8" i="15" s="1"/>
  <c r="G17" i="15"/>
  <c r="J17" i="15" s="1"/>
  <c r="G13" i="15"/>
  <c r="J13" i="15" s="1"/>
  <c r="G7" i="15"/>
  <c r="J7" i="15" s="1"/>
  <c r="Q20" i="15" l="1"/>
  <c r="T20" i="15" s="1"/>
  <c r="Q8" i="15"/>
  <c r="T8" i="15" s="1"/>
  <c r="Q19" i="15"/>
  <c r="T19" i="15" s="1"/>
  <c r="Q15" i="15"/>
  <c r="T15" i="15" s="1"/>
  <c r="Q24" i="15"/>
  <c r="T24" i="15" s="1"/>
  <c r="Q9" i="15"/>
  <c r="T9" i="15" s="1"/>
  <c r="Q22" i="15"/>
  <c r="T22" i="15" s="1"/>
  <c r="Q16" i="15"/>
  <c r="T16" i="15" s="1"/>
  <c r="Q12" i="15"/>
  <c r="T12" i="15" s="1"/>
  <c r="Q17" i="15"/>
  <c r="T17" i="15" s="1"/>
  <c r="Q7" i="15"/>
  <c r="T7" i="15" s="1"/>
  <c r="Q13" i="15"/>
  <c r="T13" i="15" s="1"/>
  <c r="Q23" i="15"/>
  <c r="T23" i="15" s="1"/>
  <c r="Q10" i="15"/>
  <c r="T10" i="15" s="1"/>
  <c r="Q14" i="15"/>
  <c r="T14" i="15" s="1"/>
  <c r="Q11" i="15"/>
  <c r="T11" i="15" s="1"/>
  <c r="Q18" i="15"/>
  <c r="T18" i="15" s="1"/>
  <c r="Q21" i="15"/>
  <c r="T21" i="15" s="1"/>
  <c r="Y24" i="15"/>
  <c r="AA7" i="15" a="1"/>
  <c r="R16" i="49"/>
  <c r="R17" i="49"/>
  <c r="R18" i="49" s="1"/>
  <c r="R19" i="49" s="1"/>
  <c r="R21" i="49" s="1"/>
  <c r="R22" i="49" s="1"/>
  <c r="R23" i="49" s="1"/>
  <c r="R24" i="49" s="1"/>
  <c r="R25" i="49" s="1"/>
  <c r="R26" i="49" s="1"/>
  <c r="R27" i="49" s="1"/>
  <c r="R28" i="49" s="1"/>
  <c r="R29" i="49" s="1"/>
  <c r="R30" i="49" s="1"/>
  <c r="R31" i="49" s="1"/>
  <c r="AB12" i="49"/>
  <c r="AB13" i="49"/>
  <c r="AA18" i="15" l="1"/>
  <c r="AD18" i="15" s="1"/>
  <c r="AA16" i="15"/>
  <c r="AD16" i="15" s="1"/>
  <c r="AA10" i="15"/>
  <c r="AD10" i="15" s="1"/>
  <c r="AA14" i="15"/>
  <c r="AD14" i="15" s="1"/>
  <c r="AA7" i="15"/>
  <c r="AD7" i="15" s="1"/>
  <c r="AA23" i="15"/>
  <c r="AD23" i="15" s="1"/>
  <c r="AA22" i="15"/>
  <c r="AD22" i="15" s="1"/>
  <c r="AA12" i="15"/>
  <c r="AD12" i="15" s="1"/>
  <c r="AA17" i="15"/>
  <c r="AD17" i="15" s="1"/>
  <c r="AA19" i="15"/>
  <c r="AD19" i="15" s="1"/>
  <c r="AA21" i="15"/>
  <c r="AD21" i="15" s="1"/>
  <c r="AA13" i="15"/>
  <c r="AD13" i="15" s="1"/>
  <c r="AA9" i="15"/>
  <c r="AD9" i="15" s="1"/>
  <c r="AA20" i="15"/>
  <c r="AD20" i="15" s="1"/>
  <c r="AA8" i="15"/>
  <c r="AD8" i="15" s="1"/>
  <c r="AA15" i="15"/>
  <c r="AD15" i="15" s="1"/>
  <c r="AA11" i="15"/>
  <c r="AD11" i="15" s="1"/>
  <c r="AA24" i="15"/>
  <c r="AD24" i="15" s="1"/>
  <c r="AB14" i="49"/>
  <c r="R34" i="49"/>
  <c r="R35" i="49" s="1"/>
  <c r="R36" i="49" s="1"/>
  <c r="R39" i="49" s="1"/>
  <c r="AB15" i="49" l="1"/>
  <c r="AB16" i="49" l="1"/>
  <c r="AB17" i="49" s="1"/>
  <c r="AB18" i="49" s="1"/>
  <c r="AB19" i="49" s="1"/>
  <c r="AB20" i="49" s="1"/>
  <c r="AB21" i="49" s="1"/>
  <c r="AB22" i="49" s="1"/>
  <c r="AB23" i="49" s="1"/>
  <c r="AB24" i="49" s="1"/>
  <c r="AB25" i="49" s="1"/>
  <c r="AB26" i="49" s="1"/>
  <c r="AB27" i="49" s="1"/>
  <c r="AB28" i="49" s="1"/>
  <c r="AB30" i="49" s="1"/>
  <c r="AB31" i="49" l="1"/>
  <c r="AB33" i="49" s="1"/>
  <c r="AB34" i="49" s="1"/>
  <c r="AB35" i="49" s="1"/>
  <c r="AB36" i="49" s="1"/>
  <c r="AB37" i="49" s="1"/>
  <c r="AB38" i="49" s="1"/>
  <c r="AB39" i="49" s="1"/>
  <c r="AB40" i="49" l="1"/>
  <c r="AB41" i="49" s="1"/>
  <c r="AB42" i="49" s="1"/>
  <c r="AB43" i="49" s="1"/>
  <c r="AB44" i="49" s="1"/>
  <c r="AB45" i="49" s="1"/>
  <c r="AB46" i="49" s="1"/>
  <c r="AB47" i="49" s="1"/>
  <c r="AB48" i="49" s="1"/>
  <c r="AB49" i="49" s="1"/>
  <c r="AB50" i="49" s="1"/>
  <c r="AB51" i="49" s="1"/>
  <c r="AB52" i="49" s="1"/>
  <c r="AB53" i="49" s="1"/>
  <c r="AB54" i="49" s="1"/>
  <c r="AB55" i="49" s="1"/>
  <c r="AB56" i="49" s="1"/>
  <c r="AB57" i="49" s="1"/>
  <c r="AB58" i="49" s="1"/>
  <c r="AB59" i="49" s="1"/>
  <c r="AB62" i="49" s="1"/>
  <c r="AD5" i="49" s="1"/>
  <c r="AD6" i="49" s="1"/>
  <c r="AD7" i="49" l="1"/>
  <c r="AD8" i="49"/>
  <c r="AD9" i="49"/>
  <c r="AD10" i="49"/>
  <c r="AD11" i="49" l="1"/>
  <c r="AD12" i="49" s="1"/>
  <c r="AD13" i="49" l="1"/>
  <c r="AD14" i="49" s="1"/>
  <c r="AD15" i="49" l="1"/>
  <c r="AD16" i="49" l="1"/>
  <c r="AD17" i="49" l="1"/>
  <c r="AD18" i="49" s="1"/>
  <c r="AD19" i="49" s="1"/>
  <c r="AD20" i="49" s="1"/>
  <c r="AD21" i="49" s="1"/>
  <c r="AD22" i="49" s="1"/>
  <c r="AD23" i="49" s="1"/>
  <c r="AD24" i="49" s="1"/>
  <c r="AD25" i="49" s="1"/>
  <c r="AD26" i="49" s="1"/>
  <c r="AD27" i="49" s="1"/>
  <c r="AD28" i="49" s="1"/>
  <c r="AD29" i="49" s="1"/>
  <c r="AD30" i="49" s="1"/>
  <c r="AD31" i="49" s="1"/>
  <c r="AD32" i="49" s="1"/>
  <c r="AD33" i="49" s="1"/>
  <c r="AD34" i="49" s="1"/>
  <c r="AD35" i="49" s="1"/>
  <c r="AD36" i="49" s="1"/>
  <c r="AD37" i="49" s="1"/>
  <c r="AD38" i="49" s="1"/>
  <c r="AD41" i="49" s="1"/>
  <c r="AD42" i="49" s="1"/>
  <c r="AD43" i="49" s="1"/>
  <c r="AD44" i="49" s="1"/>
  <c r="AD45" i="49" s="1"/>
  <c r="AD46" i="49" s="1"/>
  <c r="AD47" i="49" s="1"/>
  <c r="AD48" i="49" s="1"/>
  <c r="AD49" i="49" s="1"/>
  <c r="AD50" i="49" s="1"/>
  <c r="AD51" i="49" s="1"/>
  <c r="AD52" i="49" s="1"/>
  <c r="AD53" i="49" s="1"/>
  <c r="AD54" i="49" s="1"/>
  <c r="AD55" i="49" s="1"/>
  <c r="AD56" i="49" s="1"/>
  <c r="AD57" i="49" s="1"/>
  <c r="AF5" i="49" s="1"/>
  <c r="AF6" i="49" l="1"/>
  <c r="AF7" i="49" l="1"/>
  <c r="AF8" i="49" l="1"/>
  <c r="AF9" i="49" s="1"/>
  <c r="AF10" i="49" l="1"/>
  <c r="AF11" i="49" l="1"/>
  <c r="AF12" i="49" l="1"/>
  <c r="AF13" i="49" l="1"/>
  <c r="AF14" i="49" s="1"/>
  <c r="AF15" i="49" s="1"/>
  <c r="AF16" i="49" s="1"/>
  <c r="AF17" i="49" s="1"/>
  <c r="AF18" i="49" l="1"/>
  <c r="AF19" i="49"/>
  <c r="AF22" i="49" s="1"/>
  <c r="AF23" i="49" s="1"/>
  <c r="AF26" i="49" s="1"/>
  <c r="AF27" i="49" s="1"/>
  <c r="AF28" i="49" s="1"/>
  <c r="AF29" i="49" s="1"/>
  <c r="AF30" i="49" s="1"/>
  <c r="AF33" i="4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Chef de production</author>
    <author>Leboucher.joel@wanadoo.fr</author>
  </authors>
  <commentList>
    <comment ref="D54" authorId="0" shapeId="0" xr:uid="{BD2DB62A-F917-4CDC-98B6-A7252F65ED65}">
      <text>
        <r>
          <rPr>
            <b/>
            <sz val="10"/>
            <color indexed="81"/>
            <rFont val="Tahoma"/>
            <family val="2"/>
          </rPr>
          <t>EFFECTIFS actualisés à dupliquer pour les effectifs réels du client</t>
        </r>
        <r>
          <rPr>
            <b/>
            <sz val="10"/>
            <color indexed="17"/>
            <rFont val="Tahoma"/>
            <family val="2"/>
          </rPr>
          <t xml:space="preserve">
</t>
        </r>
      </text>
    </comment>
    <comment ref="E54" authorId="1" shapeId="0" xr:uid="{546E63B2-6C8D-4A01-8015-0765EA7946C3}">
      <text>
        <r>
          <rPr>
            <b/>
            <sz val="10"/>
            <color indexed="81"/>
            <rFont val="Tahoma"/>
            <family val="2"/>
          </rPr>
          <t xml:space="preserve"> </t>
        </r>
        <r>
          <rPr>
            <b/>
            <sz val="10"/>
            <color indexed="12"/>
            <rFont val="Tahoma"/>
            <family val="2"/>
          </rPr>
          <t xml:space="preserve">Au Choix
</t>
        </r>
        <r>
          <rPr>
            <sz val="10"/>
            <color indexed="12"/>
            <rFont val="Tahoma"/>
            <family val="2"/>
          </rPr>
          <t>Vous servez la recette pour combien de convives ou</t>
        </r>
        <r>
          <rPr>
            <b/>
            <sz val="10"/>
            <color indexed="12"/>
            <rFont val="Tahoma"/>
            <family val="2"/>
          </rPr>
          <t xml:space="preserve">
</t>
        </r>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D56" authorId="0" shapeId="0" xr:uid="{4F9AA474-35F5-4FBB-B0CB-5A9FEE6A21D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G56" authorId="0" shapeId="0" xr:uid="{2B50C9D5-BB51-4F2E-91A7-5241AAD0B7D1}">
      <text>
        <r>
          <rPr>
            <b/>
            <sz val="10"/>
            <color indexed="10"/>
            <rFont val="Tahoma"/>
            <family val="2"/>
          </rPr>
          <t>1 Conditionnement pour combien de couverts</t>
        </r>
        <r>
          <rPr>
            <b/>
            <sz val="10"/>
            <color indexed="17"/>
            <rFont val="Tahoma"/>
            <family val="2"/>
          </rPr>
          <t xml:space="preserve">
</t>
        </r>
      </text>
    </comment>
    <comment ref="R58" authorId="1" shapeId="0" xr:uid="{31080F93-8C9B-4C25-A44A-358111694504}">
      <text>
        <r>
          <rPr>
            <b/>
            <sz val="10"/>
            <color indexed="81"/>
            <rFont val="Tahoma"/>
            <family val="2"/>
          </rPr>
          <t xml:space="preserve"> </t>
        </r>
        <r>
          <rPr>
            <b/>
            <sz val="10"/>
            <color indexed="12"/>
            <rFont val="Tahoma"/>
            <family val="2"/>
          </rPr>
          <t xml:space="preserve">Au Choix
</t>
        </r>
        <r>
          <rPr>
            <sz val="10"/>
            <color indexed="12"/>
            <rFont val="Tahoma"/>
            <family val="2"/>
          </rPr>
          <t>Vous servez la recette pour combien de convives ou</t>
        </r>
        <r>
          <rPr>
            <b/>
            <sz val="10"/>
            <color indexed="12"/>
            <rFont val="Tahoma"/>
            <family val="2"/>
          </rPr>
          <t xml:space="preserve">
</t>
        </r>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Chef de production</author>
    <author>Leboucher.joel@wanadoo.fr</author>
  </authors>
  <commentList>
    <comment ref="I23" authorId="0" shapeId="0" xr:uid="{82A29BE9-4F51-4A1A-A7D3-E472F6650A6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J23" authorId="0" shapeId="0" xr:uid="{3CA3F5E8-69BB-4047-840C-D3CA601B03F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K23" authorId="0" shapeId="0" xr:uid="{0EBA9818-736B-46A6-8A82-8895D302EDB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23" authorId="0" shapeId="0" xr:uid="{231B6607-2B17-4FA3-B153-1C82AF50B36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M23" authorId="0" shapeId="0" xr:uid="{85AF1550-73C1-4F6A-B019-4BAF21ABB72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X23" authorId="0" shapeId="0" xr:uid="{099FEA49-1FB6-40DF-9B27-A98CEDC05F0D}">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Y23" authorId="0" shapeId="0" xr:uid="{5BB68A54-26E2-400B-A09C-968FB098E21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Z23" authorId="0" shapeId="0" xr:uid="{17D08799-6C78-42F5-93EE-5789C877198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A23" authorId="0" shapeId="0" xr:uid="{0372433B-3159-47D9-9BF7-7EEAAE3B9D8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B23" authorId="0" shapeId="0" xr:uid="{129F264D-B5AC-4320-87D7-7516EFCCACB3}">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I45" authorId="0" shapeId="0" xr:uid="{A7D627DA-4293-46DD-A48E-295155FA77BE}">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J45" authorId="0" shapeId="0" xr:uid="{D541594A-4E78-4CD0-A7DD-008262416AD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K45" authorId="0" shapeId="0" xr:uid="{FF96919C-5C7B-4DE5-B9C3-74E225828610}">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L45" authorId="0" shapeId="0" xr:uid="{D3A4BEF7-FDB0-4E90-A8F0-1B495C17E64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M45" authorId="0" shapeId="0" xr:uid="{36F84D87-0D8D-4784-A53A-7C3899E6B232}">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X45" authorId="0" shapeId="0" xr:uid="{33E4FA92-5B80-4459-8375-CF9A4D4C9298}">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Y45" authorId="0" shapeId="0" xr:uid="{DB17647D-34AF-4075-BE88-B19C69BBD9B4}">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Z45" authorId="0" shapeId="0" xr:uid="{BE6D2A1E-5071-4028-9C9C-708D520061D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A45" authorId="0" shapeId="0" xr:uid="{BD108B34-DEE5-4DE3-867A-239B1944B54A}">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AB45" authorId="0" shapeId="0" xr:uid="{47F6F6F3-9C16-49C7-AE62-83F4B81D0CC9}">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E120" authorId="0" shapeId="0" xr:uid="{4C312F76-F30A-4D14-B1BC-6EF0A59A1759}">
      <text>
        <r>
          <rPr>
            <b/>
            <sz val="10"/>
            <color indexed="10"/>
            <rFont val="Tahoma"/>
            <family val="2"/>
          </rPr>
          <t>EFFECTIFS</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F120" authorId="1" shapeId="0" xr:uid="{E59F764E-7006-4E70-BBA4-3E45F381D632}">
      <text>
        <r>
          <rPr>
            <b/>
            <sz val="10"/>
            <color indexed="81"/>
            <rFont val="Tahoma"/>
            <family val="2"/>
          </rPr>
          <t xml:space="preserve"> </t>
        </r>
        <r>
          <rPr>
            <b/>
            <sz val="10"/>
            <color indexed="12"/>
            <rFont val="Tahoma"/>
            <family val="2"/>
          </rPr>
          <t xml:space="preserve">Au Choix
</t>
        </r>
        <r>
          <rPr>
            <sz val="10"/>
            <color indexed="12"/>
            <rFont val="Tahoma"/>
            <family val="2"/>
          </rPr>
          <t>Vous servez la recette pour combien de convives ou</t>
        </r>
        <r>
          <rPr>
            <b/>
            <sz val="10"/>
            <color indexed="12"/>
            <rFont val="Tahoma"/>
            <family val="2"/>
          </rPr>
          <t xml:space="preserve">
</t>
        </r>
        <r>
          <rPr>
            <sz val="10"/>
            <color indexed="12"/>
            <rFont val="Tahoma"/>
            <family val="2"/>
          </rPr>
          <t>Vous voulez servir quel grammage par convive</t>
        </r>
        <r>
          <rPr>
            <sz val="8"/>
            <color indexed="12"/>
            <rFont val="Tahoma"/>
            <family val="2"/>
          </rPr>
          <t xml:space="preserve">
 </t>
        </r>
        <r>
          <rPr>
            <sz val="8"/>
            <rFont val="Arial"/>
            <family val="2"/>
          </rPr>
          <t>(Poids exprimés en Kg  Exp : 0.05 Kg pour 50 Grammes)</t>
        </r>
        <r>
          <rPr>
            <sz val="8"/>
            <color indexed="12"/>
            <rFont val="Tahoma"/>
            <family val="2"/>
          </rPr>
          <t xml:space="preserve">
</t>
        </r>
      </text>
    </comment>
    <comment ref="C123" authorId="0" shapeId="0" xr:uid="{B53EF455-EC6D-4D10-8B89-CF2737F1A5B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23" authorId="0" shapeId="0" xr:uid="{D8DC5D55-E313-4AE3-8A88-EB4FEBEF08FB}">
      <text>
        <r>
          <rPr>
            <b/>
            <sz val="10"/>
            <color indexed="10"/>
            <rFont val="Tahoma"/>
            <family val="2"/>
          </rPr>
          <t>1 Conditionnement pour combien de couverts</t>
        </r>
        <r>
          <rPr>
            <b/>
            <sz val="10"/>
            <color indexed="17"/>
            <rFont val="Tahoma"/>
            <family val="2"/>
          </rPr>
          <t xml:space="preserve">
</t>
        </r>
      </text>
    </comment>
    <comment ref="E123" authorId="0" shapeId="0" xr:uid="{62E7D5C4-B173-4291-BC2C-C687745BF2F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124" authorId="0" shapeId="0" xr:uid="{E0EFD9E3-9643-4AF8-923C-B8561203C47D}">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24" authorId="0" shapeId="0" xr:uid="{59A7C2A1-4FD5-4F94-B792-412FF977AEBF}">
      <text>
        <r>
          <rPr>
            <b/>
            <sz val="10"/>
            <color indexed="10"/>
            <rFont val="Tahoma"/>
            <family val="2"/>
          </rPr>
          <t>1 Conditionnement pour combien de couverts</t>
        </r>
        <r>
          <rPr>
            <b/>
            <sz val="10"/>
            <color indexed="17"/>
            <rFont val="Tahoma"/>
            <family val="2"/>
          </rPr>
          <t xml:space="preserve">
</t>
        </r>
      </text>
    </comment>
    <comment ref="E124" authorId="0" shapeId="0" xr:uid="{1116494A-1B4D-45D4-BFFF-6A4C5075ECD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125" authorId="0" shapeId="0" xr:uid="{CA716993-0DC6-44A1-95A4-344E1C6400BB}">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25" authorId="0" shapeId="0" xr:uid="{4E8C7AA9-EC7D-415D-AAFF-F9D43213CC35}">
      <text>
        <r>
          <rPr>
            <b/>
            <sz val="10"/>
            <color indexed="10"/>
            <rFont val="Tahoma"/>
            <family val="2"/>
          </rPr>
          <t>1 Conditionnement pour combien de couverts</t>
        </r>
        <r>
          <rPr>
            <b/>
            <sz val="10"/>
            <color indexed="17"/>
            <rFont val="Tahoma"/>
            <family val="2"/>
          </rPr>
          <t xml:space="preserve">
</t>
        </r>
      </text>
    </comment>
    <comment ref="E125" authorId="0" shapeId="0" xr:uid="{0ED6D14F-AD99-474F-AF26-6FF186562B8F}">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126" authorId="0" shapeId="0" xr:uid="{61B4B212-0174-4A20-9B08-FEDC40C42F56}">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26" authorId="0" shapeId="0" xr:uid="{6E5B942A-543E-487C-B776-B957F708C32A}">
      <text>
        <r>
          <rPr>
            <b/>
            <sz val="10"/>
            <color indexed="10"/>
            <rFont val="Tahoma"/>
            <family val="2"/>
          </rPr>
          <t>1 Conditionnement pour combien de couverts</t>
        </r>
        <r>
          <rPr>
            <b/>
            <sz val="10"/>
            <color indexed="17"/>
            <rFont val="Tahoma"/>
            <family val="2"/>
          </rPr>
          <t xml:space="preserve">
</t>
        </r>
      </text>
    </comment>
    <comment ref="E126" authorId="0" shapeId="0" xr:uid="{70ABB954-19AD-4261-BED8-396D76DB6F6B}">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 ref="C127" authorId="0" shapeId="0" xr:uid="{591CCC0A-679D-44A8-A2DF-EEED70BA2367}">
      <text>
        <r>
          <rPr>
            <b/>
            <sz val="10"/>
            <color indexed="17"/>
            <rFont val="Tahoma"/>
            <family val="2"/>
          </rPr>
          <t>Famille de convives pour la différentiation des grammages</t>
        </r>
        <r>
          <rPr>
            <sz val="10"/>
            <color indexed="17"/>
            <rFont val="Tahoma"/>
            <family val="2"/>
          </rPr>
          <t xml:space="preserve"> </t>
        </r>
        <r>
          <rPr>
            <b/>
            <sz val="10"/>
            <color indexed="17"/>
            <rFont val="Tahoma"/>
            <family val="2"/>
          </rPr>
          <t xml:space="preserve">
</t>
        </r>
        <r>
          <rPr>
            <b/>
            <sz val="12"/>
            <color indexed="17"/>
            <rFont val="Tahoma"/>
            <family val="2"/>
          </rPr>
          <t xml:space="preserve">M </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7"/>
            <rFont val="Tahoma"/>
            <family val="2"/>
          </rPr>
          <t xml:space="preserve">P </t>
        </r>
        <r>
          <rPr>
            <sz val="12"/>
            <color indexed="17"/>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7"/>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7"/>
            <rFont val="Tahoma"/>
            <family val="2"/>
          </rPr>
          <t>A+</t>
        </r>
        <r>
          <rPr>
            <b/>
            <sz val="10"/>
            <color indexed="17"/>
            <rFont val="Tahoma"/>
            <family val="2"/>
          </rPr>
          <t xml:space="preserve"> </t>
        </r>
        <r>
          <rPr>
            <sz val="10"/>
            <color indexed="17"/>
            <rFont val="Tahoma"/>
            <family val="2"/>
          </rPr>
          <t xml:space="preserve">: </t>
        </r>
        <r>
          <rPr>
            <sz val="10"/>
            <color indexed="8"/>
            <rFont val="Tahoma"/>
            <family val="2"/>
          </rPr>
          <t>adultes travailleurs de force; servent également pour repas ponctuels ou banquets</t>
        </r>
        <r>
          <rPr>
            <sz val="10"/>
            <color indexed="17"/>
            <rFont val="Tahoma"/>
            <family val="2"/>
          </rPr>
          <t xml:space="preserve">
</t>
        </r>
        <r>
          <rPr>
            <b/>
            <sz val="12"/>
            <color indexed="17"/>
            <rFont val="Tahoma"/>
            <family val="2"/>
          </rPr>
          <t>F</t>
        </r>
        <r>
          <rPr>
            <sz val="10"/>
            <color indexed="17"/>
            <rFont val="Tahoma"/>
            <family val="2"/>
          </rPr>
          <t xml:space="preserve"> : </t>
        </r>
        <r>
          <rPr>
            <sz val="10"/>
            <color indexed="8"/>
            <rFont val="Tahoma"/>
            <family val="2"/>
          </rPr>
          <t xml:space="preserve">Foyers, personnes agées; nos Ainés; </t>
        </r>
      </text>
    </comment>
    <comment ref="D127" authorId="0" shapeId="0" xr:uid="{B82E8FDC-7C2F-486A-B9C5-66767EB5AD9C}">
      <text>
        <r>
          <rPr>
            <b/>
            <sz val="10"/>
            <color indexed="10"/>
            <rFont val="Tahoma"/>
            <family val="2"/>
          </rPr>
          <t>1 Conditionnement pour combien de couverts</t>
        </r>
        <r>
          <rPr>
            <b/>
            <sz val="10"/>
            <color indexed="17"/>
            <rFont val="Tahoma"/>
            <family val="2"/>
          </rPr>
          <t xml:space="preserve">
</t>
        </r>
      </text>
    </comment>
    <comment ref="E127" authorId="0" shapeId="0" xr:uid="{2560DB3C-519C-49A4-BD42-E80EFD5D46F5}">
      <text>
        <r>
          <rPr>
            <b/>
            <sz val="10"/>
            <color indexed="10"/>
            <rFont val="Tahoma"/>
            <family val="2"/>
          </rPr>
          <t>Effectif Réel</t>
        </r>
        <r>
          <rPr>
            <b/>
            <sz val="10"/>
            <color indexed="17"/>
            <rFont val="Tahoma"/>
            <family val="2"/>
          </rPr>
          <t xml:space="preserve">
</t>
        </r>
        <r>
          <rPr>
            <b/>
            <sz val="12"/>
            <color indexed="10"/>
            <rFont val="Tahoma"/>
            <family val="2"/>
          </rPr>
          <t xml:space="preserve">M </t>
        </r>
        <r>
          <rPr>
            <sz val="10"/>
            <color indexed="10"/>
            <rFont val="Tahoma"/>
            <family val="2"/>
          </rPr>
          <t>:</t>
        </r>
        <r>
          <rPr>
            <sz val="10"/>
            <color indexed="17"/>
            <rFont val="Tahoma"/>
            <family val="2"/>
          </rPr>
          <t xml:space="preserve"> </t>
        </r>
        <r>
          <rPr>
            <sz val="10"/>
            <color indexed="8"/>
            <rFont val="Tahoma"/>
            <family val="2"/>
          </rPr>
          <t>enfants maternelle</t>
        </r>
        <r>
          <rPr>
            <sz val="10"/>
            <color indexed="17"/>
            <rFont val="Tahoma"/>
            <family val="2"/>
          </rPr>
          <t xml:space="preserve">
</t>
        </r>
        <r>
          <rPr>
            <b/>
            <sz val="12"/>
            <color indexed="10"/>
            <rFont val="Tahoma"/>
            <family val="2"/>
          </rPr>
          <t xml:space="preserve">P </t>
        </r>
        <r>
          <rPr>
            <sz val="12"/>
            <color indexed="10"/>
            <rFont val="Tahoma"/>
            <family val="2"/>
          </rPr>
          <t>:</t>
        </r>
        <r>
          <rPr>
            <sz val="10"/>
            <color indexed="17"/>
            <rFont val="Tahoma"/>
            <family val="2"/>
          </rPr>
          <t xml:space="preserve"> </t>
        </r>
        <r>
          <rPr>
            <sz val="10"/>
            <color indexed="8"/>
            <rFont val="Tahoma"/>
            <family val="2"/>
          </rPr>
          <t>enfants  d'age école primaire</t>
        </r>
        <r>
          <rPr>
            <sz val="10"/>
            <color indexed="17"/>
            <rFont val="Tahoma"/>
            <family val="2"/>
          </rPr>
          <t xml:space="preserve">
</t>
        </r>
        <r>
          <rPr>
            <b/>
            <sz val="12"/>
            <color indexed="10"/>
            <rFont val="Tahoma"/>
            <family val="2"/>
          </rPr>
          <t>A :</t>
        </r>
        <r>
          <rPr>
            <sz val="10"/>
            <color indexed="17"/>
            <rFont val="Tahoma"/>
            <family val="2"/>
          </rPr>
          <t xml:space="preserve"> </t>
        </r>
        <r>
          <rPr>
            <sz val="10"/>
            <color indexed="8"/>
            <rFont val="Tahoma"/>
            <family val="2"/>
          </rPr>
          <t>adultes sédentaies</t>
        </r>
        <r>
          <rPr>
            <sz val="10"/>
            <color indexed="17"/>
            <rFont val="Tahoma"/>
            <family val="2"/>
          </rPr>
          <t xml:space="preserve">
</t>
        </r>
        <r>
          <rPr>
            <b/>
            <sz val="12"/>
            <color indexed="10"/>
            <rFont val="Tahoma"/>
            <family val="2"/>
          </rPr>
          <t>A+</t>
        </r>
        <r>
          <rPr>
            <b/>
            <sz val="10"/>
            <color indexed="10"/>
            <rFont val="Tahoma"/>
            <family val="2"/>
          </rPr>
          <t xml:space="preserve"> </t>
        </r>
        <r>
          <rPr>
            <sz val="10"/>
            <color indexed="10"/>
            <rFont val="Tahoma"/>
            <family val="2"/>
          </rPr>
          <t>:</t>
        </r>
        <r>
          <rPr>
            <sz val="10"/>
            <color indexed="17"/>
            <rFont val="Tahoma"/>
            <family val="2"/>
          </rPr>
          <t xml:space="preserve"> </t>
        </r>
        <r>
          <rPr>
            <sz val="10"/>
            <color indexed="8"/>
            <rFont val="Tahoma"/>
            <family val="2"/>
          </rPr>
          <t>adultes travailleurs de force; ces grammages servent également pour repas ponctuels ou banquets</t>
        </r>
        <r>
          <rPr>
            <sz val="10"/>
            <color indexed="17"/>
            <rFont val="Tahoma"/>
            <family val="2"/>
          </rPr>
          <t xml:space="preserve">
</t>
        </r>
        <r>
          <rPr>
            <b/>
            <sz val="12"/>
            <color indexed="10"/>
            <rFont val="Tahoma"/>
            <family val="2"/>
          </rPr>
          <t>F</t>
        </r>
        <r>
          <rPr>
            <sz val="10"/>
            <color indexed="10"/>
            <rFont val="Tahoma"/>
            <family val="2"/>
          </rPr>
          <t xml:space="preserve"> :</t>
        </r>
        <r>
          <rPr>
            <sz val="10"/>
            <color indexed="17"/>
            <rFont val="Tahoma"/>
            <family val="2"/>
          </rPr>
          <t xml:space="preserve"> </t>
        </r>
        <r>
          <rPr>
            <sz val="10"/>
            <color indexed="8"/>
            <rFont val="Tahoma"/>
            <family val="2"/>
          </rPr>
          <t>Foyers, personnes agées; nos Ainés; grammages souvent assimilés aux enfants des écoles primaires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N41" authorId="0" shapeId="0" xr:uid="{00000000-0006-0000-0B00-000001000000}">
      <text>
        <r>
          <rPr>
            <b/>
            <sz val="14"/>
            <color indexed="52"/>
            <rFont val="Tahoma"/>
            <family val="2"/>
          </rPr>
          <t>TOTAL MORCEAUX DANS 1 CONTENANT</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Joel</author>
  </authors>
  <commentList>
    <comment ref="F49" authorId="0" shapeId="0" xr:uid="{00000000-0006-0000-1000-000001000000}">
      <text>
        <r>
          <rPr>
            <b/>
            <sz val="8"/>
            <color indexed="81"/>
            <rFont val="Tahoma"/>
            <family val="2"/>
          </rPr>
          <t>Conversion en nombre de parts Adultes</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Chef de production</author>
  </authors>
  <commentList>
    <comment ref="B34" authorId="0" shapeId="0" xr:uid="{00000000-0006-0000-1300-000001000000}">
      <text>
        <r>
          <rPr>
            <sz val="10"/>
            <color indexed="81"/>
            <rFont val="Tahoma"/>
            <family val="2"/>
          </rPr>
          <t xml:space="preserve"> Dans cette colonne saisissez les pourcentages des différents produits constituant la recette</t>
        </r>
      </text>
    </comment>
    <comment ref="D35" authorId="0" shapeId="0" xr:uid="{00000000-0006-0000-1300-000002000000}">
      <text>
        <r>
          <rPr>
            <b/>
            <sz val="8"/>
            <color indexed="81"/>
            <rFont val="Tahoma"/>
            <family val="2"/>
          </rPr>
          <t xml:space="preserve">QUEL POIDS NET VOULEZ VOUS FAIRE
OU
QUEL EST LE POIDS NET DE LA RECETTE A DÉDRYPTER
</t>
        </r>
      </text>
    </comment>
    <comment ref="E35" authorId="0" shapeId="0" xr:uid="{00000000-0006-0000-1300-000003000000}">
      <text>
        <r>
          <rPr>
            <b/>
            <sz val="8"/>
            <color indexed="81"/>
            <rFont val="Tahoma"/>
            <family val="2"/>
          </rPr>
          <t>STOP
Ne rien saisir dans cette cellule</t>
        </r>
      </text>
    </comment>
    <comment ref="F35" authorId="0" shapeId="0" xr:uid="{00000000-0006-0000-1300-000004000000}">
      <text>
        <r>
          <rPr>
            <b/>
            <sz val="8"/>
            <color indexed="81"/>
            <rFont val="Tahoma"/>
            <family val="2"/>
          </rPr>
          <t>POIDS BRUT TOTAL</t>
        </r>
        <r>
          <rPr>
            <sz val="8"/>
            <color indexed="81"/>
            <rFont val="Tahoma"/>
            <family val="2"/>
          </rPr>
          <t xml:space="preserve">
</t>
        </r>
      </text>
    </comment>
    <comment ref="B36" authorId="0" shapeId="0" xr:uid="{00000000-0006-0000-1300-000005000000}">
      <text>
        <r>
          <rPr>
            <sz val="10"/>
            <color indexed="81"/>
            <rFont val="Tahoma"/>
            <family val="2"/>
          </rPr>
          <t xml:space="preserve"> Dans cette colonne saisissez les pourcentages des différents produits constituant la recette</t>
        </r>
      </text>
    </comment>
    <comment ref="C36" authorId="0" shapeId="0" xr:uid="{00000000-0006-0000-1300-000006000000}">
      <text>
        <r>
          <rPr>
            <b/>
            <sz val="8"/>
            <color indexed="8"/>
            <rFont val="Tahoma"/>
            <family val="2"/>
          </rPr>
          <t>Dans cette colonne saisissez les produits utilisés pour la recette.
Si vous utilisez une base de données les produits s'afficheront également dans cette colonne</t>
        </r>
        <r>
          <rPr>
            <sz val="8"/>
            <color indexed="81"/>
            <rFont val="Tahoma"/>
            <family val="2"/>
          </rPr>
          <t xml:space="preserve">
</t>
        </r>
      </text>
    </comment>
    <comment ref="D36" authorId="0" shapeId="0" xr:uid="{00000000-0006-0000-1300-000007000000}">
      <text>
        <r>
          <rPr>
            <sz val="8"/>
            <color indexed="81"/>
            <rFont val="Tahoma"/>
            <family val="2"/>
          </rPr>
          <t xml:space="preserve"> STOP INTERDIT DE SAISIR QUOI QUE CE SOIT </t>
        </r>
        <r>
          <rPr>
            <b/>
            <sz val="8"/>
            <color indexed="81"/>
            <rFont val="Tahoma"/>
            <family val="2"/>
          </rPr>
          <t xml:space="preserve">
</t>
        </r>
        <r>
          <rPr>
            <sz val="8"/>
            <color indexed="81"/>
            <rFont val="Tahoma"/>
            <family val="2"/>
          </rPr>
          <t xml:space="preserve">Calcul automatique
</t>
        </r>
        <r>
          <rPr>
            <b/>
            <sz val="10"/>
            <color indexed="81"/>
            <rFont val="Tahoma"/>
            <family val="2"/>
          </rPr>
          <t>Poids NET "assiette"
servi au client</t>
        </r>
        <r>
          <rPr>
            <b/>
            <sz val="8"/>
            <color indexed="81"/>
            <rFont val="Tahoma"/>
            <family val="2"/>
          </rPr>
          <t xml:space="preserve">
</t>
        </r>
        <r>
          <rPr>
            <sz val="8"/>
            <color indexed="81"/>
            <rFont val="Tahoma"/>
            <family val="2"/>
          </rPr>
          <t xml:space="preserve">
</t>
        </r>
      </text>
    </comment>
    <comment ref="B37" authorId="0" shapeId="0" xr:uid="{00000000-0006-0000-1300-000008000000}">
      <text>
        <r>
          <rPr>
            <sz val="10"/>
            <color indexed="81"/>
            <rFont val="Tahoma"/>
            <family val="2"/>
          </rPr>
          <t xml:space="preserve"> Dans cette colonne saisissez les pourcentages des différents produits constituant la recette</t>
        </r>
      </text>
    </comment>
    <comment ref="C37" authorId="0" shapeId="0" xr:uid="{00000000-0006-0000-1300-000009000000}">
      <text>
        <r>
          <rPr>
            <b/>
            <sz val="8"/>
            <color indexed="8"/>
            <rFont val="Tahoma"/>
            <family val="2"/>
          </rPr>
          <t>Dans cette colonne saisissez les produits utilisés pour la recette.
Si vous utilisez une base de données les produits s'afficheront également dans cette colonne</t>
        </r>
        <r>
          <rPr>
            <sz val="8"/>
            <color indexed="81"/>
            <rFont val="Tahoma"/>
            <family val="2"/>
          </rPr>
          <t xml:space="preserve">
</t>
        </r>
      </text>
    </comment>
    <comment ref="D37" authorId="0" shapeId="0" xr:uid="{00000000-0006-0000-1300-00000A000000}">
      <text>
        <r>
          <rPr>
            <sz val="8"/>
            <color indexed="81"/>
            <rFont val="Tahoma"/>
            <family val="2"/>
          </rPr>
          <t xml:space="preserve"> STOP INTERDIT DE SAISIR QUOI QUE CE SOIT </t>
        </r>
        <r>
          <rPr>
            <b/>
            <sz val="8"/>
            <color indexed="81"/>
            <rFont val="Tahoma"/>
            <family val="2"/>
          </rPr>
          <t xml:space="preserve">
</t>
        </r>
        <r>
          <rPr>
            <sz val="8"/>
            <color indexed="81"/>
            <rFont val="Tahoma"/>
            <family val="2"/>
          </rPr>
          <t xml:space="preserve">Calcul automatique
</t>
        </r>
        <r>
          <rPr>
            <b/>
            <sz val="10"/>
            <color indexed="81"/>
            <rFont val="Tahoma"/>
            <family val="2"/>
          </rPr>
          <t>Poids NET "assiette"
servi au client</t>
        </r>
        <r>
          <rPr>
            <b/>
            <sz val="8"/>
            <color indexed="81"/>
            <rFont val="Tahoma"/>
            <family val="2"/>
          </rPr>
          <t xml:space="preserve">
</t>
        </r>
        <r>
          <rPr>
            <sz val="8"/>
            <color indexed="81"/>
            <rFont val="Tahoma"/>
            <family val="2"/>
          </rPr>
          <t xml:space="preserve">
</t>
        </r>
      </text>
    </comment>
    <comment ref="B38" authorId="0" shapeId="0" xr:uid="{00000000-0006-0000-1300-00000B000000}">
      <text>
        <r>
          <rPr>
            <sz val="10"/>
            <color indexed="81"/>
            <rFont val="Tahoma"/>
            <family val="2"/>
          </rPr>
          <t xml:space="preserve"> Dans cette colonne saisissez les pourcentages des différents produits constituant la recette</t>
        </r>
      </text>
    </comment>
    <comment ref="C38" authorId="0" shapeId="0" xr:uid="{00000000-0006-0000-1300-00000C000000}">
      <text>
        <r>
          <rPr>
            <b/>
            <sz val="8"/>
            <color indexed="8"/>
            <rFont val="Tahoma"/>
            <family val="2"/>
          </rPr>
          <t>Dans cette colonne saisissez les produits utilisés pour la recette.
Si vous utilisez une base de données les produits s'afficheront également dans cette colonne</t>
        </r>
        <r>
          <rPr>
            <sz val="8"/>
            <color indexed="81"/>
            <rFont val="Tahoma"/>
            <family val="2"/>
          </rPr>
          <t xml:space="preserve">
</t>
        </r>
      </text>
    </comment>
    <comment ref="D38" authorId="0" shapeId="0" xr:uid="{00000000-0006-0000-1300-00000D000000}">
      <text>
        <r>
          <rPr>
            <sz val="8"/>
            <color indexed="81"/>
            <rFont val="Tahoma"/>
            <family val="2"/>
          </rPr>
          <t xml:space="preserve"> STOP INTERDIT DE SAISIR QUOI QUE CE SOIT </t>
        </r>
        <r>
          <rPr>
            <b/>
            <sz val="8"/>
            <color indexed="81"/>
            <rFont val="Tahoma"/>
            <family val="2"/>
          </rPr>
          <t xml:space="preserve">
</t>
        </r>
        <r>
          <rPr>
            <sz val="8"/>
            <color indexed="81"/>
            <rFont val="Tahoma"/>
            <family val="2"/>
          </rPr>
          <t xml:space="preserve">Calcul automatique
</t>
        </r>
        <r>
          <rPr>
            <b/>
            <sz val="10"/>
            <color indexed="81"/>
            <rFont val="Tahoma"/>
            <family val="2"/>
          </rPr>
          <t>Poids NET "assiette"
servi au client</t>
        </r>
        <r>
          <rPr>
            <b/>
            <sz val="8"/>
            <color indexed="81"/>
            <rFont val="Tahoma"/>
            <family val="2"/>
          </rPr>
          <t xml:space="preserve">
</t>
        </r>
        <r>
          <rPr>
            <sz val="8"/>
            <color indexed="81"/>
            <rFont val="Tahoma"/>
            <family val="2"/>
          </rPr>
          <t xml:space="preserve">
</t>
        </r>
      </text>
    </comment>
    <comment ref="B39" authorId="0" shapeId="0" xr:uid="{00000000-0006-0000-1300-00000E000000}">
      <text>
        <r>
          <rPr>
            <sz val="10"/>
            <color indexed="81"/>
            <rFont val="Tahoma"/>
            <family val="2"/>
          </rPr>
          <t xml:space="preserve"> Dans cette colonne saisissez les pourcentages des différents produits constituant la recette</t>
        </r>
      </text>
    </comment>
    <comment ref="C39" authorId="0" shapeId="0" xr:uid="{00000000-0006-0000-1300-00000F000000}">
      <text>
        <r>
          <rPr>
            <b/>
            <sz val="8"/>
            <color indexed="8"/>
            <rFont val="Tahoma"/>
            <family val="2"/>
          </rPr>
          <t>Dans cette colonne saisissez les produits utilisés pour la recette.
Si vous utilisez une base de données les produits s'afficheront également dans cette colonne</t>
        </r>
        <r>
          <rPr>
            <sz val="8"/>
            <color indexed="81"/>
            <rFont val="Tahoma"/>
            <family val="2"/>
          </rPr>
          <t xml:space="preserve">
</t>
        </r>
      </text>
    </comment>
    <comment ref="D39" authorId="0" shapeId="0" xr:uid="{00000000-0006-0000-1300-000010000000}">
      <text>
        <r>
          <rPr>
            <sz val="8"/>
            <color indexed="81"/>
            <rFont val="Tahoma"/>
            <family val="2"/>
          </rPr>
          <t xml:space="preserve"> STOP INTERDIT DE SAISIR QUOI QUE CE SOIT </t>
        </r>
        <r>
          <rPr>
            <b/>
            <sz val="8"/>
            <color indexed="81"/>
            <rFont val="Tahoma"/>
            <family val="2"/>
          </rPr>
          <t xml:space="preserve">
</t>
        </r>
        <r>
          <rPr>
            <sz val="8"/>
            <color indexed="81"/>
            <rFont val="Tahoma"/>
            <family val="2"/>
          </rPr>
          <t xml:space="preserve">Calcul automatique
</t>
        </r>
        <r>
          <rPr>
            <b/>
            <sz val="10"/>
            <color indexed="81"/>
            <rFont val="Tahoma"/>
            <family val="2"/>
          </rPr>
          <t>Poids NET "assiette"
servi au client</t>
        </r>
        <r>
          <rPr>
            <b/>
            <sz val="8"/>
            <color indexed="81"/>
            <rFont val="Tahoma"/>
            <family val="2"/>
          </rPr>
          <t xml:space="preserve">
</t>
        </r>
        <r>
          <rPr>
            <sz val="8"/>
            <color indexed="81"/>
            <rFont val="Tahoma"/>
            <family val="2"/>
          </rPr>
          <t xml:space="preserve">
</t>
        </r>
      </text>
    </comment>
    <comment ref="B40" authorId="0" shapeId="0" xr:uid="{00000000-0006-0000-1300-000011000000}">
      <text>
        <r>
          <rPr>
            <sz val="10"/>
            <color indexed="81"/>
            <rFont val="Tahoma"/>
            <family val="2"/>
          </rPr>
          <t xml:space="preserve"> Dans cette colonne saisissez les pourcentages des différents produits constituant la recette</t>
        </r>
      </text>
    </comment>
    <comment ref="C40" authorId="0" shapeId="0" xr:uid="{00000000-0006-0000-1300-000012000000}">
      <text>
        <r>
          <rPr>
            <b/>
            <sz val="8"/>
            <color indexed="8"/>
            <rFont val="Tahoma"/>
            <family val="2"/>
          </rPr>
          <t>Dans cette colonne saisissez les produits utilisés pour la recette.
Si vous utilisez une base de données les produits s'afficheront également dans cette colonne</t>
        </r>
        <r>
          <rPr>
            <sz val="8"/>
            <color indexed="81"/>
            <rFont val="Tahoma"/>
            <family val="2"/>
          </rPr>
          <t xml:space="preserve">
</t>
        </r>
      </text>
    </comment>
    <comment ref="D40" authorId="0" shapeId="0" xr:uid="{00000000-0006-0000-1300-000013000000}">
      <text>
        <r>
          <rPr>
            <sz val="8"/>
            <color indexed="81"/>
            <rFont val="Tahoma"/>
            <family val="2"/>
          </rPr>
          <t xml:space="preserve"> STOP INTERDIT DE SAISIR QUOI QUE CE SOIT </t>
        </r>
        <r>
          <rPr>
            <b/>
            <sz val="8"/>
            <color indexed="81"/>
            <rFont val="Tahoma"/>
            <family val="2"/>
          </rPr>
          <t xml:space="preserve">
</t>
        </r>
        <r>
          <rPr>
            <sz val="8"/>
            <color indexed="81"/>
            <rFont val="Tahoma"/>
            <family val="2"/>
          </rPr>
          <t xml:space="preserve">Calcul automatique
</t>
        </r>
        <r>
          <rPr>
            <b/>
            <sz val="10"/>
            <color indexed="81"/>
            <rFont val="Tahoma"/>
            <family val="2"/>
          </rPr>
          <t>Poids NET "assiette"
servi au client</t>
        </r>
        <r>
          <rPr>
            <b/>
            <sz val="8"/>
            <color indexed="81"/>
            <rFont val="Tahoma"/>
            <family val="2"/>
          </rPr>
          <t xml:space="preserve">
</t>
        </r>
        <r>
          <rPr>
            <sz val="8"/>
            <color indexed="81"/>
            <rFont val="Tahoma"/>
            <family val="2"/>
          </rPr>
          <t xml:space="preserve">
</t>
        </r>
      </text>
    </comment>
    <comment ref="B41" authorId="0" shapeId="0" xr:uid="{00000000-0006-0000-1300-000014000000}">
      <text>
        <r>
          <rPr>
            <sz val="10"/>
            <color indexed="81"/>
            <rFont val="Tahoma"/>
            <family val="2"/>
          </rPr>
          <t xml:space="preserve"> Dans cette colonne saisissez les pourcentages des différents produits constituant la recette</t>
        </r>
      </text>
    </comment>
    <comment ref="C41" authorId="0" shapeId="0" xr:uid="{00000000-0006-0000-1300-000015000000}">
      <text>
        <r>
          <rPr>
            <b/>
            <sz val="8"/>
            <color indexed="8"/>
            <rFont val="Tahoma"/>
            <family val="2"/>
          </rPr>
          <t>Dans cette colonne saisissez les produits utilisés pour la recette.
Si vous utilisez une base de données les produits s'afficheront également dans cette colonne</t>
        </r>
        <r>
          <rPr>
            <sz val="8"/>
            <color indexed="81"/>
            <rFont val="Tahoma"/>
            <family val="2"/>
          </rPr>
          <t xml:space="preserve">
</t>
        </r>
      </text>
    </comment>
    <comment ref="D41" authorId="0" shapeId="0" xr:uid="{00000000-0006-0000-1300-000016000000}">
      <text>
        <r>
          <rPr>
            <sz val="8"/>
            <color indexed="81"/>
            <rFont val="Tahoma"/>
            <family val="2"/>
          </rPr>
          <t xml:space="preserve"> STOP INTERDIT DE SAISIR QUOI QUE CE SOIT </t>
        </r>
        <r>
          <rPr>
            <b/>
            <sz val="8"/>
            <color indexed="81"/>
            <rFont val="Tahoma"/>
            <family val="2"/>
          </rPr>
          <t xml:space="preserve">
</t>
        </r>
        <r>
          <rPr>
            <sz val="8"/>
            <color indexed="81"/>
            <rFont val="Tahoma"/>
            <family val="2"/>
          </rPr>
          <t xml:space="preserve">Calcul automatique
</t>
        </r>
        <r>
          <rPr>
            <b/>
            <sz val="10"/>
            <color indexed="81"/>
            <rFont val="Tahoma"/>
            <family val="2"/>
          </rPr>
          <t>Poids NET "assiette"
servi au client</t>
        </r>
        <r>
          <rPr>
            <b/>
            <sz val="8"/>
            <color indexed="81"/>
            <rFont val="Tahoma"/>
            <family val="2"/>
          </rPr>
          <t xml:space="preserve">
</t>
        </r>
        <r>
          <rPr>
            <sz val="8"/>
            <color indexed="81"/>
            <rFont val="Tahoma"/>
            <family val="2"/>
          </rPr>
          <t xml:space="preserve">
</t>
        </r>
      </text>
    </comment>
  </commentList>
</comments>
</file>

<file path=xl/sharedStrings.xml><?xml version="1.0" encoding="utf-8"?>
<sst xmlns="http://schemas.openxmlformats.org/spreadsheetml/2006/main" count="14141" uniqueCount="6819">
  <si>
    <t>Aide à la décision</t>
  </si>
  <si>
    <t>% Perte</t>
  </si>
  <si>
    <t>NET</t>
  </si>
  <si>
    <t>BRUT</t>
  </si>
  <si>
    <t>Pourcentages NET / BRUT</t>
  </si>
  <si>
    <t>POIDS NET</t>
  </si>
  <si>
    <t>POIDS BRUT</t>
  </si>
  <si>
    <t>%  de PERTE</t>
  </si>
  <si>
    <t>POIDS de PERTE</t>
  </si>
  <si>
    <t xml:space="preserve"> POIDS DE PERTE</t>
  </si>
  <si>
    <t xml:space="preserve"> POIDS BRUT</t>
  </si>
  <si>
    <t xml:space="preserve"> POIDS NET</t>
  </si>
  <si>
    <t>EFFECTIFS PREVUS</t>
  </si>
  <si>
    <t>Conditionnements à faire</t>
  </si>
  <si>
    <t>EFFECTIFS RÉELS</t>
  </si>
  <si>
    <t>Poids NET d'une portion à servir</t>
  </si>
  <si>
    <t>POIDS NET FINI</t>
  </si>
  <si>
    <t>Décriptage d'une recette par les pourcentages</t>
  </si>
  <si>
    <t>Rhum</t>
  </si>
  <si>
    <t>Sucre de cannes</t>
  </si>
  <si>
    <t>Jus de pamplemousse</t>
  </si>
  <si>
    <t>Jus d'orange</t>
  </si>
  <si>
    <t>Citron vert</t>
  </si>
  <si>
    <t>Aide à la décision SAUCES</t>
  </si>
  <si>
    <t>Remplacement d'un produit par un autre</t>
  </si>
  <si>
    <t>Produit de remplacement</t>
  </si>
  <si>
    <t>Eau</t>
  </si>
  <si>
    <t>Poids d'eau</t>
  </si>
  <si>
    <t>Poids fini</t>
  </si>
  <si>
    <t>Police couleur noire : interdit fonctions dans les cellules</t>
  </si>
  <si>
    <t>Grammages nets</t>
  </si>
  <si>
    <t xml:space="preserve">Quantité Totale </t>
  </si>
  <si>
    <t>Maternelles</t>
  </si>
  <si>
    <t>Primaires</t>
  </si>
  <si>
    <t xml:space="preserve">Adultes </t>
  </si>
  <si>
    <t>Adultes +</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</si>
  <si>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</si>
  <si>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</si>
  <si>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Grammages à servir</t>
  </si>
  <si>
    <t xml:space="preserve">Poids unitaire du produit </t>
  </si>
  <si>
    <t>pour</t>
  </si>
  <si>
    <t>enfants</t>
  </si>
  <si>
    <t>Poids  produit à servir</t>
  </si>
  <si>
    <t>Poids  produit envoyé</t>
  </si>
  <si>
    <t>Écart de poids</t>
  </si>
  <si>
    <t>Meilleur rapport</t>
  </si>
  <si>
    <t>produits entiers</t>
  </si>
  <si>
    <t xml:space="preserve">poids net d'un morceaux ou unité de tranche </t>
  </si>
  <si>
    <t>nombre de morceaux ou tranches par personne</t>
  </si>
  <si>
    <t>Quantité à servir</t>
  </si>
  <si>
    <t>poids ou nombre de tranches ou morceaux par plaque ou barquette</t>
  </si>
  <si>
    <t>1 plaque ou une barquette pour :</t>
  </si>
  <si>
    <t>si vous voulez servir 1 plaque ou une barquette pour :</t>
  </si>
  <si>
    <t>Adultes restauration</t>
  </si>
  <si>
    <t>Adultes collectivité</t>
  </si>
  <si>
    <t>Enfants scolarisés en "Primaire"</t>
  </si>
  <si>
    <t>Enfants scolarisés en "Maternelle"</t>
  </si>
  <si>
    <t>Nom du produit</t>
  </si>
  <si>
    <t>Dosage au litre</t>
  </si>
  <si>
    <t>poids total</t>
  </si>
  <si>
    <t>nestlé</t>
  </si>
  <si>
    <t>poids utilisé dans la recette</t>
  </si>
  <si>
    <t>knorr</t>
  </si>
  <si>
    <t>Dosage réel au litre</t>
  </si>
  <si>
    <t>BLANQUETTE garniture dans la sauce</t>
  </si>
  <si>
    <t>SAUCE</t>
  </si>
  <si>
    <t>GARNITURE DE FINITION</t>
  </si>
  <si>
    <t>net</t>
  </si>
  <si>
    <t>perte en cuisson</t>
  </si>
  <si>
    <t>poids brut</t>
  </si>
  <si>
    <t>Volume cuisson</t>
  </si>
  <si>
    <t>crème</t>
  </si>
  <si>
    <t>jaunes d'œufs</t>
  </si>
  <si>
    <t xml:space="preserve">oignons cuits </t>
  </si>
  <si>
    <t>carottes cuites</t>
  </si>
  <si>
    <t xml:space="preserve">navets cuits </t>
  </si>
  <si>
    <t xml:space="preserve">champignons cuits </t>
  </si>
  <si>
    <t>échalotes cuites</t>
  </si>
  <si>
    <t>pulco</t>
  </si>
  <si>
    <t>ŒUFS DURS : les faire bouillir les durcit donc:</t>
  </si>
  <si>
    <t>remise en température:</t>
  </si>
  <si>
    <t xml:space="preserve">sonde à cœur </t>
  </si>
  <si>
    <t xml:space="preserve">température du four </t>
  </si>
  <si>
    <t xml:space="preserve">fonction </t>
  </si>
  <si>
    <t>environ 30 mn</t>
  </si>
  <si>
    <t xml:space="preserve">150° </t>
  </si>
  <si>
    <t xml:space="preserve">mixte </t>
  </si>
  <si>
    <t>pour éviter croûtage</t>
  </si>
  <si>
    <t>Volume de sauce par œuf</t>
  </si>
  <si>
    <t>Combien d'œufs par personne</t>
  </si>
  <si>
    <t>Effectif</t>
  </si>
  <si>
    <t>Total d'œufs</t>
  </si>
  <si>
    <t xml:space="preserve">Volume total de sauce </t>
  </si>
  <si>
    <t xml:space="preserve">CALCUL DES PERTES </t>
  </si>
  <si>
    <t>Poids brut à mettre en œuvre</t>
  </si>
  <si>
    <t>% Perte épluchage ou parage</t>
  </si>
  <si>
    <t>perte totale</t>
  </si>
  <si>
    <t>Net cuit</t>
  </si>
  <si>
    <t>Poids de sauce avec garniture</t>
  </si>
  <si>
    <t>Garniture cuite</t>
  </si>
  <si>
    <t>poids de sauce</t>
  </si>
  <si>
    <t>poids de garniture</t>
  </si>
  <si>
    <t>ŒUFS POCHÉS : les faire bouillir les durcit donc:</t>
  </si>
  <si>
    <t>les œufs durs 4° gamme doivent être rincés avant d'être plaqués</t>
  </si>
  <si>
    <t>Attention trop liquide le jaune ne convient pas à nos clients</t>
  </si>
  <si>
    <t>1 bac gastro 1sur 1perforé contient 180 œufs. Réchauffer les œufs sans sauce puis napper de sauce bouillante en barquette</t>
  </si>
  <si>
    <t>pour le gratin compter 30 à 50gr d'emmental haché par litre de sauce</t>
  </si>
  <si>
    <t>75°</t>
  </si>
  <si>
    <t>45°/50°</t>
  </si>
  <si>
    <t xml:space="preserve">100° </t>
  </si>
  <si>
    <t>Vapeur</t>
  </si>
  <si>
    <t>attention coagulation du jaune à 63/65°</t>
  </si>
  <si>
    <t>Composition d'une garniture "COUSCOUS"</t>
  </si>
  <si>
    <t>POIDS NET A FABRIQUER</t>
  </si>
  <si>
    <t>Poids Hydraté</t>
  </si>
  <si>
    <t>liquide de réhydratation</t>
  </si>
  <si>
    <t>carottes coupées</t>
  </si>
  <si>
    <t>courgettescoupées</t>
  </si>
  <si>
    <t>navets coupé</t>
  </si>
  <si>
    <t>pois chiches pré-cuits</t>
  </si>
  <si>
    <t>garniture de céléri branche</t>
  </si>
  <si>
    <t>poivrons rouges coupés</t>
  </si>
  <si>
    <t>poivrons verts coupés</t>
  </si>
  <si>
    <t>Total</t>
  </si>
  <si>
    <t>% Perte en cuisson</t>
  </si>
  <si>
    <t>Poids perdu en cuisson</t>
  </si>
  <si>
    <t>Net paré</t>
  </si>
  <si>
    <t>Poids de perte au parage</t>
  </si>
  <si>
    <t>% Perte totale</t>
  </si>
  <si>
    <t>Poids net CUIT: multiplier le BRUT par</t>
  </si>
  <si>
    <t>Poids brut: multiplier le NET CUITpar</t>
  </si>
  <si>
    <t>CALCUL DES PERTES SCAROLE CUITE</t>
  </si>
  <si>
    <t>.</t>
  </si>
  <si>
    <t>Sous total :</t>
  </si>
  <si>
    <t>L</t>
  </si>
  <si>
    <t xml:space="preserve">Quantités nettes à prévoir : Mater - Prim - Adul - Adul+  </t>
  </si>
  <si>
    <t>Produit Prévu</t>
  </si>
  <si>
    <t>X</t>
  </si>
  <si>
    <t>Formule : règle de trois</t>
  </si>
  <si>
    <t>Rechercher :</t>
  </si>
  <si>
    <t xml:space="preserve">TABLE DE  </t>
  </si>
  <si>
    <t>Archivage PC</t>
  </si>
  <si>
    <t>Version du document</t>
  </si>
  <si>
    <t>Année/Mois /Version</t>
  </si>
  <si>
    <t>Rédigé par:</t>
  </si>
  <si>
    <t>J. LEBOUCHER</t>
  </si>
  <si>
    <t>Date de mise en application :</t>
  </si>
  <si>
    <t>Dernière révision :</t>
  </si>
  <si>
    <t>Références</t>
  </si>
  <si>
    <t>Diffusion à :</t>
  </si>
  <si>
    <t xml:space="preserve">Cuisiniers de la CCR </t>
  </si>
  <si>
    <t>Circuit :</t>
  </si>
  <si>
    <t>Tableaux pour service ou cuisson</t>
  </si>
  <si>
    <t>Document édité le :</t>
  </si>
  <si>
    <t>UTILITAIRE POUR DÉTERMINER LE NOMBRE DE CONTENANTS  POUR VOS EFFECTIFS</t>
  </si>
  <si>
    <t>Veullez saisir les informations dans les cellules fond de couleur ivoire. Les contenants sont des barquettes (1/8 : barquette individuelle) jusqu'à 1/1 plaque gastronorme. Si vous ne servez pas de sauce ou garniture : % = 0</t>
  </si>
  <si>
    <t>Mater</t>
  </si>
  <si>
    <t>Prim</t>
  </si>
  <si>
    <t>Adultes</t>
  </si>
  <si>
    <t>SERVICE AU MORCEAUX OU A LA TRANCHE</t>
  </si>
  <si>
    <t>Nb de Mx ou tranche p.p.</t>
  </si>
  <si>
    <t>Poids moyen Mx ou Tranche</t>
  </si>
  <si>
    <t>ROTI DE VEAU</t>
  </si>
  <si>
    <t>Poids maxi dans 1 contenant</t>
  </si>
  <si>
    <t>1 / 8 ème</t>
  </si>
  <si>
    <t xml:space="preserve">1 / 4 </t>
  </si>
  <si>
    <t>1 / 2</t>
  </si>
  <si>
    <t xml:space="preserve">1 / 1 </t>
  </si>
  <si>
    <t>Poids total</t>
  </si>
  <si>
    <t>Modèle de contenants</t>
  </si>
  <si>
    <t xml:space="preserve">1/8 </t>
  </si>
  <si>
    <t xml:space="preserve">1 / 2 </t>
  </si>
  <si>
    <t>SERVICE AU POIDS</t>
  </si>
  <si>
    <t>BOURGUIGNON</t>
  </si>
  <si>
    <t>Portion Nb de Mx p.p.</t>
  </si>
  <si>
    <t>Nb portions</t>
  </si>
  <si>
    <t xml:space="preserve"> Poids dans 1 contenant</t>
  </si>
  <si>
    <t>Total Mx dans 1 contenant</t>
  </si>
  <si>
    <t>3/4 contenant</t>
  </si>
  <si>
    <t>1/2contenant</t>
  </si>
  <si>
    <t>1/4 contenant</t>
  </si>
  <si>
    <t>32 tranches par plaque ( 1 plaque pour 22 primaires)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</si>
  <si>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</si>
  <si>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</si>
  <si>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</si>
  <si>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</si>
  <si>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</si>
  <si>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</si>
  <si>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</si>
  <si>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</si>
  <si>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</si>
  <si>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</si>
  <si>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</si>
  <si>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Poids de la portion</t>
  </si>
  <si>
    <t>Version A JUIN 2004</t>
  </si>
  <si>
    <t>UPRT : Union des Personnels de la Restauration Territoriale</t>
  </si>
  <si>
    <t>DOCUMENT POUR ALLOTISSEMENT DES COMMANDES</t>
  </si>
  <si>
    <t>MULTIPLICATION</t>
  </si>
  <si>
    <t>PLUS</t>
  </si>
  <si>
    <t>ADDITION MULTIPLIÉE</t>
  </si>
  <si>
    <t>CUISINE CENTRALE DE ROCHEFORT</t>
  </si>
  <si>
    <t>Estimation des contenants</t>
  </si>
  <si>
    <t>Partie du document réservée à la saisie</t>
  </si>
  <si>
    <t>En fonction des informations saisies : nombre de gasto à utiliser</t>
  </si>
  <si>
    <t>PRODUITS</t>
  </si>
  <si>
    <t>Quantité ou Grammage p.p.</t>
  </si>
  <si>
    <t>Contenance 1 Gastro</t>
  </si>
  <si>
    <t>Quoi?</t>
  </si>
  <si>
    <t>A conditionner</t>
  </si>
  <si>
    <t>Total gastronormes au choix</t>
  </si>
  <si>
    <t>Cuisses</t>
  </si>
  <si>
    <t>Sautés en morceaux</t>
  </si>
  <si>
    <t>Kg</t>
  </si>
  <si>
    <t>Viande tranchée</t>
  </si>
  <si>
    <t>tranches</t>
  </si>
  <si>
    <t>Brandade de morue</t>
  </si>
  <si>
    <t>Purée nature</t>
  </si>
  <si>
    <t>Haricots verts ou beurre</t>
  </si>
  <si>
    <t>Tomates farcies</t>
  </si>
  <si>
    <t>tomates</t>
  </si>
  <si>
    <t>Pates tortellinis</t>
  </si>
  <si>
    <t>COUSCOUS</t>
  </si>
  <si>
    <t>Semoule</t>
  </si>
  <si>
    <t>Merguez</t>
  </si>
  <si>
    <t>merguez</t>
  </si>
  <si>
    <t>Légumes (jus servi à part)</t>
  </si>
  <si>
    <t>Différentes formules en partant du POIDS BRUT</t>
  </si>
  <si>
    <t>Différentes formules en partant du POIDS NET</t>
  </si>
  <si>
    <t>Poids brut</t>
  </si>
  <si>
    <t>SAISISSEZ VOS VALEURS Police Rouge ou Bleu</t>
  </si>
  <si>
    <t>Pourcentage sec / réhydraté</t>
  </si>
  <si>
    <t>Poids SEC à mettre en œuvre</t>
  </si>
  <si>
    <t>Réhydratation de produit sec (sauces - purée)</t>
  </si>
  <si>
    <t>Nb de Morceaux ou Pièce Par pers.</t>
  </si>
  <si>
    <t>Nb de Mx dans un conditionnement</t>
  </si>
  <si>
    <t>Poids moyen d'un Morceaux</t>
  </si>
  <si>
    <t>Total Mor.;Pièces à servir</t>
  </si>
  <si>
    <t>Poids équivalent nécessaire</t>
  </si>
  <si>
    <t>Poids moyen d'un Morceaux en Kg</t>
  </si>
  <si>
    <t>Poids dans un conditionnement en Kg</t>
  </si>
  <si>
    <t>Poids Total à prévoir en Kg</t>
  </si>
  <si>
    <t>Poids Total à servir</t>
  </si>
  <si>
    <t>Poids d'une portion</t>
  </si>
  <si>
    <t>1 conditionnement pour</t>
  </si>
  <si>
    <t>Total Effectifs</t>
  </si>
  <si>
    <t>Famille de convives</t>
  </si>
  <si>
    <t>Saisissez le % de sauce ou de garniture souhaité</t>
  </si>
  <si>
    <t xml:space="preserve">Poids du produit principal </t>
  </si>
  <si>
    <t>Poids de sauce ou garniture</t>
  </si>
  <si>
    <t>Type de contenants (barquettes - plats)</t>
  </si>
  <si>
    <t>1/8 ème</t>
  </si>
  <si>
    <t>1 / 4</t>
  </si>
  <si>
    <t>Nombre de contenants pour vos effectifs selon conditionnement choisi</t>
  </si>
  <si>
    <t>Nombre de Morceaux ou Tranches par contenant</t>
  </si>
  <si>
    <t>Effectifs et grammages ou nombre de Morceaux ou tranches à saisir</t>
  </si>
  <si>
    <t>ce que vous avez à servir :</t>
  </si>
  <si>
    <t>Nombre de Morceaux ou Tranches</t>
  </si>
  <si>
    <t>le conditionnement</t>
  </si>
  <si>
    <t>un contenant pour :</t>
  </si>
  <si>
    <t>Poids  des Morceaux ou des Tranches</t>
  </si>
  <si>
    <t>Poids de la sauce ou de la garniture</t>
  </si>
  <si>
    <t>Nb de conditionnements pour les Maternelles au choix</t>
  </si>
  <si>
    <t>Nb de conditionnements pour les "Primaires" au choix</t>
  </si>
  <si>
    <t>Nb de conditionnements pour les Adultes au choix</t>
  </si>
  <si>
    <t>Nb de conditionnements pour les Adultes + au choix</t>
  </si>
  <si>
    <t>Poids d'une portion avec sauce ou garniture</t>
  </si>
  <si>
    <t>Pourcentage de sauce ou garniture</t>
  </si>
  <si>
    <t>poids de sauce ou garniture</t>
  </si>
  <si>
    <t>Nb de Morceaux ou Tranches par contenant</t>
  </si>
  <si>
    <t>OU = Saisissez le poids sauce ou de garniture qui vous convient</t>
  </si>
  <si>
    <t>DIFFÉRENTS CALCULS DES PERTES</t>
  </si>
  <si>
    <t>Un contenant pour :</t>
  </si>
  <si>
    <t>Nb de Mx dans un contenant</t>
  </si>
  <si>
    <t>CONTENANTS  = louches ou barquettes</t>
  </si>
  <si>
    <t xml:space="preserve">CONTENANTS </t>
  </si>
  <si>
    <t>Complément = Poids ou Morceauxx</t>
  </si>
  <si>
    <t xml:space="preserve">Complément </t>
  </si>
  <si>
    <t>Morceaux</t>
  </si>
  <si>
    <t>Effectifs Prévisionnels / Effectifs réels</t>
  </si>
  <si>
    <t>CONDITIONNEMENT d'un plat avec sauce ou garniture</t>
  </si>
  <si>
    <t>Nombre de contenants et compléments</t>
  </si>
  <si>
    <t>Police de couleur pour saisir vos valeurs    Noir = formules</t>
  </si>
  <si>
    <t>Pods d'une portion</t>
  </si>
  <si>
    <t>Pods dans un contenant</t>
  </si>
  <si>
    <t>Poids</t>
  </si>
  <si>
    <t>Complément = Poids</t>
  </si>
  <si>
    <t>VIANDE  de BOURGUIGNON</t>
  </si>
  <si>
    <t>VIANDE de BOURGUIGNON</t>
  </si>
  <si>
    <t>Service au Morceaux ou à la tranche</t>
  </si>
  <si>
    <t xml:space="preserve">CHANGEZ  SEULEMENT LE MULTIPLICATEUR DE LA TABLE </t>
  </si>
  <si>
    <t>Tables pour le conditionnement</t>
  </si>
  <si>
    <t>Poids de perte</t>
  </si>
  <si>
    <t>Poids Net</t>
  </si>
  <si>
    <t>Poids du produit + sauce ou garniture</t>
  </si>
  <si>
    <t>POIDS DE PRODUIT BRUT</t>
  </si>
  <si>
    <t>Trois approches différentes</t>
  </si>
  <si>
    <t>Poids Brut</t>
  </si>
  <si>
    <t>Produits</t>
  </si>
  <si>
    <t>%</t>
  </si>
  <si>
    <t>parts</t>
  </si>
  <si>
    <t>POSSON PANÉ</t>
  </si>
  <si>
    <t>Police de couleur pour saisir vos valeurs    Noir ou gris = formules</t>
  </si>
  <si>
    <t>Pourcentages BRUT/ NET</t>
  </si>
  <si>
    <t>Pourcentages NET / BRUT et BRUT/NET</t>
  </si>
  <si>
    <t>AIDE A LA DÉCISION :  Conditionnement</t>
  </si>
  <si>
    <t>Pourcentages  BRUT / NET  -  NET / BRUT</t>
  </si>
  <si>
    <t>Je veux ajouter de la sauce ou de la garniture</t>
  </si>
  <si>
    <t>% de SAUCE</t>
  </si>
  <si>
    <t>% de GARNITURE DE FINITION</t>
  </si>
  <si>
    <t xml:space="preserve">1 louche ou 1 contenant pour </t>
  </si>
  <si>
    <t>Poids d' une Portion</t>
  </si>
  <si>
    <t>Nb de Portions à servir</t>
  </si>
  <si>
    <t xml:space="preserve">1 melon de </t>
  </si>
  <si>
    <t xml:space="preserve">1 plaque hachis parmentier </t>
  </si>
  <si>
    <t>1 Boite de compote de</t>
  </si>
  <si>
    <t>1 = saisissez le poids dans un contenant (une louche - une barquette etc,,)</t>
  </si>
  <si>
    <t>2 =  saisissez le poids de la portion à servir par convive</t>
  </si>
  <si>
    <t>2 =  saisissez le nombre de portions à servir</t>
  </si>
  <si>
    <t>Exemples</t>
  </si>
  <si>
    <t>Complément (poids)</t>
  </si>
  <si>
    <t>Comment respecter un grammage à servir Exemple N° 1</t>
  </si>
  <si>
    <t>Comment respecter un grammage à servir Exemple N° 2 (grammage différent)</t>
  </si>
  <si>
    <t>Poids brut de garniture à mettre en œuvre</t>
  </si>
  <si>
    <t>AJOUTER UNE GARNITURE DANS UNE SAUCE</t>
  </si>
  <si>
    <t>Poids de Garniture cuite à ajouter</t>
  </si>
  <si>
    <t>Garniture % de Perte en cuisson</t>
  </si>
  <si>
    <t>Poids de sauce sans garniture</t>
  </si>
  <si>
    <t>Poids de liquide de réhydratation</t>
  </si>
  <si>
    <t>% de produit cuit</t>
  </si>
  <si>
    <t>liquide complémentaire (crème-vin etc.)</t>
  </si>
  <si>
    <t>Produit prévu</t>
  </si>
  <si>
    <t>Remplacement d'une sauce déshydratée par un autre produit similaire</t>
  </si>
  <si>
    <t>Marques =</t>
  </si>
  <si>
    <t>Poids de sauce déshydratée</t>
  </si>
  <si>
    <t>jus de veau lié</t>
  </si>
  <si>
    <t>Poids de sauce déshydratée Kg/L</t>
  </si>
  <si>
    <t>Poids total des liquides</t>
  </si>
  <si>
    <t>Grammage au litre</t>
  </si>
  <si>
    <t>Poids de sauce finie à fabriquer</t>
  </si>
  <si>
    <t>Divisé par Produit Prévu</t>
  </si>
  <si>
    <t>CONVERSIONS sur une  Base de   1L = 1Kg   ou   1Kg = 1L</t>
  </si>
  <si>
    <t>Litre</t>
  </si>
  <si>
    <t>Kilogramme</t>
  </si>
  <si>
    <t>dl</t>
  </si>
  <si>
    <t>hg</t>
  </si>
  <si>
    <t>cl</t>
  </si>
  <si>
    <t>dag</t>
  </si>
  <si>
    <t>ml</t>
  </si>
  <si>
    <t>gr</t>
  </si>
  <si>
    <t>décilitre</t>
  </si>
  <si>
    <t>hectogramme</t>
  </si>
  <si>
    <t>centilitre</t>
  </si>
  <si>
    <t>décagramme</t>
  </si>
  <si>
    <t>millilitre</t>
  </si>
  <si>
    <t>gramme</t>
  </si>
  <si>
    <t>SAISISSEZ VOS QUANTITÉS DANS LES CELLULUES FOND JAUNE</t>
  </si>
  <si>
    <t>GELATINE en feuille</t>
  </si>
  <si>
    <t>ŒUFS poids et %</t>
  </si>
  <si>
    <t>Feuille entière (1 = 20g)</t>
  </si>
  <si>
    <t>Jaunes d'œufs (1 = 18g )</t>
  </si>
  <si>
    <t>feuilles</t>
  </si>
  <si>
    <t>jaunes</t>
  </si>
  <si>
    <t>Liens internet 2013</t>
  </si>
  <si>
    <t>Protéines</t>
  </si>
  <si>
    <t>M.Grasse</t>
  </si>
  <si>
    <t>eau</t>
  </si>
  <si>
    <t>feuilles de gélatine - Le Salon du Blog Culinaire</t>
  </si>
  <si>
    <t>Gélatine et agar-agar : principes et utilisations</t>
  </si>
  <si>
    <t>Agar Agar</t>
  </si>
  <si>
    <t>Blancs d'œufs (1 = 32g )</t>
  </si>
  <si>
    <t>Glaçage brillant au chocolat - Fiche recette ... - Meilleur du Chef</t>
  </si>
  <si>
    <t>blancs</t>
  </si>
  <si>
    <t>Œuf entier (1 = 50g )</t>
  </si>
  <si>
    <t>œufs</t>
  </si>
  <si>
    <t>GELATINE DE RAISIN (conserve)</t>
  </si>
  <si>
    <t>500g de raisin blanc</t>
  </si>
  <si>
    <t>Œufs 101 - Introduction aux œufs » Lesoeufs.ca</t>
  </si>
  <si>
    <t>100ml de vin blanc</t>
  </si>
  <si>
    <t>250g de pommes fruit (sans coeur)</t>
  </si>
  <si>
    <t>Cuisson du sucre, sirops et confiserie</t>
  </si>
  <si>
    <t>une pincée de sel</t>
  </si>
  <si>
    <t>Sucre : sa cuisson</t>
  </si>
  <si>
    <t>sucre</t>
  </si>
  <si>
    <t>Larousse Cuisine - La cuisson du sucre</t>
  </si>
  <si>
    <t>Degrés de cuisson du sucre - Technique culinaire</t>
  </si>
  <si>
    <t>Préparation :</t>
  </si>
  <si>
    <t xml:space="preserve">Mettre le vin et les raisins dans une casserole. </t>
  </si>
  <si>
    <t xml:space="preserve"> Faire bouillir. Au début de l'ébullition, descendre le feu et cuire encore pendant vingt minutes.</t>
  </si>
  <si>
    <t xml:space="preserve"> Couper les pommes en dés. Ajouter les pommes au bout des vingt minutes et les faire cuire avec le raisin. </t>
  </si>
  <si>
    <t xml:space="preserve"> Remuer de temps en temps. Cuire jusqu'à que tout soit fondu. Mettre l'apareil dans une passoire de maille fine et égouter pendant 24h.</t>
  </si>
  <si>
    <t xml:space="preserve">Mesurer l'apareil égouté et ajouter 500 g de sucre pour chaque 600 ml de masse. </t>
  </si>
  <si>
    <t>Mettre à nouveau en  casserole au feu la masse, rajouter le sucre, et cuire jusqu'à ce que le sucre soit completement dissout.</t>
  </si>
  <si>
    <t>Ensuite, mettre le feu fort et cuire jusqu'à qu'on voit une gelatine épaise qui se forme.</t>
  </si>
  <si>
    <t>Steriliser des pots en verre pour conserver la gelatine.</t>
  </si>
  <si>
    <t>Garder au frais pendant au moins un mois. Alors on peut la gouter. Comme il s'agit d'une conserve, ça se garde un an avant d'être ouverte.</t>
  </si>
  <si>
    <t>Après il faut garder le pot  au refrigerateur.</t>
  </si>
  <si>
    <t>LES MEILLEURES RECETTES DE GELATINE RAISIN - Les foodies</t>
  </si>
  <si>
    <t>POUR VOS RECETTES</t>
  </si>
  <si>
    <t xml:space="preserve">Convertissez les volumes en poids sur la base de 1L = 1Kg </t>
  </si>
  <si>
    <t xml:space="preserve">sauf cas exeptionnel pour recettes de précision </t>
  </si>
  <si>
    <t xml:space="preserve">Pour le lait entier, la densité donnée habituellement est de 1,03 par rapport à l'eau qui est de 1. </t>
  </si>
  <si>
    <t xml:space="preserve">On peut donc considérer que les 0,03 corespondent à la graisse du lait entier. </t>
  </si>
  <si>
    <t xml:space="preserve">Pour le lait demi-écrémé, la graisse ne devrait représenter que 0,03/2, donc 0,015. </t>
  </si>
  <si>
    <t>Donc la masse d'un litre de lait demi-écrémé doit être de 1,015 Kg (1015 g).</t>
  </si>
  <si>
    <t>l'huile = 0,920 Kg/L</t>
  </si>
  <si>
    <t>Alcool = 0,800 Kg/L</t>
  </si>
  <si>
    <t>eau salée nature = 1,130 Kg/L en fonction du sel ajouté</t>
  </si>
  <si>
    <t>densité des liquides pour cocktails</t>
  </si>
  <si>
    <t>Pour les volumes :</t>
  </si>
  <si>
    <t>Ainés</t>
  </si>
  <si>
    <t>pilon de poulet</t>
  </si>
  <si>
    <t>Agneau en morceaux</t>
  </si>
  <si>
    <t>Agneau boulettes</t>
  </si>
  <si>
    <t>Bouillon</t>
  </si>
  <si>
    <t>haut de cuisse de poulet</t>
  </si>
  <si>
    <t>Semoule cuite</t>
  </si>
  <si>
    <t xml:space="preserve">Veullez saisir les informations dans les cellules fond de couleur ivoire. </t>
  </si>
  <si>
    <t>SERVICE EN FONCTION DES EFFECTIFS</t>
  </si>
  <si>
    <t>COMPOSITION ET SERVICE D'UN PLAT COMPLET</t>
  </si>
  <si>
    <t>légumes couscous cuits</t>
  </si>
  <si>
    <t>Total Mx par convive</t>
  </si>
  <si>
    <t>Madame - Monsieur              Bonjour</t>
  </si>
  <si>
    <t>Le but n'est pas d'utiliser ces feuilles en l'état; cela n'aurait pas de sens,</t>
  </si>
  <si>
    <t>Fermer ce fichier excel et modifiez - personnalisez ou faites évoluer les tableaux qui vous sont utiles</t>
  </si>
  <si>
    <t>Bonne utilisation</t>
  </si>
  <si>
    <t>Joël Leboucher</t>
  </si>
  <si>
    <t>Equivalence Parts Adultes</t>
  </si>
  <si>
    <t xml:space="preserve"> Effectif total</t>
  </si>
  <si>
    <t>Ce document est composé d'une multitude de tableaux regroupés par type de fonctions</t>
  </si>
  <si>
    <t>https://www.facebook.com/leboucher.joel</t>
  </si>
  <si>
    <t>http://www.hotellerie-restauration.ac-versailles.fr/spip.php?article2168</t>
  </si>
  <si>
    <t>portions</t>
  </si>
  <si>
    <t>Filets perche surgelés 150g</t>
  </si>
  <si>
    <t>Pavés de saumon 140g</t>
  </si>
  <si>
    <t>Ailes de raie 180g</t>
  </si>
  <si>
    <t>Tranches de thon  125g</t>
  </si>
  <si>
    <t>Saumonette 160g</t>
  </si>
  <si>
    <t xml:space="preserve">Truites portion </t>
  </si>
  <si>
    <t>truites</t>
  </si>
  <si>
    <t>Calamars émincés surgelés 130g</t>
  </si>
  <si>
    <t>escalopes de volailles cuites 120g</t>
  </si>
  <si>
    <t>escalopes</t>
  </si>
  <si>
    <t xml:space="preserve">Paupiettes de dindes 120g </t>
  </si>
  <si>
    <t>paupiettes</t>
  </si>
  <si>
    <t>Poulet 4/4 Cuisses petites CUITES</t>
  </si>
  <si>
    <t>Poulet 4/4 Cuisses Grosses CUITES</t>
  </si>
  <si>
    <t>Poulet 4/4 Cuisses CRUES</t>
  </si>
  <si>
    <t>Brocolis surgelés GN 1/ H 100 perforé</t>
  </si>
  <si>
    <t>KG</t>
  </si>
  <si>
    <t>Carottes rondelles surgelées GN 1/ H 100 perforé</t>
  </si>
  <si>
    <t>Céléri rave frais cubes 20X20 GN 1/ H 100 perforé</t>
  </si>
  <si>
    <t>Choux vert frais  GN 1/ H 100 perforé</t>
  </si>
  <si>
    <t>Choux Bruxelles surgelés  GN 1/ H 100 perforé</t>
  </si>
  <si>
    <t>Choux Fleur surgelés  GN 1/ H 100 perforé</t>
  </si>
  <si>
    <t>Courgettes rondelles surgelées GN 1/ H 65 perforé</t>
  </si>
  <si>
    <t>Endives fraiches GN 1/ H 100 perforé</t>
  </si>
  <si>
    <t>Epinards branches surgelés GN 1/ H 100 perforé</t>
  </si>
  <si>
    <t>Fenouil frais GN 1/ H 100 perforé</t>
  </si>
  <si>
    <t>Fonds artichauts surgelés GN 1/ H 100 perforé</t>
  </si>
  <si>
    <t>Haricots plats surgelés GN 1/ H 100 perforé</t>
  </si>
  <si>
    <t>Haricots verts surgelés GN 1/ H 100 perforé</t>
  </si>
  <si>
    <t>Macédoine légumes surgelée GN 1/ H 100 perforé</t>
  </si>
  <si>
    <t>Navets frais cubes 20X20 GN 1/ H 100 perforé</t>
  </si>
  <si>
    <t>Petits oignons grelots surgelés glacés brun  GN 1/ H 45</t>
  </si>
  <si>
    <t>Petits pois surgelés  GN 1/1  H 100 perforé</t>
  </si>
  <si>
    <t>Poireaux surgelés  GN 1/1  H 65 perforé</t>
  </si>
  <si>
    <t>Pommes terre entières grosses avec peau  GN 1/1  H 100 perforé</t>
  </si>
  <si>
    <t>Pommes terre entières fraiches cubes 20X20  GN 1/1  H 65 perforé</t>
  </si>
  <si>
    <t>Pommes terre fraiches rondes  GN 1/1  H 100 perforé</t>
  </si>
  <si>
    <t>Riz pilaff GN 1/1 H100</t>
  </si>
  <si>
    <t>1 blanc d'œuf</t>
  </si>
  <si>
    <t>30g</t>
  </si>
  <si>
    <t>1 jaune d'œuf</t>
  </si>
  <si>
    <t>20g</t>
  </si>
  <si>
    <t>1 œuf moyen</t>
  </si>
  <si>
    <t>50g</t>
  </si>
  <si>
    <t>1 litre de blancs d'œufs</t>
  </si>
  <si>
    <t>32 blancs</t>
  </si>
  <si>
    <t>1 litre de jaunes d'œufs</t>
  </si>
  <si>
    <t>48 jaunes</t>
  </si>
  <si>
    <t>1 litre d'œufs</t>
  </si>
  <si>
    <t>20/22 œufs</t>
  </si>
  <si>
    <t>1 Kg de blancs d'œufs</t>
  </si>
  <si>
    <t>1 Kg de jaunes d'œufs</t>
  </si>
  <si>
    <t>50 jaunes</t>
  </si>
  <si>
    <t>1 Kg d'œufs</t>
  </si>
  <si>
    <t>50 œufs</t>
  </si>
  <si>
    <t>Cuisses de canard cuites 200g  GN 1/1 H65</t>
  </si>
  <si>
    <t xml:space="preserve">Lapin moutarde rables ou cuisses 250g  grilles GN 1/1 </t>
  </si>
  <si>
    <t xml:space="preserve">Travers de porc portions 190g Grilles GN 1/1 </t>
  </si>
  <si>
    <t>Portions</t>
  </si>
  <si>
    <t xml:space="preserve">Côtes de porc portions 170g Grilles GN 1/1 </t>
  </si>
  <si>
    <t>Côtes</t>
  </si>
  <si>
    <t>Hachis parmentier 450g p.p. 12 portions GN 1/1 H65</t>
  </si>
  <si>
    <t>Tartiflette 450g p.p. 16 portions GN 1/1 H65</t>
  </si>
  <si>
    <t>Choux Fleur gratin  GN 1/ H 65</t>
  </si>
  <si>
    <t>Endives glacées GN 1/ H 65</t>
  </si>
  <si>
    <t>Flan de carottes  GN 1/1  H 65</t>
  </si>
  <si>
    <t>Pommes boulangères  GN 1/1  H 65</t>
  </si>
  <si>
    <t>1 Gastro pour :</t>
  </si>
  <si>
    <t>Conditionnement pour service ou cuisson AU POIDS</t>
  </si>
  <si>
    <t>Conditionnement pour service ou cuisson A LA PORTION</t>
  </si>
  <si>
    <t>Gastronormes  Tableau général     Conditionnement pour service ou cuisson</t>
  </si>
  <si>
    <t>ICI vous indiquez combien de portions vous voulez servir dans ce gastro</t>
  </si>
  <si>
    <t>c'est vous qui déterminez la quantité ou le grammage à servir par portion</t>
  </si>
  <si>
    <t xml:space="preserve">ce qui vous indique le grammage ou la quantité à servir </t>
  </si>
  <si>
    <t>Quantité - Grammage ou Nb de Mx ou tranche par convive</t>
  </si>
  <si>
    <t>Poids d'un morceau</t>
  </si>
  <si>
    <t xml:space="preserve">Lapin moutarde rables ou cuisses grilles GN 1/1 </t>
  </si>
  <si>
    <t>Saisissez les grammage à servir</t>
  </si>
  <si>
    <t>Saisissez les effectifs</t>
  </si>
  <si>
    <t>Saisir le Nb de Mx sur une grille ou une plaque  - le poids d'un Mx - les grammages à servir et les effectifs - Résultat au choix aux Mx et au poids</t>
  </si>
  <si>
    <t>Viande en tranches</t>
  </si>
  <si>
    <t>Tranches</t>
  </si>
  <si>
    <t>Poids d'une Tranche</t>
  </si>
  <si>
    <t>Saisir le Nb de Tranches dans un Gastro  - le poids d'une Tr. - les grammages à servir et les effectifs - Résultat au choix a la Tranche et au poids</t>
  </si>
  <si>
    <t>Calamars émincés surgelés</t>
  </si>
  <si>
    <t>Poids standard d'une Portion</t>
  </si>
  <si>
    <t>Saumonette</t>
  </si>
  <si>
    <t xml:space="preserve">Tranches de thon </t>
  </si>
  <si>
    <t>Ailes de raie</t>
  </si>
  <si>
    <t xml:space="preserve">Pavés de saumon </t>
  </si>
  <si>
    <t xml:space="preserve">Filets perche surgelés </t>
  </si>
  <si>
    <t>Tartiflette  GN 1/1 H65</t>
  </si>
  <si>
    <t>Hachis parmentier GN 1/1 H65</t>
  </si>
  <si>
    <t>pommes de Terre</t>
  </si>
  <si>
    <t>Poids moyen d'une P.T.</t>
  </si>
  <si>
    <t>Gastronormes 3</t>
  </si>
  <si>
    <t>EFFECTIFS</t>
  </si>
  <si>
    <t>SAISISSEZ VOS EFFECTIFS POUR TOUT LE DOCUMENT</t>
  </si>
  <si>
    <t>Saisissez vos grammages ou quantité par famille de convives</t>
  </si>
  <si>
    <t>Ligne 89 vous avez des MODELES DE TABLEAUX AUTONOMES AVEC LEURS EFFECTIFS</t>
  </si>
  <si>
    <t>MODELES DE TABLEAUX AUTONOMES AVEC LEURS EFFECTIFS</t>
  </si>
  <si>
    <t>Vous prévoyez votre gastro pour combien de portions</t>
  </si>
  <si>
    <t>Quel grammage voulez vous servir par convive</t>
  </si>
  <si>
    <t>Aide à la décision Pourcentages NET / BRUT</t>
  </si>
  <si>
    <t>Saisissez ICI le</t>
  </si>
  <si>
    <t>Dans ces 3 cellules : ce que vous voulez</t>
  </si>
  <si>
    <t>Aide à la décision Pourcentages BRUT / NET</t>
  </si>
  <si>
    <t>A chacun de faire évoluer ces documents et de les modifier pour son utilisation.......</t>
  </si>
  <si>
    <t>de mon expérience et des utilitaires de la restauration collective</t>
  </si>
  <si>
    <t>Ces documents sont les fruits :</t>
  </si>
  <si>
    <t>CONVERTISSEURS : vous avez le choix - les liens sont parfois éphémères n'hésitez pas à faire des recherches sur le net</t>
  </si>
  <si>
    <t>AIDES A LA DÉCISION</t>
  </si>
  <si>
    <t>MODES D'EMPLOI</t>
  </si>
  <si>
    <t>Ce document est archivé à l'adresse suivante sur votre ordinateur</t>
  </si>
  <si>
    <t>Bordures or  fiches duplicables</t>
  </si>
  <si>
    <t>Bordures vertes recommandations - indications - suggestions- conseils</t>
  </si>
  <si>
    <t>Si vous n'êtes pas d'accord avec les grammages et les produits dans les recettes de référence fond bleu …saisissez vos recettes personnelles à la place</t>
  </si>
  <si>
    <t>L'objectif premier de ce document est de vous fournir des fiches avec des fonctions Excel pour vous simplifier la vie .La composition de ces recettes validées est donnée à titre indicatif . Vous pouvez modifier les quantités de base et la composition des recettes à votre convenance</t>
  </si>
  <si>
    <t>ICI</t>
  </si>
  <si>
    <t>Convertisseur</t>
  </si>
  <si>
    <t>Pourcentages NET / BRUT   et  CONVERSIONS sur une  Base de   1L = 1Kg   ou   1Kg = 1L</t>
  </si>
  <si>
    <t>Lien internet :</t>
  </si>
  <si>
    <t>http://chefsimon.lemonde.fr/convertisseur-mesures.html</t>
  </si>
  <si>
    <t>n'hésitez pas a cliquer sur les liens internet</t>
  </si>
  <si>
    <t>MODE D'EMPLOI</t>
  </si>
  <si>
    <t>POIDS NETS &gt; &gt; Poids bruts</t>
  </si>
  <si>
    <t xml:space="preserve">A vous de saisir le poids que vous souhaitez fabriquer cellules jaunes encre rouge ou bleue ou modifier les % </t>
  </si>
  <si>
    <t>POIDS BRUTS &gt;  &gt; poids nets</t>
  </si>
  <si>
    <t xml:space="preserve">A vous de saisir le poids que vous souhaitez fabriquer cellules marron encre rouge ou bleue ou modifier les % </t>
  </si>
  <si>
    <t>Adaptation : Joël Leboucher..UPRT "Union des Professionnels de la Restauration Territoriale"  membre du réseau RESTAU'CO</t>
  </si>
  <si>
    <t xml:space="preserve">A vous de saisir les volumes que vous souhaitez fabriquer cellules jaunes encre rouge </t>
  </si>
  <si>
    <t>https://fr.wikipedia.org/wiki/M%C3%A8tre_cube</t>
  </si>
  <si>
    <t>gomme</t>
  </si>
  <si>
    <t>La gomme sert à effacer et formater les cellules</t>
  </si>
  <si>
    <t>gomme  = police Calibri- taille 10 - fond blanc sans bordures - alignement gauche centré</t>
  </si>
  <si>
    <t>copiez le mot gomme …collez le dans les cellules à effacer puis supprimez le mot</t>
  </si>
  <si>
    <t>Adaptation : Joël Leboucher..UPRT "Union des Personnels de la Restauration Territoriale"  membre du réseau RESTAU'CO</t>
  </si>
  <si>
    <t>❷</t>
  </si>
  <si>
    <t>❶</t>
  </si>
  <si>
    <t>Œuf entier  ( 1 =</t>
  </si>
  <si>
    <t>Jaunes d'œufs ( 1 =</t>
  </si>
  <si>
    <t>Blancs d'œufs  ( 1 =</t>
  </si>
  <si>
    <t>œufs =</t>
  </si>
  <si>
    <t>jaunes =</t>
  </si>
  <si>
    <t>blancs =</t>
  </si>
  <si>
    <t xml:space="preserve">Recette de référence sur fond bleu  ; à vous de saisir les poids que vous souhaitez fabriquer cellules jaunes encre rouge </t>
  </si>
  <si>
    <t>http://www.click-chef.com/?lang=4</t>
  </si>
  <si>
    <t>si vous n'êtes pas d'accord avec les grammages saisis - saisissez ce qui vous convient</t>
  </si>
  <si>
    <t>Combien d'œufs - de jaunes ou de blancs - à vous de saisir un nombre</t>
  </si>
  <si>
    <t>Gélatine alimentaire</t>
  </si>
  <si>
    <t>Mickaël Rabeau Formateur AFPA Rochefort sur mer 2016</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</si>
  <si>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</si>
  <si>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</si>
  <si>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</si>
  <si>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</si>
  <si>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</si>
  <si>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</si>
  <si>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</si>
  <si>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http://machine-a-pain.fr/calculette-conversion-poids-volume.php</t>
  </si>
  <si>
    <t>Feuille entière (1 =</t>
  </si>
  <si>
    <t>si vous n'êtes pas d'accord avec le poids d'une feuille - saisissez ce qui vous convient</t>
  </si>
  <si>
    <t>Combien de feuilles - à vous de saisir un nombre</t>
  </si>
  <si>
    <t>http://pages.infinit.net/pagesweb/equivalences/ing.htm</t>
  </si>
  <si>
    <t>http://www.supertoinette.com/mesures-equivalences-culinaires.html</t>
  </si>
  <si>
    <t>https://www.unitjuggler.com/convertir-volume-de-cm3-en-l.html</t>
  </si>
  <si>
    <t>http://www.cuisine-annie.com/article-aides-memoire-equivalence-cup-grammes-20.html</t>
  </si>
  <si>
    <t>Gastronormes 3 estimations pour 5 familles de convives différentes…...sur cette feuille vous avez les utilitaires suivants :</t>
  </si>
  <si>
    <t>Gastronormes 2 SERVICE AU POIDS  …...sur cette feuille vous avez les utilitaires suivants :</t>
  </si>
  <si>
    <t>Largeur de colonnes</t>
  </si>
  <si>
    <t>Modèle N°</t>
  </si>
  <si>
    <t>❸</t>
  </si>
  <si>
    <t>❹</t>
  </si>
  <si>
    <t>❺</t>
  </si>
  <si>
    <t>❻</t>
  </si>
  <si>
    <t>❼</t>
  </si>
  <si>
    <t>du 03-01-2017- Annule et remplace les versions précédentes</t>
  </si>
  <si>
    <t>Mise à jour</t>
  </si>
  <si>
    <t>Adresse PC</t>
  </si>
  <si>
    <t>Familles de convives :Mater = enfants Maternelles - Prim = enfants de l'enseignement Primaire - Adulte = sédentaire - Adulte + = travailleur de force - Seniors = nos Ainés - je classe les Adolescennts en Adultes +</t>
  </si>
  <si>
    <t xml:space="preserve">Poids des </t>
  </si>
  <si>
    <t>dans un contenant</t>
  </si>
  <si>
    <t xml:space="preserve">Nombre de portions de </t>
  </si>
  <si>
    <t>cuisses</t>
  </si>
  <si>
    <t>Parts</t>
  </si>
  <si>
    <t>Louches</t>
  </si>
  <si>
    <t>Poids de chaques portions</t>
  </si>
  <si>
    <t xml:space="preserve">Vos effectifs </t>
  </si>
  <si>
    <t xml:space="preserve">Unités = Kg / MX ou Pièces </t>
  </si>
  <si>
    <t>saisissez le poids d'une portion de référence</t>
  </si>
  <si>
    <t>Dans quel contenant conditionnez  vous votre préparation</t>
  </si>
  <si>
    <t>Mode d'emploi</t>
  </si>
  <si>
    <t>Pièces</t>
  </si>
  <si>
    <t xml:space="preserve">Quelques unités  - exemples à coller </t>
  </si>
  <si>
    <t>de</t>
  </si>
  <si>
    <t>ou</t>
  </si>
  <si>
    <t>Un contenant</t>
  </si>
  <si>
    <t>Convives</t>
  </si>
  <si>
    <t>Équivalences portions</t>
  </si>
  <si>
    <t>GN 1/1 H 100 perforé</t>
  </si>
  <si>
    <t>GN 1/1  H 65 perforé</t>
  </si>
  <si>
    <t>Gastro 1/1 prof. 200 mm</t>
  </si>
  <si>
    <t>Gastro 1/1 prof. 65 mm</t>
  </si>
  <si>
    <t>Gastro 1/2(26.5X32.5) prof. 150 mm</t>
  </si>
  <si>
    <t>Gastro 1/1 prof. 150 mm</t>
  </si>
  <si>
    <t>Gastro 1/1 prof. 100 mm</t>
  </si>
  <si>
    <t>Gastro 1/4(16.2X26.5) prof. 65 mm</t>
  </si>
  <si>
    <t xml:space="preserve">ESTIMATION DU NOMBRE DE CONTENANTS A LA PORTION ET AU POIDS.   Indiquez le poids d'une portion ( 2 )- saisissez vos effectifs ( 4 ) et les grammages par famille de convives ( 5 )  puis le nombre de portions dans un contenant ( 6 ) </t>
  </si>
  <si>
    <t>Quelques contenants pour la cellule</t>
  </si>
  <si>
    <t>GABARIS A COPIER / COLLER</t>
  </si>
  <si>
    <t>Exemples à coller</t>
  </si>
  <si>
    <t>ESTIMATION DU NOMBRE DE CONTENANTS POSTIT POUR LÉGUMES  / GRATINS  / HACHIS etc..</t>
  </si>
  <si>
    <t>Conditionnement au POIDS</t>
  </si>
  <si>
    <t xml:space="preserve">quel Poids / Nb de MX ou de Pièces pour une portion </t>
  </si>
  <si>
    <t xml:space="preserve">Vous avez combien de clients ou de portions à servir </t>
  </si>
  <si>
    <t>Combien de portion - de mx - de Kg de litres mettez vous dans votre contenant</t>
  </si>
  <si>
    <t>QUOI ? Quelle unité pour le conditionnement ou le service utilisez vous</t>
  </si>
  <si>
    <t>LÉGUMES</t>
  </si>
  <si>
    <t>Total de contenants à utiliser (au choix)</t>
  </si>
  <si>
    <t>Contenance</t>
  </si>
  <si>
    <t>DESSERTS</t>
  </si>
  <si>
    <t>HORS D'OEUVRES</t>
  </si>
  <si>
    <t>POISSON</t>
  </si>
  <si>
    <t>VIANDE</t>
  </si>
  <si>
    <t>Gastro 2/1 prof. 200 mm</t>
  </si>
  <si>
    <t>MIXTE</t>
  </si>
  <si>
    <t>Gastro 2/1 prof. 150 mm</t>
  </si>
  <si>
    <t>FÉCULENTS</t>
  </si>
  <si>
    <t>Gastro 2/1 prof. 100 mm</t>
  </si>
  <si>
    <t>CUIDITÉS</t>
  </si>
  <si>
    <t>Gastro 2/1 prof. 65 mm</t>
  </si>
  <si>
    <t>Vous devez conditionner des produits pour mise en cuisson au four ou conditionner pour pour le service. Combien de contenant vous faudra-t-il ?</t>
  </si>
  <si>
    <t>CRUDITÉS</t>
  </si>
  <si>
    <t>Quelques produits  - exemples à modifier ou adapter à vos besoins et à coller dans l'entête</t>
  </si>
  <si>
    <t>ESTIMATION DU NOMBRE DE CONTENANTS POUR 5 FAMILLES DE CONVIVES</t>
  </si>
  <si>
    <t>Conditionnement à la PIÈCE</t>
  </si>
  <si>
    <t>ATTENTION :  pour des légumes vous pouvez décider que votre plaque servira X parts cellule 4 . Pour du bourguignon utilisez la cellule 5 vous servirez 2 ou 3 Mx par portion</t>
  </si>
  <si>
    <t>Vos effectifs</t>
  </si>
  <si>
    <t>D</t>
  </si>
  <si>
    <t xml:space="preserve">les unités et quantités </t>
  </si>
  <si>
    <t>C</t>
  </si>
  <si>
    <t>déterminez votre contenant</t>
  </si>
  <si>
    <t>B</t>
  </si>
  <si>
    <t>Que conditionnez vous….saisissez le nom de la préparation dans l'entête</t>
  </si>
  <si>
    <t>A</t>
  </si>
  <si>
    <t>Qté ou Grammage p.p.</t>
  </si>
  <si>
    <t>par convive</t>
  </si>
  <si>
    <t>Vous validez bien</t>
  </si>
  <si>
    <t>Vous devez conditionner</t>
  </si>
  <si>
    <t xml:space="preserve">ESTIMATION DU NOMBRE DE CONTENANTS </t>
  </si>
  <si>
    <t>Conditionnement à la PART ou a l'UNITÉ   (kg - produit etc..) Modèle plus court</t>
  </si>
  <si>
    <t>sinon vérifiez ce que vous avez saisi</t>
  </si>
  <si>
    <t>dans les cellules 4 et 5 vous avez saisi</t>
  </si>
  <si>
    <t>QUE CONDITIONNEZ VOUS</t>
  </si>
  <si>
    <t>0</t>
  </si>
  <si>
    <t>ESTIMATION DU NOMBRE DE CONTENANTS (plaques - moules - louches etc…)</t>
  </si>
  <si>
    <t>Conditionnement à la PART ou a l'UNITÉ   (kg - produit etc..)</t>
  </si>
  <si>
    <t>Conditionnement pour une seule famille de convives</t>
  </si>
  <si>
    <t>Je ne maitrise pas trop la fonction "Modulo" c'est pour cela que je vous propose deux choix pour chaque lecture..Essayezde faire évoluer ce document s'il vous rend service</t>
  </si>
  <si>
    <t>Saisissez vos effectifs par famille de convives - Exemple</t>
  </si>
  <si>
    <t>Saisissez vos grammages ou quantités par famille de convives - Exemple</t>
  </si>
  <si>
    <t>Autre</t>
  </si>
  <si>
    <t>Plat</t>
  </si>
  <si>
    <t>Barquette</t>
  </si>
  <si>
    <t>Vérifiez votre contenant; par défaut j'ai saisi un Gastro 1/1 …mais cela peut aussi être un autre contenant…à vous de préciser</t>
  </si>
  <si>
    <t>lorsque vous collez : A LA QUESTION :     Cette cellule contient déjà des données.Vous-voulez le remplacer ? -          CLIQUEZ SUR OUI</t>
  </si>
  <si>
    <t>Exemple :</t>
  </si>
  <si>
    <t>Gastro 1/1</t>
  </si>
  <si>
    <t>Contenant</t>
  </si>
  <si>
    <t>Saisissez ou collez le produit à conditionner et  la quantité dans votre contenant</t>
  </si>
  <si>
    <t xml:space="preserve"> le contenant par défaut est un gastro 1/1  …mais cela peut aussi être un autre contenant…à vous de préciser</t>
  </si>
  <si>
    <t>Vérifiez les grammages -  saisissez les grammages servis dans votre établissement</t>
  </si>
  <si>
    <t>LÉGUMES FÉCULENTS  conditionnement à la Portion</t>
  </si>
  <si>
    <t>A LA QUESTION :     Cette cellule contient déjà des données.Vous-voulez le remplacer ? -          CLIQUEZ SUR OUI</t>
  </si>
  <si>
    <t xml:space="preserve">Lignes à coller en remplacement </t>
  </si>
  <si>
    <t>Au choix</t>
  </si>
  <si>
    <t xml:space="preserve">1 contenant </t>
  </si>
  <si>
    <t>Couverts</t>
  </si>
  <si>
    <t>Pour</t>
  </si>
  <si>
    <t>CONDITIONNEMENT A LA PORTION</t>
  </si>
  <si>
    <t xml:space="preserve">Vous devez conditionner des produits pour mise en cuisson au four ou conditionner pour pour le service. Combien de contenant vous faudra-t-il ? </t>
  </si>
  <si>
    <t>CONDITIONNEMENT A LA PORTION  POUR 5 FAMILLES DE CONVIVES</t>
  </si>
  <si>
    <t>Vérifiez les grammages -  saisissez les grammages ou quantités servis dans votre établissement</t>
  </si>
  <si>
    <t>LÉGUMES VERTS   conditionnement à la Portion</t>
  </si>
  <si>
    <t>Pour les contenants vous avez 2 lectures avec des choix : Lecture à la PORTION ou lecture AU POIDS</t>
  </si>
  <si>
    <t>pour le Poids standard = grammage d'un produit portionné par le fournisseur ou poids de votre portion Adulte</t>
  </si>
  <si>
    <t>POISSON Double conditionnement à la Portion et au Poids</t>
  </si>
  <si>
    <t>1 contenant =</t>
  </si>
  <si>
    <t>CONDITIONNEMENT A LA PORTION ET AU POIDS</t>
  </si>
  <si>
    <t>CONDITIONNEMENT A LA PORTION ET AU POIDS POUR 5 FAMILLES DE CONVIVES</t>
  </si>
  <si>
    <t>VIANDE conditionnement à la Portion</t>
  </si>
  <si>
    <t>Conditionnement à la PORTION POUR 5 FAMILLES DE CONVIVES</t>
  </si>
  <si>
    <t>Conditionnement pour cinq familles  de convives</t>
  </si>
  <si>
    <t>LISTE DES DOCUMENTS DISPONIBLES</t>
  </si>
  <si>
    <t xml:space="preserve">VIANDE </t>
  </si>
  <si>
    <t xml:space="preserve">POISSON </t>
  </si>
  <si>
    <t>GASTRONORMES</t>
  </si>
  <si>
    <t>PLAT COMPLET</t>
  </si>
  <si>
    <t>LÉGUMES FÉCULENTS</t>
  </si>
  <si>
    <t xml:space="preserve">LÉGUMES VERTS </t>
  </si>
  <si>
    <t>Modèles de Gasto</t>
  </si>
  <si>
    <t>Modèles de Gastro</t>
  </si>
  <si>
    <t>Saisissez vos EFFECTIFS</t>
  </si>
  <si>
    <t>Hauteur de ligne 40</t>
  </si>
  <si>
    <t>1 Grille GN 1/1 pour :</t>
  </si>
  <si>
    <t>portions Adultes</t>
  </si>
  <si>
    <t>Nb de contenants</t>
  </si>
  <si>
    <t>+ Nb de contenants</t>
  </si>
  <si>
    <t>Total contenants</t>
  </si>
  <si>
    <t>Ce postit est composé de 9 lignes utiles</t>
  </si>
  <si>
    <t>Ce postit est composé de 16 lignes</t>
  </si>
  <si>
    <t>Exemples à coller colonne AD</t>
  </si>
  <si>
    <t>❶ Dans quel contenant conditionnez  vous votre préparation</t>
  </si>
  <si>
    <t>❷ Quelle unité pour le conditionnement ou le service utilisez vous</t>
  </si>
  <si>
    <t>❸ Combien de portion - de mx - de Kg de litres mettez vous dans votre contenant</t>
  </si>
  <si>
    <t>❹ Vous voudriez servir un contenant pour combien (de convives - de parts)</t>
  </si>
  <si>
    <t>❺ OU quel Poids / Nb de MX ou de Pièces pour une portion =</t>
  </si>
  <si>
    <t xml:space="preserve">❻ Vous avez combien de clients ou de portions à servir </t>
  </si>
  <si>
    <t>Ce postit est composé de 28 lignes</t>
  </si>
  <si>
    <t>A &gt;</t>
  </si>
  <si>
    <t>B &gt;</t>
  </si>
  <si>
    <t>déterminez votre contenant   - Dans quel contenant conditionnez  vous votre préparation - plaque - barquette - assiette - etc…</t>
  </si>
  <si>
    <t>Service au Morceaux - à la Part - au Kg - à la louche…etc</t>
  </si>
  <si>
    <t>Effectifs</t>
  </si>
  <si>
    <t>Nb de Mx ou portions p.p.</t>
  </si>
  <si>
    <t>total à conditionner</t>
  </si>
  <si>
    <t>1 contenant pour combien</t>
  </si>
  <si>
    <t>+ complément de contenants</t>
  </si>
  <si>
    <t>indiquez le nom du produit ou indiquez ce que vous servez - morceau - pièce - part - louche - cuisses - Kg - Gr etc…</t>
  </si>
  <si>
    <t>saisissez vos effectifs</t>
  </si>
  <si>
    <t>saisissez la portion p.p. (par personne) soit en nombre de pièce soit au poids (si vous servez au poids ; ajoutez des décimales) dans les cellules concernées</t>
  </si>
  <si>
    <t>exemple</t>
  </si>
  <si>
    <t>Plus</t>
  </si>
  <si>
    <t>contenant</t>
  </si>
  <si>
    <t xml:space="preserve">Total de contenants à utiliser </t>
  </si>
  <si>
    <t>kg</t>
  </si>
  <si>
    <t>CONDITIONNEMENT :</t>
  </si>
  <si>
    <t>Saisissez vos effectifs</t>
  </si>
  <si>
    <t>PRODUIT</t>
  </si>
  <si>
    <t>↓</t>
  </si>
  <si>
    <t>→</t>
  </si>
  <si>
    <t>Pour votre effectif vous devez conditionner</t>
  </si>
  <si>
    <t>Contenants complémentaires</t>
  </si>
  <si>
    <t>sur</t>
  </si>
  <si>
    <t>total</t>
  </si>
  <si>
    <t>Plus quelques contenants complémentaires</t>
  </si>
  <si>
    <t>Voyons en détail ce qu'il vous faut</t>
  </si>
  <si>
    <t>effectifs</t>
  </si>
  <si>
    <t>+ contenants complémentaires</t>
  </si>
  <si>
    <t>contenants</t>
  </si>
  <si>
    <t>Lignes à coller dans le tableau en remplacement du produit existant</t>
  </si>
  <si>
    <t>les lignes ci-dessous sont à coller dans votre tableau sur la ligne</t>
  </si>
  <si>
    <t>de la colonne</t>
  </si>
  <si>
    <t>à la colonne</t>
  </si>
  <si>
    <t xml:space="preserve">Saisissez  le produit à conditionner et  la quantité dans votre contenant ligne </t>
  </si>
  <si>
    <t xml:space="preserve">OU collez une des lignes pré-formatées en remplacement </t>
  </si>
  <si>
    <t>Saisissez ou vérifiez vos grammages ou quantités par famille de convives - Exemple</t>
  </si>
  <si>
    <t>Saisissez vos effectifs par famille de convives - ligne</t>
  </si>
  <si>
    <t>Je vous ajoute un petit utilitaire pour un service au Poids</t>
  </si>
  <si>
    <t>Familles de convives</t>
  </si>
  <si>
    <t xml:space="preserve">Effectifs </t>
  </si>
  <si>
    <t>Grammages Unitaires</t>
  </si>
  <si>
    <t>M</t>
  </si>
  <si>
    <t>P</t>
  </si>
  <si>
    <t>A+</t>
  </si>
  <si>
    <t>F</t>
  </si>
  <si>
    <t>combien de portions mettez vous dans un contenant</t>
  </si>
  <si>
    <t>saisissez votre effectif</t>
  </si>
  <si>
    <t>saisissez votre grammage</t>
  </si>
  <si>
    <t>http://www.uprt.fr/detail.php?id=38&amp;titre=ff-mod-les-de-fiches-techniques</t>
  </si>
  <si>
    <t>https://www.facebook.com/UPRT.fr/</t>
  </si>
  <si>
    <t>Sauces 1</t>
  </si>
  <si>
    <t>Sauces 2</t>
  </si>
  <si>
    <t>Poids et Pourcentages  DIFFÉRENTS CALCULS DES PERTES</t>
  </si>
  <si>
    <t>Service au morceau</t>
  </si>
  <si>
    <t>Service au poids</t>
  </si>
  <si>
    <t>Service au poids 2</t>
  </si>
  <si>
    <t>Conversions</t>
  </si>
  <si>
    <t>Service plat complet</t>
  </si>
  <si>
    <t>Respecter un grammage</t>
  </si>
  <si>
    <t>Tables</t>
  </si>
  <si>
    <t>Tables 2</t>
  </si>
  <si>
    <t>Saisissez vos valeurs dans les cellules fond jaune</t>
  </si>
  <si>
    <t>Ce postit est composé de 56  lignes</t>
  </si>
  <si>
    <t>Ce postit est composé de 39  lignes</t>
  </si>
  <si>
    <t>Ce postit est composé de 31  lignes</t>
  </si>
  <si>
    <t>Ce postit est composé de 30  lignes</t>
  </si>
  <si>
    <t>&lt; position colonne et n° de ligne</t>
  </si>
  <si>
    <t>contenant(s) a conditionner</t>
  </si>
  <si>
    <t>capacité du contenant*</t>
  </si>
  <si>
    <t>Nombre de contenants avec la fonction MODULO</t>
  </si>
  <si>
    <t>les formats nombre sont des nombres standards personnalisés &gt; 0.000"Kg" pour les poids ET  0" %" pour les pourcentages</t>
  </si>
  <si>
    <t>comment personnaliser des formats nombre : cliquez sur  - Format de cellule - Puis sur  - Nombre - et en bas de liste sur  - Personnaliser</t>
  </si>
  <si>
    <t>j'ai remplacé les volumes par des poids sur la base de 1L d'eau = 1Kg</t>
  </si>
  <si>
    <t>un contenant* peut être une panière - un sachet - une plaque gastro - une louche - une barquette etc..</t>
  </si>
  <si>
    <t>VOCABULAIRE PROFESSIONNEL    un verbe…une action</t>
  </si>
  <si>
    <t xml:space="preserve">VOCABULAIRE PROFESSIONNEL " CUISINE DE COMPOSITION" </t>
  </si>
  <si>
    <t>VOCABULAIRE PROFESSIONNEL "La CUISINE DE REFERENCE" Michel MAINCENT</t>
  </si>
  <si>
    <t>E</t>
  </si>
  <si>
    <t>R</t>
  </si>
  <si>
    <t>H</t>
  </si>
  <si>
    <t>T</t>
  </si>
  <si>
    <t>Abaisser la temp. à coeur</t>
  </si>
  <si>
    <t>①</t>
  </si>
  <si>
    <t>Egrener</t>
  </si>
  <si>
    <t>Parfumer</t>
  </si>
  <si>
    <t>Respecter le délai de 2 H</t>
  </si>
  <si>
    <t>Abaisser</t>
  </si>
  <si>
    <t>Dépouiller</t>
  </si>
  <si>
    <t>Habiller</t>
  </si>
  <si>
    <t>Réduire</t>
  </si>
  <si>
    <t>Dauber</t>
  </si>
  <si>
    <t>Façonner</t>
  </si>
  <si>
    <t>Macérer</t>
  </si>
  <si>
    <t>Rabattre</t>
  </si>
  <si>
    <t>Tabler</t>
  </si>
  <si>
    <t>Accompagner</t>
  </si>
  <si>
    <t>②</t>
  </si>
  <si>
    <t>Eliminer</t>
  </si>
  <si>
    <t>Parsemer</t>
  </si>
  <si>
    <t>Retirer</t>
  </si>
  <si>
    <t>Abricoter</t>
  </si>
  <si>
    <t>Dérober</t>
  </si>
  <si>
    <t>Hacher</t>
  </si>
  <si>
    <t>Relever</t>
  </si>
  <si>
    <t>Décanter</t>
  </si>
  <si>
    <t>Faire bouillir</t>
  </si>
  <si>
    <t>Maintenir en temp. sup à 63°</t>
  </si>
  <si>
    <t>Raccourcir</t>
  </si>
  <si>
    <t>Tailler</t>
  </si>
  <si>
    <t>Additionner</t>
  </si>
  <si>
    <t>③</t>
  </si>
  <si>
    <t>Enfourner</t>
  </si>
  <si>
    <t>Peler</t>
  </si>
  <si>
    <t>Retourner</t>
  </si>
  <si>
    <t>Arroser</t>
  </si>
  <si>
    <t>Désosser</t>
  </si>
  <si>
    <t>Historier</t>
  </si>
  <si>
    <t>Remonter</t>
  </si>
  <si>
    <t>Décercler</t>
  </si>
  <si>
    <t>Farcir</t>
  </si>
  <si>
    <t>Manchonner</t>
  </si>
  <si>
    <t>Rafraîchir</t>
  </si>
  <si>
    <t>Tamiser</t>
  </si>
  <si>
    <t>Adjoindre</t>
  </si>
  <si>
    <t>④</t>
  </si>
  <si>
    <t>Porter à ébullition</t>
  </si>
  <si>
    <t>Rincer</t>
  </si>
  <si>
    <t>Assaisonner</t>
  </si>
  <si>
    <t>Dessécher</t>
  </si>
  <si>
    <t>I</t>
  </si>
  <si>
    <t>Revenir</t>
  </si>
  <si>
    <t>Décorer</t>
  </si>
  <si>
    <t>Farder</t>
  </si>
  <si>
    <t>Manier</t>
  </si>
  <si>
    <t>Raidir</t>
  </si>
  <si>
    <t>Tamponner</t>
  </si>
  <si>
    <t>Agir rapidement</t>
  </si>
  <si>
    <t>⑤</t>
  </si>
  <si>
    <t>Etaler</t>
  </si>
  <si>
    <t>Préchauffer</t>
  </si>
  <si>
    <t>S</t>
  </si>
  <si>
    <t>Détendre</t>
  </si>
  <si>
    <t>Inciser</t>
  </si>
  <si>
    <t>Rissoler</t>
  </si>
  <si>
    <t>Décortiquer</t>
  </si>
  <si>
    <t>Fariner</t>
  </si>
  <si>
    <t>Manipuler</t>
  </si>
  <si>
    <t>Rassir</t>
  </si>
  <si>
    <t>Tapisser</t>
  </si>
  <si>
    <t>Ajouter</t>
  </si>
  <si>
    <t>Prélever</t>
  </si>
  <si>
    <t>Saupoudrer</t>
  </si>
  <si>
    <t>Barder</t>
  </si>
  <si>
    <t>⑥</t>
  </si>
  <si>
    <t>Dorer</t>
  </si>
  <si>
    <t>Rompre</t>
  </si>
  <si>
    <t>Décuire</t>
  </si>
  <si>
    <t>Festonner</t>
  </si>
  <si>
    <t>Marbrer</t>
  </si>
  <si>
    <t>Rayer</t>
  </si>
  <si>
    <t>Terminer</t>
  </si>
  <si>
    <t>Aplatir</t>
  </si>
  <si>
    <t>Préparer</t>
  </si>
  <si>
    <t>Servir</t>
  </si>
  <si>
    <t>Beurrer</t>
  </si>
  <si>
    <t>⑦</t>
  </si>
  <si>
    <t>Dresser</t>
  </si>
  <si>
    <t>Lier</t>
  </si>
  <si>
    <t>Rôtir</t>
  </si>
  <si>
    <t>Déffilandrer</t>
  </si>
  <si>
    <t>Fileter</t>
  </si>
  <si>
    <t>Mariner</t>
  </si>
  <si>
    <t>Réaliser</t>
  </si>
  <si>
    <t>Tomber</t>
  </si>
  <si>
    <t>G</t>
  </si>
  <si>
    <t>❽</t>
  </si>
  <si>
    <t>Protéger</t>
  </si>
  <si>
    <t>Snacker</t>
  </si>
  <si>
    <t>Blanchir</t>
  </si>
  <si>
    <t>Limoner</t>
  </si>
  <si>
    <t>Déglacer</t>
  </si>
  <si>
    <t>Fixer</t>
  </si>
  <si>
    <t>Marquer</t>
  </si>
  <si>
    <t>Réchauffer en moins d'1 H</t>
  </si>
  <si>
    <t>Torréfier</t>
  </si>
  <si>
    <t>Battre</t>
  </si>
  <si>
    <t>Garnir</t>
  </si>
  <si>
    <t>Blondir</t>
  </si>
  <si>
    <t>Ebarber</t>
  </si>
  <si>
    <t>Lisser</t>
  </si>
  <si>
    <t>Saigner</t>
  </si>
  <si>
    <t>Dégorger</t>
  </si>
  <si>
    <t>Flamber</t>
  </si>
  <si>
    <t>Masquer</t>
  </si>
  <si>
    <t>Recouvrir</t>
  </si>
  <si>
    <t>Tourer</t>
  </si>
  <si>
    <t>Bouler</t>
  </si>
  <si>
    <t>Ecailler</t>
  </si>
  <si>
    <t>Lustrer</t>
  </si>
  <si>
    <t>Saisir</t>
  </si>
  <si>
    <t>Aromatiser</t>
  </si>
  <si>
    <t>Dégourdir</t>
  </si>
  <si>
    <t>Flanquer</t>
  </si>
  <si>
    <t>Masser</t>
  </si>
  <si>
    <t>Rectifier</t>
  </si>
  <si>
    <t>Tourner</t>
  </si>
  <si>
    <t>Chauffer</t>
  </si>
  <si>
    <t>Incorporer</t>
  </si>
  <si>
    <t>U</t>
  </si>
  <si>
    <t>Braiser</t>
  </si>
  <si>
    <t>Ecaler</t>
  </si>
  <si>
    <t>Sangler</t>
  </si>
  <si>
    <t>Dégraisser</t>
  </si>
  <si>
    <t>Fleurer</t>
  </si>
  <si>
    <t>Mélanger</t>
  </si>
  <si>
    <t>Travailler</t>
  </si>
  <si>
    <t>Conserver</t>
  </si>
  <si>
    <t>Indications packaging</t>
  </si>
  <si>
    <t>Utiliser</t>
  </si>
  <si>
    <t>Brider</t>
  </si>
  <si>
    <t>Ecorcher</t>
  </si>
  <si>
    <t>Sauter</t>
  </si>
  <si>
    <t>Déhousser</t>
  </si>
  <si>
    <t>Foisonner</t>
  </si>
  <si>
    <t>Meringuer</t>
  </si>
  <si>
    <t>Refroidir</t>
  </si>
  <si>
    <t>Tremper</t>
  </si>
  <si>
    <t>Contrôler</t>
  </si>
  <si>
    <t>J</t>
  </si>
  <si>
    <t>V</t>
  </si>
  <si>
    <t>Ecosser</t>
  </si>
  <si>
    <t>Serrer</t>
  </si>
  <si>
    <t>Délayer</t>
  </si>
  <si>
    <t>Foncer</t>
  </si>
  <si>
    <t>Mettre au point</t>
  </si>
  <si>
    <t>Régénérer</t>
  </si>
  <si>
    <t>Tronçonner</t>
  </si>
  <si>
    <t>Jeter</t>
  </si>
  <si>
    <t>Vérifier la temp.</t>
  </si>
  <si>
    <t>Canneler</t>
  </si>
  <si>
    <t>Ecumer</t>
  </si>
  <si>
    <t>Singer</t>
  </si>
  <si>
    <t>Démouler</t>
  </si>
  <si>
    <t>Fondre</t>
  </si>
  <si>
    <t>Mettre en cuisson</t>
  </si>
  <si>
    <t>Réhydrater</t>
  </si>
  <si>
    <t>Trousser</t>
  </si>
  <si>
    <t>Verser</t>
  </si>
  <si>
    <t>Caraméliser</t>
  </si>
  <si>
    <t>Effilandrer</t>
  </si>
  <si>
    <t>Suer</t>
  </si>
  <si>
    <t>Dénerver</t>
  </si>
  <si>
    <t>Fouetter</t>
  </si>
  <si>
    <t>Mijoter</t>
  </si>
  <si>
    <t>Relâcher</t>
  </si>
  <si>
    <t>Turbiner</t>
  </si>
  <si>
    <t>Laver</t>
  </si>
  <si>
    <t>Remonter en température</t>
  </si>
  <si>
    <t>Châtrer</t>
  </si>
  <si>
    <t>⑧</t>
  </si>
  <si>
    <t>Effiler</t>
  </si>
  <si>
    <t>Dénoyauter</t>
  </si>
  <si>
    <t>Fouler</t>
  </si>
  <si>
    <t>Mixer</t>
  </si>
  <si>
    <t>Disperser</t>
  </si>
  <si>
    <t>Remplacer</t>
  </si>
  <si>
    <t>Chaufroiter</t>
  </si>
  <si>
    <t>⑨</t>
  </si>
  <si>
    <t>Egermer</t>
  </si>
  <si>
    <t>Denteler</t>
  </si>
  <si>
    <t>Fourrer</t>
  </si>
  <si>
    <t>Modeler</t>
  </si>
  <si>
    <t>Disposer</t>
  </si>
  <si>
    <t>❾</t>
  </si>
  <si>
    <t>Remuer</t>
  </si>
  <si>
    <t>Chemiser</t>
  </si>
  <si>
    <t>⑩</t>
  </si>
  <si>
    <t>Egoutter</t>
  </si>
  <si>
    <t>Fraiser</t>
  </si>
  <si>
    <t>Moiner</t>
  </si>
  <si>
    <t>Upériser</t>
  </si>
  <si>
    <t>❿</t>
  </si>
  <si>
    <t>Répartir</t>
  </si>
  <si>
    <t>Chiqueter</t>
  </si>
  <si>
    <t>⑪</t>
  </si>
  <si>
    <t>Egrapper</t>
  </si>
  <si>
    <t>Frapper</t>
  </si>
  <si>
    <t>Monder</t>
  </si>
  <si>
    <t>⓫</t>
  </si>
  <si>
    <t>Repasser</t>
  </si>
  <si>
    <t>Ciseler</t>
  </si>
  <si>
    <t>⑫</t>
  </si>
  <si>
    <t>Fraser</t>
  </si>
  <si>
    <t>Monter</t>
  </si>
  <si>
    <t>Citronner</t>
  </si>
  <si>
    <t>⑬</t>
  </si>
  <si>
    <t>Emincer</t>
  </si>
  <si>
    <t>Frémir</t>
  </si>
  <si>
    <t>Mortifier</t>
  </si>
  <si>
    <t>Clarifier</t>
  </si>
  <si>
    <t>⑭</t>
  </si>
  <si>
    <t>Enrober</t>
  </si>
  <si>
    <t>Détailler</t>
  </si>
  <si>
    <t>Frire</t>
  </si>
  <si>
    <t>Mouiller</t>
  </si>
  <si>
    <t>Réserver</t>
  </si>
  <si>
    <t>Vanner</t>
  </si>
  <si>
    <t>Coller</t>
  </si>
  <si>
    <t>⑮</t>
  </si>
  <si>
    <t>Eplucher</t>
  </si>
  <si>
    <t>⓬</t>
  </si>
  <si>
    <t>Broyer</t>
  </si>
  <si>
    <t>Mousser</t>
  </si>
  <si>
    <t>Compoter</t>
  </si>
  <si>
    <t>⑯</t>
  </si>
  <si>
    <t>Escaloper</t>
  </si>
  <si>
    <t>N</t>
  </si>
  <si>
    <t>Brûler</t>
  </si>
  <si>
    <t>Détremper</t>
  </si>
  <si>
    <t>Concasser</t>
  </si>
  <si>
    <t>⑰</t>
  </si>
  <si>
    <t>Etuver</t>
  </si>
  <si>
    <t>Nacrer</t>
  </si>
  <si>
    <t>Retomber</t>
  </si>
  <si>
    <t>Videler</t>
  </si>
  <si>
    <t>⓭</t>
  </si>
  <si>
    <t>Confire</t>
  </si>
  <si>
    <t>⑱</t>
  </si>
  <si>
    <t>Evider</t>
  </si>
  <si>
    <t>Napper</t>
  </si>
  <si>
    <t>Gerber</t>
  </si>
  <si>
    <t>Voiler</t>
  </si>
  <si>
    <t>⓮</t>
  </si>
  <si>
    <t>Contiser</t>
  </si>
  <si>
    <t>⑲</t>
  </si>
  <si>
    <t>Exprimer</t>
  </si>
  <si>
    <t>Glacer</t>
  </si>
  <si>
    <t>⓯</t>
  </si>
  <si>
    <t>Corner</t>
  </si>
  <si>
    <t>Doubler</t>
  </si>
  <si>
    <t>Gommer</t>
  </si>
  <si>
    <t>Z</t>
  </si>
  <si>
    <t>⓰</t>
  </si>
  <si>
    <t>Corser</t>
  </si>
  <si>
    <t>Paner</t>
  </si>
  <si>
    <t>Cerner</t>
  </si>
  <si>
    <t>Graisser</t>
  </si>
  <si>
    <t>Panacher</t>
  </si>
  <si>
    <t>Rioler</t>
  </si>
  <si>
    <t>Zester</t>
  </si>
  <si>
    <t>⓱</t>
  </si>
  <si>
    <t>Coucher</t>
  </si>
  <si>
    <t>Papilloter</t>
  </si>
  <si>
    <t>Gratiner</t>
  </si>
  <si>
    <t>⓲</t>
  </si>
  <si>
    <t>Passer</t>
  </si>
  <si>
    <t>Griller</t>
  </si>
  <si>
    <t>⓳</t>
  </si>
  <si>
    <t>Crémer</t>
  </si>
  <si>
    <t>Persiller</t>
  </si>
  <si>
    <t>Parer</t>
  </si>
  <si>
    <t>⓴</t>
  </si>
  <si>
    <t>Crever</t>
  </si>
  <si>
    <t>Piler</t>
  </si>
  <si>
    <t>Ebaucher</t>
  </si>
  <si>
    <t>Rouler</t>
  </si>
  <si>
    <t>Cuire</t>
  </si>
  <si>
    <t>Pincer</t>
  </si>
  <si>
    <t>Chevaucher</t>
  </si>
  <si>
    <t>Roussir</t>
  </si>
  <si>
    <t>Piquer</t>
  </si>
  <si>
    <t>Pocher</t>
  </si>
  <si>
    <t>Echauder</t>
  </si>
  <si>
    <t>Pasteuriser</t>
  </si>
  <si>
    <t>Poêler</t>
  </si>
  <si>
    <t>Huiler</t>
  </si>
  <si>
    <t>Sabler</t>
  </si>
  <si>
    <t>Pousser</t>
  </si>
  <si>
    <t>Puncher</t>
  </si>
  <si>
    <t>Clouter</t>
  </si>
  <si>
    <t>Peser</t>
  </si>
  <si>
    <t>Q</t>
  </si>
  <si>
    <t>Imbiber</t>
  </si>
  <si>
    <t>Pétrir</t>
  </si>
  <si>
    <t>Quadriller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</si>
  <si>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</si>
  <si>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</si>
  <si>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</si>
  <si>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</si>
  <si>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</si>
  <si>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</si>
  <si>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</si>
  <si>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</si>
  <si>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</si>
  <si>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</si>
  <si>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</si>
  <si>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</si>
  <si>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</si>
  <si>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</si>
  <si>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</si>
  <si>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</si>
  <si>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</si>
  <si>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</si>
  <si>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</si>
  <si>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</si>
  <si>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CLASSEMENT SIMPLIFIÉ</t>
  </si>
  <si>
    <t>Palette de couleurs, Excel</t>
  </si>
  <si>
    <t>H.ŒUVRES</t>
  </si>
  <si>
    <t>PREPARATIONS CHAUDES</t>
  </si>
  <si>
    <t>CRUDITES</t>
  </si>
  <si>
    <t>ENTRÉES</t>
  </si>
  <si>
    <t>POISSONS</t>
  </si>
  <si>
    <t>Crudité</t>
  </si>
  <si>
    <t>VOLAILLES</t>
  </si>
  <si>
    <t>VIANDES</t>
  </si>
  <si>
    <t xml:space="preserve">LEGUMES  </t>
  </si>
  <si>
    <t>PLATS COMPLETS</t>
  </si>
  <si>
    <t>ACCOMPAGNEMENTS</t>
  </si>
  <si>
    <t>http://translate.google.fr/translate?hl=fr&amp;langpair=en|fr&amp;u=http://dmcritchie.mvps.org/excel/colors.htm</t>
  </si>
  <si>
    <t>CUIDITES</t>
  </si>
  <si>
    <t>PATISSERIES</t>
  </si>
  <si>
    <t xml:space="preserve">Cuidité </t>
  </si>
  <si>
    <t>PLAT PRINCIPAL</t>
  </si>
  <si>
    <t>Couleur 0]</t>
  </si>
  <si>
    <t>[Couleur 0]</t>
  </si>
  <si>
    <t>[Couleur 15]</t>
  </si>
  <si>
    <t>[Couleur 30]</t>
  </si>
  <si>
    <t>[Couleur 45]</t>
  </si>
  <si>
    <t>[Couleur 1]</t>
  </si>
  <si>
    <t>[Couleur 16]</t>
  </si>
  <si>
    <t>[Couleur 31]</t>
  </si>
  <si>
    <t>[Couleur 46]</t>
  </si>
  <si>
    <t>[Couleur 2]</t>
  </si>
  <si>
    <t>[Couleur 17]</t>
  </si>
  <si>
    <t>[Couleur 32]</t>
  </si>
  <si>
    <t>[Couleur 47]</t>
  </si>
  <si>
    <t>FECULENTS</t>
  </si>
  <si>
    <t>[Couleur 3]</t>
  </si>
  <si>
    <t>[Couleur 18]</t>
  </si>
  <si>
    <t>[Couleur 33]</t>
  </si>
  <si>
    <t>[Couleur 48]</t>
  </si>
  <si>
    <t>Laitages</t>
  </si>
  <si>
    <t>COMPOSES VERTS</t>
  </si>
  <si>
    <t>[Couleur 4]</t>
  </si>
  <si>
    <t>[Couleur 19]</t>
  </si>
  <si>
    <t>[Couleur 34]</t>
  </si>
  <si>
    <t>[Couleur 49]</t>
  </si>
  <si>
    <t>LAITAGES FROMAGES</t>
  </si>
  <si>
    <t>[Couleur 5]</t>
  </si>
  <si>
    <t>[Couleur 20]</t>
  </si>
  <si>
    <t>[Couleur 35]</t>
  </si>
  <si>
    <t>[Couleur 50]</t>
  </si>
  <si>
    <t>LAITAGES +FECULENTS</t>
  </si>
  <si>
    <t>[Couleur 6]</t>
  </si>
  <si>
    <t>[Couleur 21]</t>
  </si>
  <si>
    <t>[Couleur 36]</t>
  </si>
  <si>
    <t>[Couleur 51]</t>
  </si>
  <si>
    <t>[Couleur 7]</t>
  </si>
  <si>
    <t>[Couleur 22]</t>
  </si>
  <si>
    <t>[Couleur 37]</t>
  </si>
  <si>
    <t>[Couleur 52]</t>
  </si>
  <si>
    <t>GOUTER</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</si>
  <si>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</si>
  <si>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</si>
  <si>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</si>
  <si>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</si>
  <si>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</si>
  <si>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</si>
  <si>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</si>
  <si>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</si>
  <si>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</si>
  <si>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</si>
  <si>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</si>
  <si>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</si>
  <si>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</si>
  <si>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</si>
  <si>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</si>
  <si>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</si>
  <si>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</si>
  <si>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</si>
  <si>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</si>
  <si>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</si>
  <si>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</si>
  <si>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</si>
  <si>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</si>
  <si>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</si>
  <si>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</si>
  <si>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</si>
  <si>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</si>
  <si>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</si>
  <si>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</si>
  <si>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</si>
  <si>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</si>
  <si>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</si>
  <si>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</si>
  <si>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</si>
  <si>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</si>
  <si>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</si>
  <si>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</si>
  <si>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</si>
  <si>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</si>
  <si>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</si>
  <si>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</si>
  <si>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</si>
  <si>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</si>
  <si>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</si>
  <si>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</si>
  <si>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</si>
  <si>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</si>
  <si>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</si>
  <si>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</si>
  <si>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</si>
  <si>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</si>
  <si>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</si>
  <si>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</si>
  <si>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</si>
  <si>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</si>
  <si>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</si>
  <si>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</si>
  <si>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</si>
  <si>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</si>
  <si>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</si>
  <si>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</si>
  <si>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</si>
  <si>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</si>
  <si>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</si>
  <si>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</si>
  <si>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</si>
  <si>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</si>
  <si>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</si>
  <si>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</si>
  <si>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</si>
  <si>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</si>
  <si>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</si>
  <si>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</si>
  <si>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</si>
  <si>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</si>
  <si>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</si>
  <si>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</si>
  <si>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</si>
  <si>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</si>
  <si>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</si>
  <si>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</si>
  <si>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</si>
  <si>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</si>
  <si>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</si>
  <si>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</si>
  <si>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</si>
  <si>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</si>
  <si>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</si>
  <si>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</si>
  <si>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</si>
  <si>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</si>
  <si>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</si>
  <si>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</si>
  <si>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</si>
  <si>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</si>
  <si>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</si>
  <si>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</si>
  <si>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</si>
  <si>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</si>
  <si>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</si>
  <si>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</si>
  <si>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</si>
  <si>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</si>
  <si>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</si>
  <si>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</si>
  <si>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</si>
  <si>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</si>
  <si>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</si>
  <si>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</si>
  <si>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</si>
  <si>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</si>
  <si>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</si>
  <si>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</si>
  <si>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Je les mets à disposition des professionnels et des jeunes cuisiniers en formation .</t>
  </si>
  <si>
    <t>lien &gt;</t>
  </si>
  <si>
    <t>Les unités pifométriques</t>
  </si>
  <si>
    <t>Transmettez votre savoir et votre savoir faire  peu importe qui le récupère; pourvu qu'un plus grand nombre puisse en bénéficier.</t>
  </si>
  <si>
    <t>Joël LEBOUCHER …Octobre 2015</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</si>
  <si>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</si>
  <si>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</si>
  <si>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</si>
  <si>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</si>
  <si>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</si>
  <si>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</si>
  <si>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</si>
  <si>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</si>
  <si>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</si>
  <si>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</si>
  <si>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</si>
  <si>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</si>
  <si>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</si>
  <si>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</si>
  <si>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</si>
  <si>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</si>
  <si>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</si>
  <si>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</si>
  <si>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</si>
  <si>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</si>
  <si>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</si>
  <si>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</si>
  <si>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</si>
  <si>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</si>
  <si>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</si>
  <si>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</si>
  <si>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</si>
  <si>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</si>
  <si>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</si>
  <si>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</si>
  <si>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</si>
  <si>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</si>
  <si>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</si>
  <si>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</si>
  <si>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</si>
  <si>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</si>
  <si>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</si>
  <si>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</si>
  <si>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</si>
  <si>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</si>
  <si>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</si>
  <si>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</si>
  <si>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</si>
  <si>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</si>
  <si>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</si>
  <si>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</si>
  <si>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</si>
  <si>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</si>
  <si>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</si>
  <si>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</si>
  <si>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</si>
  <si>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&amp;</t>
  </si>
  <si>
    <t>@</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</si>
  <si>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</si>
  <si>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</si>
  <si>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</si>
  <si>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</si>
  <si>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</si>
  <si>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</si>
  <si>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</si>
  <si>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</si>
  <si>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</si>
  <si>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</si>
  <si>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</si>
  <si>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</si>
  <si>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</si>
  <si>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</si>
  <si>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</si>
  <si>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</si>
  <si>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</si>
  <si>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</si>
  <si>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</si>
  <si>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t</t>
  </si>
  <si>
    <t>u</t>
  </si>
  <si>
    <t>le ² se fait en tapant alt+0178</t>
  </si>
  <si>
    <t xml:space="preserve">m² </t>
  </si>
  <si>
    <t xml:space="preserve">M² </t>
  </si>
  <si>
    <t xml:space="preserve">cm² </t>
  </si>
  <si>
    <t>²</t>
  </si>
  <si>
    <t>Police Wingdings 3</t>
  </si>
  <si>
    <t>N° de ligne</t>
  </si>
  <si>
    <t>Adresse colonne</t>
  </si>
  <si>
    <t>le ³ se fait en tapant alt+0179</t>
  </si>
  <si>
    <t>m³ </t>
  </si>
  <si>
    <t>M³ </t>
  </si>
  <si>
    <t>cm³ </t>
  </si>
  <si>
    <t>³</t>
  </si>
  <si>
    <t>q</t>
  </si>
  <si>
    <t>p</t>
  </si>
  <si>
    <t>largeur colonne</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</si>
  <si>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</si>
  <si>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</si>
  <si>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</si>
  <si>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 xml:space="preserve">Fil de discussion dédié à ce programme </t>
  </si>
  <si>
    <t>http://www.excel-downloads.com/remository/Download/Professionnels/Planification-et-gestion-de-projets/SPACE.html</t>
  </si>
  <si>
    <r>
      <t>Gastro 1/3</t>
    </r>
    <r>
      <rPr>
        <sz val="10"/>
        <color indexed="12"/>
        <rFont val="Calibri"/>
        <family val="2"/>
        <scheme val="minor"/>
      </rPr>
      <t xml:space="preserve"> </t>
    </r>
    <r>
      <rPr>
        <sz val="14"/>
        <color indexed="12"/>
        <rFont val="Calibri"/>
        <family val="2"/>
        <scheme val="minor"/>
      </rPr>
      <t>prof. 65 mm</t>
    </r>
  </si>
  <si>
    <r>
      <t>Gastro 1/3</t>
    </r>
    <r>
      <rPr>
        <sz val="10"/>
        <color indexed="12"/>
        <rFont val="Calibri"/>
        <family val="2"/>
        <scheme val="minor"/>
      </rPr>
      <t xml:space="preserve"> </t>
    </r>
    <r>
      <rPr>
        <sz val="14"/>
        <color indexed="12"/>
        <rFont val="Calibri"/>
        <family val="2"/>
        <scheme val="minor"/>
      </rPr>
      <t>prof. 100 mm</t>
    </r>
  </si>
  <si>
    <r>
      <t>Gastro 1/3</t>
    </r>
    <r>
      <rPr>
        <sz val="10"/>
        <color indexed="12"/>
        <rFont val="Calibri"/>
        <family val="2"/>
        <scheme val="minor"/>
      </rPr>
      <t xml:space="preserve"> </t>
    </r>
    <r>
      <rPr>
        <sz val="14"/>
        <color indexed="12"/>
        <rFont val="Calibri"/>
        <family val="2"/>
        <scheme val="minor"/>
      </rPr>
      <t>prof. 150 mm</t>
    </r>
  </si>
  <si>
    <r>
      <t xml:space="preserve">Gastro 1/2 </t>
    </r>
    <r>
      <rPr>
        <sz val="14"/>
        <color indexed="12"/>
        <rFont val="Calibri"/>
        <family val="2"/>
        <scheme val="minor"/>
      </rPr>
      <t>prof. 65 mm</t>
    </r>
  </si>
  <si>
    <r>
      <t xml:space="preserve">Gastro 1/4 </t>
    </r>
    <r>
      <rPr>
        <sz val="14"/>
        <color indexed="12"/>
        <rFont val="Calibri"/>
        <family val="2"/>
        <scheme val="minor"/>
      </rPr>
      <t>prof. 65 mm</t>
    </r>
  </si>
  <si>
    <r>
      <t xml:space="preserve">Gastro 1/2 </t>
    </r>
    <r>
      <rPr>
        <sz val="14"/>
        <color indexed="12"/>
        <rFont val="Calibri"/>
        <family val="2"/>
        <scheme val="minor"/>
      </rPr>
      <t>prof. 100 mm</t>
    </r>
  </si>
  <si>
    <r>
      <t xml:space="preserve">Gastro 1/4 </t>
    </r>
    <r>
      <rPr>
        <sz val="14"/>
        <color indexed="12"/>
        <rFont val="Calibri"/>
        <family val="2"/>
        <scheme val="minor"/>
      </rPr>
      <t>prof. 100 mm</t>
    </r>
  </si>
  <si>
    <r>
      <t xml:space="preserve">Gastro 1/2 </t>
    </r>
    <r>
      <rPr>
        <sz val="10"/>
        <color indexed="12"/>
        <rFont val="Calibri"/>
        <family val="2"/>
        <scheme val="minor"/>
      </rPr>
      <t xml:space="preserve"> </t>
    </r>
    <r>
      <rPr>
        <sz val="14"/>
        <color indexed="12"/>
        <rFont val="Calibri"/>
        <family val="2"/>
        <scheme val="minor"/>
      </rPr>
      <t>prof. 200 mm</t>
    </r>
  </si>
  <si>
    <r>
      <t xml:space="preserve">Gastro 1/4 </t>
    </r>
    <r>
      <rPr>
        <sz val="14"/>
        <color indexed="12"/>
        <rFont val="Calibri"/>
        <family val="2"/>
        <scheme val="minor"/>
      </rPr>
      <t>prof. 150 mm</t>
    </r>
  </si>
  <si>
    <t>Mise à jour du 13 Aout 2020</t>
  </si>
  <si>
    <t>Mise en Application Novembre 2004 / Dernière révision : 13 Aout 2020</t>
  </si>
  <si>
    <t>Mise en Application Novembre 2004 / Dernière révision :13 Aout 2020</t>
  </si>
  <si>
    <r>
      <t xml:space="preserve">Version </t>
    </r>
    <r>
      <rPr>
        <b/>
        <sz val="10"/>
        <rFont val="Calibri"/>
        <family val="2"/>
        <scheme val="minor"/>
      </rPr>
      <t>A</t>
    </r>
    <r>
      <rPr>
        <sz val="8"/>
        <rFont val="Calibri"/>
        <family val="2"/>
        <scheme val="minor"/>
      </rPr>
      <t xml:space="preserve"> JUIN 2004</t>
    </r>
  </si>
  <si>
    <r>
      <t>Gastro 1/1</t>
    </r>
    <r>
      <rPr>
        <b/>
        <sz val="10"/>
        <color indexed="12"/>
        <rFont val="Calibri"/>
        <family val="2"/>
        <scheme val="minor"/>
      </rPr>
      <t xml:space="preserve">(32.5X53) </t>
    </r>
    <r>
      <rPr>
        <b/>
        <sz val="14"/>
        <color indexed="12"/>
        <rFont val="Calibri"/>
        <family val="2"/>
        <scheme val="minor"/>
      </rPr>
      <t>prof. 65 mm</t>
    </r>
  </si>
  <si>
    <r>
      <t>Gastro 1/1</t>
    </r>
    <r>
      <rPr>
        <sz val="10"/>
        <color indexed="12"/>
        <rFont val="Calibri"/>
        <family val="2"/>
        <scheme val="minor"/>
      </rPr>
      <t xml:space="preserve">(32.5X53) </t>
    </r>
    <r>
      <rPr>
        <sz val="14"/>
        <color indexed="12"/>
        <rFont val="Calibri"/>
        <family val="2"/>
        <scheme val="minor"/>
      </rPr>
      <t>prof. 100 mm</t>
    </r>
  </si>
  <si>
    <r>
      <t>Gastro 1/1</t>
    </r>
    <r>
      <rPr>
        <sz val="10"/>
        <color indexed="12"/>
        <rFont val="Calibri"/>
        <family val="2"/>
        <scheme val="minor"/>
      </rPr>
      <t xml:space="preserve">(32.5X53) </t>
    </r>
    <r>
      <rPr>
        <sz val="14"/>
        <color indexed="12"/>
        <rFont val="Calibri"/>
        <family val="2"/>
        <scheme val="minor"/>
      </rPr>
      <t>prof. 150 mm</t>
    </r>
  </si>
  <si>
    <r>
      <t>Gastro 1/1</t>
    </r>
    <r>
      <rPr>
        <sz val="10"/>
        <color indexed="12"/>
        <rFont val="Calibri"/>
        <family val="2"/>
        <scheme val="minor"/>
      </rPr>
      <t xml:space="preserve">(32.5X53) </t>
    </r>
    <r>
      <rPr>
        <sz val="14"/>
        <color indexed="12"/>
        <rFont val="Calibri"/>
        <family val="2"/>
        <scheme val="minor"/>
      </rPr>
      <t>prof. 200 mm</t>
    </r>
  </si>
  <si>
    <r>
      <t>Gastro 1/2</t>
    </r>
    <r>
      <rPr>
        <sz val="10"/>
        <color indexed="12"/>
        <rFont val="Calibri"/>
        <family val="2"/>
        <scheme val="minor"/>
      </rPr>
      <t xml:space="preserve">(16.2X53) </t>
    </r>
    <r>
      <rPr>
        <sz val="14"/>
        <color indexed="12"/>
        <rFont val="Calibri"/>
        <family val="2"/>
        <scheme val="minor"/>
      </rPr>
      <t>prof. 65 mm</t>
    </r>
  </si>
  <si>
    <r>
      <t>Gastro 1/2</t>
    </r>
    <r>
      <rPr>
        <sz val="10"/>
        <color indexed="12"/>
        <rFont val="Calibri"/>
        <family val="2"/>
        <scheme val="minor"/>
      </rPr>
      <t xml:space="preserve">(16.2X53) </t>
    </r>
    <r>
      <rPr>
        <sz val="14"/>
        <color indexed="12"/>
        <rFont val="Calibri"/>
        <family val="2"/>
        <scheme val="minor"/>
      </rPr>
      <t>prof. 100 mm</t>
    </r>
  </si>
  <si>
    <r>
      <t>Gastro 1/2</t>
    </r>
    <r>
      <rPr>
        <sz val="10"/>
        <color indexed="12"/>
        <rFont val="Calibri"/>
        <family val="2"/>
        <scheme val="minor"/>
      </rPr>
      <t xml:space="preserve">(26.5X32.5) </t>
    </r>
    <r>
      <rPr>
        <sz val="14"/>
        <color indexed="12"/>
        <rFont val="Calibri"/>
        <family val="2"/>
        <scheme val="minor"/>
      </rPr>
      <t>prof. 65 mm</t>
    </r>
  </si>
  <si>
    <r>
      <t>Gastro 1/2</t>
    </r>
    <r>
      <rPr>
        <sz val="10"/>
        <color indexed="12"/>
        <rFont val="Calibri"/>
        <family val="2"/>
        <scheme val="minor"/>
      </rPr>
      <t xml:space="preserve">(26.5X32.5) </t>
    </r>
    <r>
      <rPr>
        <sz val="14"/>
        <color indexed="12"/>
        <rFont val="Calibri"/>
        <family val="2"/>
        <scheme val="minor"/>
      </rPr>
      <t>prof. 100 mm</t>
    </r>
  </si>
  <si>
    <r>
      <t>Gastro 1/2</t>
    </r>
    <r>
      <rPr>
        <sz val="10"/>
        <color indexed="12"/>
        <rFont val="Calibri"/>
        <family val="2"/>
        <scheme val="minor"/>
      </rPr>
      <t xml:space="preserve">(26.5X32.5) </t>
    </r>
    <r>
      <rPr>
        <sz val="14"/>
        <color indexed="12"/>
        <rFont val="Calibri"/>
        <family val="2"/>
        <scheme val="minor"/>
      </rPr>
      <t>prof. 150 mm</t>
    </r>
  </si>
  <si>
    <r>
      <t>Gastro 1/2</t>
    </r>
    <r>
      <rPr>
        <sz val="10"/>
        <color indexed="12"/>
        <rFont val="Calibri"/>
        <family val="2"/>
        <scheme val="minor"/>
      </rPr>
      <t xml:space="preserve">(26.5X32.5) </t>
    </r>
    <r>
      <rPr>
        <sz val="14"/>
        <color indexed="12"/>
        <rFont val="Calibri"/>
        <family val="2"/>
        <scheme val="minor"/>
      </rPr>
      <t>prof. 200 mm</t>
    </r>
  </si>
  <si>
    <r>
      <t>Gastro 1/3</t>
    </r>
    <r>
      <rPr>
        <sz val="10"/>
        <color indexed="12"/>
        <rFont val="Calibri"/>
        <family val="2"/>
        <scheme val="minor"/>
      </rPr>
      <t xml:space="preserve">(17.6X32.5) </t>
    </r>
    <r>
      <rPr>
        <sz val="14"/>
        <color indexed="12"/>
        <rFont val="Calibri"/>
        <family val="2"/>
        <scheme val="minor"/>
      </rPr>
      <t>prof. 65 mm</t>
    </r>
  </si>
  <si>
    <r>
      <t>Gastro 1/3</t>
    </r>
    <r>
      <rPr>
        <sz val="10"/>
        <color indexed="12"/>
        <rFont val="Calibri"/>
        <family val="2"/>
        <scheme val="minor"/>
      </rPr>
      <t xml:space="preserve">(17.6X32.5) </t>
    </r>
    <r>
      <rPr>
        <sz val="14"/>
        <color indexed="12"/>
        <rFont val="Calibri"/>
        <family val="2"/>
        <scheme val="minor"/>
      </rPr>
      <t>prof. 100 mm</t>
    </r>
  </si>
  <si>
    <r>
      <t>Gastro 1/3</t>
    </r>
    <r>
      <rPr>
        <sz val="10"/>
        <color indexed="12"/>
        <rFont val="Calibri"/>
        <family val="2"/>
        <scheme val="minor"/>
      </rPr>
      <t xml:space="preserve">(17.6X32.5) </t>
    </r>
    <r>
      <rPr>
        <sz val="14"/>
        <color indexed="12"/>
        <rFont val="Calibri"/>
        <family val="2"/>
        <scheme val="minor"/>
      </rPr>
      <t>prof. 150 mm</t>
    </r>
  </si>
  <si>
    <r>
      <t>Gastro 1/4</t>
    </r>
    <r>
      <rPr>
        <sz val="10"/>
        <color indexed="12"/>
        <rFont val="Calibri"/>
        <family val="2"/>
        <scheme val="minor"/>
      </rPr>
      <t xml:space="preserve">(16.2X26.5) </t>
    </r>
    <r>
      <rPr>
        <sz val="14"/>
        <color indexed="12"/>
        <rFont val="Calibri"/>
        <family val="2"/>
        <scheme val="minor"/>
      </rPr>
      <t>prof. 65 mm</t>
    </r>
  </si>
  <si>
    <r>
      <t>Gastro 1/4</t>
    </r>
    <r>
      <rPr>
        <sz val="10"/>
        <color indexed="12"/>
        <rFont val="Calibri"/>
        <family val="2"/>
        <scheme val="minor"/>
      </rPr>
      <t xml:space="preserve">(16.2X26.5) </t>
    </r>
    <r>
      <rPr>
        <sz val="14"/>
        <color indexed="12"/>
        <rFont val="Calibri"/>
        <family val="2"/>
        <scheme val="minor"/>
      </rPr>
      <t>prof. 100 mm</t>
    </r>
  </si>
  <si>
    <r>
      <t>Gastro 1/4</t>
    </r>
    <r>
      <rPr>
        <sz val="10"/>
        <color indexed="12"/>
        <rFont val="Calibri"/>
        <family val="2"/>
        <scheme val="minor"/>
      </rPr>
      <t xml:space="preserve">(16.2X26.5) </t>
    </r>
    <r>
      <rPr>
        <sz val="14"/>
        <color indexed="12"/>
        <rFont val="Calibri"/>
        <family val="2"/>
        <scheme val="minor"/>
      </rPr>
      <t>prof. 150 mm</t>
    </r>
  </si>
  <si>
    <r>
      <t xml:space="preserve">Police couleur </t>
    </r>
    <r>
      <rPr>
        <sz val="13.5"/>
        <color indexed="10"/>
        <rFont val="Calibri"/>
        <family val="2"/>
        <scheme val="minor"/>
      </rPr>
      <t>rouge</t>
    </r>
    <r>
      <rPr>
        <sz val="13.5"/>
        <rFont val="Calibri"/>
        <family val="2"/>
        <scheme val="minor"/>
      </rPr>
      <t xml:space="preserve"> - </t>
    </r>
    <r>
      <rPr>
        <sz val="13.5"/>
        <color indexed="12"/>
        <rFont val="Calibri"/>
        <family val="2"/>
        <scheme val="minor"/>
      </rPr>
      <t xml:space="preserve">bleu - </t>
    </r>
    <r>
      <rPr>
        <sz val="13.5"/>
        <color indexed="17"/>
        <rFont val="Calibri"/>
        <family val="2"/>
        <scheme val="minor"/>
      </rPr>
      <t>vert</t>
    </r>
    <r>
      <rPr>
        <sz val="13.5"/>
        <color indexed="12"/>
        <rFont val="Calibri"/>
        <family val="2"/>
        <scheme val="minor"/>
      </rPr>
      <t xml:space="preserve"> </t>
    </r>
    <r>
      <rPr>
        <sz val="13.5"/>
        <rFont val="Calibri"/>
        <family val="2"/>
        <scheme val="minor"/>
      </rPr>
      <t>: vous pouvez saisir vos infos</t>
    </r>
  </si>
  <si>
    <r>
      <rPr>
        <b/>
        <u val="doubleAccounting"/>
        <sz val="12"/>
        <color indexed="17"/>
        <rFont val="Calibri"/>
        <family val="2"/>
        <scheme val="minor"/>
      </rPr>
      <t xml:space="preserve">poids utilisé dans la recette </t>
    </r>
    <r>
      <rPr>
        <b/>
        <u val="doubleAccounting"/>
        <sz val="12"/>
        <color indexed="10"/>
        <rFont val="Calibri"/>
        <family val="2"/>
        <scheme val="minor"/>
      </rPr>
      <t xml:space="preserve">  X   par Produit de remplacement</t>
    </r>
  </si>
  <si>
    <r>
      <t xml:space="preserve">Police couleur </t>
    </r>
    <r>
      <rPr>
        <sz val="18"/>
        <color indexed="10"/>
        <rFont val="Calibri"/>
        <family val="2"/>
        <scheme val="minor"/>
      </rPr>
      <t>rouge</t>
    </r>
    <r>
      <rPr>
        <sz val="18"/>
        <rFont val="Calibri"/>
        <family val="2"/>
        <scheme val="minor"/>
      </rPr>
      <t xml:space="preserve"> - </t>
    </r>
    <r>
      <rPr>
        <sz val="18"/>
        <color indexed="12"/>
        <rFont val="Calibri"/>
        <family val="2"/>
        <scheme val="minor"/>
      </rPr>
      <t xml:space="preserve">bleu - </t>
    </r>
    <r>
      <rPr>
        <sz val="18"/>
        <color indexed="17"/>
        <rFont val="Calibri"/>
        <family val="2"/>
        <scheme val="minor"/>
      </rPr>
      <t>vert</t>
    </r>
    <r>
      <rPr>
        <sz val="18"/>
        <color indexed="12"/>
        <rFont val="Calibri"/>
        <family val="2"/>
        <scheme val="minor"/>
      </rPr>
      <t xml:space="preserve"> </t>
    </r>
    <r>
      <rPr>
        <sz val="18"/>
        <rFont val="Calibri"/>
        <family val="2"/>
        <scheme val="minor"/>
      </rPr>
      <t>: vous pouvez saisir vos infos</t>
    </r>
  </si>
  <si>
    <t>La date de Mise à jour annule et remplace les éditions précédentes Dernière révision :13 Aout 2020</t>
  </si>
  <si>
    <t>Choisissez le ou les tableaux qui vous conviennent et collez les dans vos documents,</t>
  </si>
  <si>
    <t>FF.5B.1</t>
  </si>
  <si>
    <t>FF.5B.2</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</si>
  <si>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</si>
  <si>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</si>
  <si>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</si>
  <si>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</si>
  <si>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</si>
  <si>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</si>
  <si>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</si>
  <si>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</si>
  <si>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</si>
  <si>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</si>
  <si>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</si>
  <si>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</si>
  <si>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</si>
  <si>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</si>
  <si>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</si>
  <si>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</si>
  <si>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</si>
  <si>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</si>
  <si>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</si>
  <si>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de documents mis sur le net par des passionnés</t>
  </si>
  <si>
    <t>FF= Fiches de fabrication</t>
  </si>
  <si>
    <t>Modèles FF-5B Collectivité</t>
  </si>
  <si>
    <t>Aides à la décision</t>
  </si>
  <si>
    <t>DIFFÉRENCE ENTRE SERVICE A LA PORTION ET SERVICE AU POIDS</t>
  </si>
  <si>
    <t>NOM DE LA RECETTE</t>
  </si>
  <si>
    <t>SERVICE A LA PORTION</t>
  </si>
  <si>
    <t>Comment remplir cette fiche en respectant un ordre logique</t>
  </si>
  <si>
    <t>fiche de fabrication SERVICE A LA PORTION</t>
  </si>
  <si>
    <t>Simplissime :</t>
  </si>
  <si>
    <t>?</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</si>
  <si>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</si>
  <si>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</si>
  <si>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</si>
  <si>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</si>
  <si>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</si>
  <si>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</si>
  <si>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</si>
  <si>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</si>
  <si>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Quoi</t>
  </si>
  <si>
    <t>Denrées</t>
  </si>
  <si>
    <t>Quantité</t>
  </si>
  <si>
    <t>Parce que :</t>
  </si>
  <si>
    <t>Quantités</t>
  </si>
  <si>
    <t>2 - saisir les quantités de la recette  dans cette colonne</t>
  </si>
  <si>
    <t xml:space="preserve"> l'Auteur à pensé sa recette pour </t>
  </si>
  <si>
    <t xml:space="preserve">Convertissez tout de suite les volumes en poids sur la base de 1L = 1Kg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</si>
  <si>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</si>
  <si>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</si>
  <si>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</si>
  <si>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</si>
  <si>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</si>
  <si>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Unités</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</si>
  <si>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</si>
  <si>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</si>
  <si>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</si>
  <si>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</si>
  <si>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</si>
  <si>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</si>
  <si>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</si>
  <si>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</si>
  <si>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</si>
  <si>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</si>
  <si>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</si>
  <si>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Tartes</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</si>
  <si>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</si>
  <si>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</si>
  <si>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</si>
  <si>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</si>
  <si>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</si>
  <si>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</si>
  <si>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</si>
  <si>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</si>
  <si>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</si>
  <si>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</si>
  <si>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</si>
  <si>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</si>
  <si>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</si>
  <si>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</si>
  <si>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</si>
  <si>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</si>
  <si>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</si>
  <si>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</si>
  <si>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</si>
  <si>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</si>
  <si>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</si>
  <si>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</si>
  <si>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</si>
  <si>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Trouver les liens externes d’un classeur</t>
  </si>
  <si>
    <t>Forum Bureautique</t>
  </si>
  <si>
    <t>Alternatives à Microsoft Excel : 5 programmes gratuits et convaincants</t>
  </si>
  <si>
    <t>Excel SI-ALORS: comment fonctionne la formule SI ?</t>
  </si>
  <si>
    <t>Les 20 meilleurs Tricks Mathématiques</t>
  </si>
  <si>
    <t>Lien &gt;</t>
  </si>
  <si>
    <t>https://support.office.com/fr-fr/article/combiner-le-texte-de-deux-cellules-ou-plus-en-une-cellule-81ba0946-ce78-42ed-b3c3-21340eb164a6</t>
  </si>
  <si>
    <t>https://www.youtube.com/watch?v=yk_ypXvUaHo</t>
  </si>
  <si>
    <t>Excel - fonctions date/heure</t>
  </si>
  <si>
    <t>FENÊTRE EXCEL</t>
  </si>
  <si>
    <t>Formation Excel 2016 Faire un tableau</t>
  </si>
  <si>
    <t>Fonction INDIRECT - Exemples d'application</t>
  </si>
  <si>
    <t>http://www.mdf-xlpages.com/modules/publisher/item.php?itemid=91</t>
  </si>
  <si>
    <t xml:space="preserve"> &gt;</t>
  </si>
  <si>
    <t xml:space="preserve">Quelques format - formules et fonctions </t>
  </si>
  <si>
    <t>pour vous aider dans la conception de vos documents</t>
  </si>
  <si>
    <t>annule ou remplace les versions précédentes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</si>
  <si>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</si>
  <si>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</si>
  <si>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</si>
  <si>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</si>
  <si>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</si>
  <si>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</si>
  <si>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</si>
  <si>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</si>
  <si>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</si>
  <si>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</si>
  <si>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</si>
  <si>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</si>
  <si>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</si>
  <si>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</si>
  <si>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</si>
  <si>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</si>
  <si>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</si>
  <si>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</si>
  <si>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</si>
  <si>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</si>
  <si>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</si>
  <si>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</si>
  <si>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</si>
  <si>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</si>
  <si>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</si>
  <si>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</si>
  <si>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</si>
  <si>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</si>
  <si>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</si>
  <si>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</si>
  <si>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</si>
  <si>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</si>
  <si>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</si>
  <si>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</si>
  <si>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</si>
  <si>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</si>
  <si>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</si>
  <si>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</si>
  <si>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</si>
  <si>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</si>
  <si>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</si>
  <si>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</si>
  <si>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</si>
  <si>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</si>
  <si>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</si>
  <si>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</si>
  <si>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</si>
  <si>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</si>
  <si>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</si>
  <si>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</si>
  <si>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</si>
  <si>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</si>
  <si>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</si>
  <si>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</si>
  <si>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</si>
  <si>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</si>
  <si>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</si>
  <si>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</si>
  <si>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</si>
  <si>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</si>
  <si>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</si>
  <si>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</si>
  <si>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</si>
  <si>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</si>
  <si>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</si>
  <si>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</si>
  <si>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</si>
  <si>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</si>
  <si>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</si>
  <si>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</si>
  <si>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</si>
  <si>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</si>
  <si>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</si>
  <si>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</si>
  <si>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</si>
  <si>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</si>
  <si>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</si>
  <si>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</si>
  <si>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</si>
  <si>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</si>
  <si>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</si>
  <si>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</si>
  <si>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</si>
  <si>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</si>
  <si>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</si>
  <si>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</si>
  <si>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</si>
  <si>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</si>
  <si>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</si>
  <si>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Adaptation 2016 : Joël Leboucher..UPRT "Union des Personnels de la Restauration Territoriale"  membre du réseau RESTAU'CO</t>
  </si>
  <si>
    <t>dernière mise à jour : 14 Décembre 2021</t>
  </si>
  <si>
    <t>Mise à jour du 14 Décembre 2021</t>
  </si>
  <si>
    <t>Page &amp;FEUILLE()&amp;" sur "&amp;FEUILLES()</t>
  </si>
  <si>
    <t>Aide mémoire : sur une  Équivalence litre / Kg</t>
  </si>
  <si>
    <t xml:space="preserve">sur la base eau : 1L = 1Kg </t>
  </si>
  <si>
    <t xml:space="preserve">Litres (l.) </t>
  </si>
  <si>
    <t xml:space="preserve">Centilitres (cl.) </t>
  </si>
  <si>
    <t xml:space="preserve">Décilitres (dl.) </t>
  </si>
  <si>
    <t xml:space="preserve">Kilogrammes (kg.) </t>
  </si>
  <si>
    <t>1litre</t>
  </si>
  <si>
    <t>100 cl</t>
  </si>
  <si>
    <t>10 dl</t>
  </si>
  <si>
    <t>1 kg</t>
  </si>
  <si>
    <t>1 Kg</t>
  </si>
  <si>
    <t>1000 ml</t>
  </si>
  <si>
    <t>1/2 litre</t>
  </si>
  <si>
    <t>50 cl</t>
  </si>
  <si>
    <t>5 dl</t>
  </si>
  <si>
    <t>0,500 kg</t>
  </si>
  <si>
    <t>0.1Kg</t>
  </si>
  <si>
    <t>10 cl</t>
  </si>
  <si>
    <t>100 ml</t>
  </si>
  <si>
    <t xml:space="preserve">0 </t>
  </si>
  <si>
    <t>1/4 litre</t>
  </si>
  <si>
    <t>25 cl</t>
  </si>
  <si>
    <t>2,5 dl</t>
  </si>
  <si>
    <t>0,250 kg</t>
  </si>
  <si>
    <t>0.01Kg</t>
  </si>
  <si>
    <t>1 cl</t>
  </si>
  <si>
    <t>10ml</t>
  </si>
  <si>
    <t>1/8 litre</t>
  </si>
  <si>
    <t>12, 5 c</t>
  </si>
  <si>
    <t>1,25 dl</t>
  </si>
  <si>
    <t>0,125 kg</t>
  </si>
  <si>
    <t>0.001Kg</t>
  </si>
  <si>
    <t>0.1 cl</t>
  </si>
  <si>
    <t>1ml</t>
  </si>
  <si>
    <t>http://www.cuisinealafrancaise.com/fr/2-poids-et-mesures</t>
  </si>
  <si>
    <t>1 gr = 0.002Kg  &gt; 2 zéros après la virgule du Kg</t>
  </si>
  <si>
    <t>Collez l'ensemble de ces cellules dans votre document et ajoutez des lignes. N'oubliez pas de figer par  votre plage</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</si>
  <si>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</si>
  <si>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</si>
  <si>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</si>
  <si>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</si>
  <si>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</si>
  <si>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</si>
  <si>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</si>
  <si>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</si>
  <si>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</si>
  <si>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</si>
  <si>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</si>
  <si>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</si>
  <si>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</si>
  <si>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</si>
  <si>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</si>
  <si>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</si>
  <si>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 de 50 g</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</si>
  <si>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</si>
  <si>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</si>
  <si>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</si>
  <si>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</si>
  <si>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 xml:space="preserve">si vous saisissez 2 œufs c'est possible; mais pas dans la même colonne cela fausserait le poids total </t>
  </si>
  <si>
    <t>Excel calculera 2 comme 2 Kg</t>
  </si>
  <si>
    <t>donc pour les produits à l'unité saisissez vos valeurs dans la première colonne</t>
  </si>
  <si>
    <t>FORMATS POUR LES FICHES AU Kg</t>
  </si>
  <si>
    <t>rapportez tout au Kg = 0,400 Kg de viande</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</si>
  <si>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</si>
  <si>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</si>
  <si>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</si>
  <si>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</si>
  <si>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</si>
  <si>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</si>
  <si>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</si>
  <si>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</si>
  <si>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</si>
  <si>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</si>
  <si>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</si>
  <si>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</si>
  <si>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</si>
  <si>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</si>
  <si>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</si>
  <si>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</si>
  <si>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gélatine</t>
  </si>
  <si>
    <t>cuillère/Café</t>
  </si>
  <si>
    <t>botte</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</si>
  <si>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</si>
  <si>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</si>
  <si>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</si>
  <si>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</si>
  <si>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</si>
  <si>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</si>
  <si>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</si>
  <si>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</si>
  <si>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Poids des aliments sur internet</t>
  </si>
  <si>
    <t>http://www.aliments.org/poids.htm</t>
  </si>
  <si>
    <t xml:space="preserve">les valeurs #DIV/0!  indiquent seulement que les recettes sont "vierges" sur la feuille de saisie </t>
  </si>
  <si>
    <t>http://www.nubel.be/fra/manual/liste_des_denrees_alimentaires.asp</t>
  </si>
  <si>
    <t>Tableau des calibres Fruits Frais</t>
  </si>
  <si>
    <t>si vous n'utilisez pas toutes les lignes vous pouvez masquer cette valeur par une couleur de police BLANC</t>
  </si>
  <si>
    <t>http://www.crenoexpert.fr/flipbooks/expproduit/TABLEAUX-CALIBRES-FRUITS-2.pdf</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</si>
  <si>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</si>
  <si>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</si>
  <si>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</si>
  <si>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</si>
  <si>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</si>
  <si>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</si>
  <si>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</si>
  <si>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</si>
  <si>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</si>
  <si>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</si>
  <si>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</si>
  <si>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</si>
  <si>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</si>
  <si>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</si>
  <si>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</si>
  <si>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</si>
  <si>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</si>
  <si>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</si>
  <si>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</si>
  <si>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</si>
  <si>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</si>
  <si>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</si>
  <si>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</si>
  <si>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</si>
  <si>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</si>
  <si>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</si>
  <si>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</si>
  <si>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</si>
  <si>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</si>
  <si>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</si>
  <si>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</si>
  <si>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</si>
  <si>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</si>
  <si>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</si>
  <si>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</si>
  <si>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</si>
  <si>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</si>
  <si>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</si>
  <si>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</si>
  <si>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</si>
  <si>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</si>
  <si>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Utilitaire pour supprimer les espace vides dans une phrase</t>
  </si>
  <si>
    <t>exemple de texte avec espaces (83 caractères en comptant les espaces)</t>
  </si>
  <si>
    <t xml:space="preserve">•Contamination microbiologique (B)             •Multiplication des germes (B)      </t>
  </si>
  <si>
    <t>•Contaminationmicrobiologique(B)•Multiplicationdesgermes(B)</t>
  </si>
  <si>
    <t>59 caractères en comptant les points</t>
  </si>
  <si>
    <t>Collez votre texte avec espaces dans la cellule blanche</t>
  </si>
  <si>
    <t>Caractères</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</si>
  <si>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</si>
  <si>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</si>
  <si>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</si>
  <si>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</si>
  <si>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</si>
  <si>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</si>
  <si>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</si>
  <si>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</si>
  <si>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</si>
  <si>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</si>
  <si>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</si>
  <si>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</si>
  <si>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</si>
  <si>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</si>
  <si>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</si>
  <si>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</si>
  <si>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</si>
  <si>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</si>
  <si>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</si>
  <si>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</si>
  <si>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</si>
  <si>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</si>
  <si>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</si>
  <si>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</si>
  <si>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</si>
  <si>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</si>
  <si>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</si>
  <si>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</si>
  <si>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</si>
  <si>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</si>
  <si>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</si>
  <si>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</si>
  <si>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</si>
  <si>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</si>
  <si>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</si>
  <si>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</si>
  <si>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</si>
  <si>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</si>
  <si>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</si>
  <si>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</si>
  <si>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</si>
  <si>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</si>
  <si>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</si>
  <si>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</si>
  <si>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</si>
  <si>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</si>
  <si>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</si>
  <si>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</si>
  <si>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</si>
  <si>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</si>
  <si>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</si>
  <si>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</si>
  <si>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</si>
  <si>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</si>
  <si>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</si>
  <si>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</si>
  <si>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</si>
  <si>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</si>
  <si>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</si>
  <si>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</si>
  <si>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</si>
  <si>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</si>
  <si>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</si>
  <si>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</si>
  <si>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</si>
  <si>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</si>
  <si>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</si>
  <si>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</si>
  <si>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</si>
  <si>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</si>
  <si>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</si>
  <si>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</si>
  <si>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</si>
  <si>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</si>
  <si>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</si>
  <si>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</si>
  <si>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</si>
  <si>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</si>
  <si>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</si>
  <si>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</si>
  <si>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</si>
  <si>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</si>
  <si>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</si>
  <si>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</si>
  <si>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</si>
  <si>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</si>
  <si>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</si>
  <si>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</si>
  <si>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</si>
  <si>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</si>
  <si>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</si>
  <si>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</si>
  <si>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</si>
  <si>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</si>
  <si>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</si>
  <si>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</si>
  <si>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</si>
  <si>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</si>
  <si>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</si>
  <si>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</si>
  <si>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</si>
  <si>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</si>
  <si>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</si>
  <si>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</si>
  <si>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</si>
  <si>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</si>
  <si>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</si>
  <si>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</si>
  <si>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</si>
  <si>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</si>
  <si>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</si>
  <si>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</si>
  <si>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</si>
  <si>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</si>
  <si>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</si>
  <si>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</si>
  <si>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</si>
  <si>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</si>
  <si>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</si>
  <si>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</si>
  <si>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</si>
  <si>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</si>
  <si>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</si>
  <si>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</si>
  <si>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</si>
  <si>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</si>
  <si>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</si>
  <si>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</si>
  <si>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</si>
  <si>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</si>
  <si>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</si>
  <si>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</si>
  <si>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</si>
  <si>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</si>
  <si>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</si>
  <si>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</si>
  <si>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</si>
  <si>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</si>
  <si>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</si>
  <si>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</si>
  <si>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</si>
  <si>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</si>
  <si>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</si>
  <si>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</si>
  <si>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</si>
  <si>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</si>
  <si>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</si>
  <si>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</si>
  <si>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</si>
  <si>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</si>
  <si>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</si>
  <si>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sel</t>
  </si>
  <si>
    <t>sucre semoule</t>
  </si>
  <si>
    <t>beurre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</si>
  <si>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</si>
  <si>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</si>
  <si>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</si>
  <si>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</si>
  <si>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</si>
  <si>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</si>
  <si>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</si>
  <si>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</si>
  <si>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</si>
  <si>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</si>
  <si>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</si>
  <si>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</si>
  <si>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</si>
  <si>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</si>
  <si>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</si>
  <si>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</si>
  <si>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</si>
  <si>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</si>
  <si>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</si>
  <si>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</si>
  <si>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</si>
  <si>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</si>
  <si>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</si>
  <si>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</si>
  <si>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</si>
  <si>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</si>
  <si>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</si>
  <si>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</si>
  <si>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</si>
  <si>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</si>
  <si>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</si>
  <si>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</si>
  <si>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</si>
  <si>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</si>
  <si>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</si>
  <si>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</si>
  <si>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</si>
  <si>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</si>
  <si>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</si>
  <si>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</si>
  <si>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</si>
  <si>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</si>
  <si>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</si>
  <si>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</si>
  <si>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</si>
  <si>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</si>
  <si>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</si>
  <si>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</si>
  <si>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</si>
  <si>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</si>
  <si>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</si>
  <si>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</si>
  <si>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</si>
  <si>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</si>
  <si>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</si>
  <si>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</si>
  <si>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</si>
  <si>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</si>
  <si>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</si>
  <si>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</si>
  <si>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</si>
  <si>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</si>
  <si>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</si>
  <si>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</si>
  <si>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</si>
  <si>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</si>
  <si>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</si>
  <si>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</si>
  <si>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</si>
  <si>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</si>
  <si>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</si>
  <si>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</si>
  <si>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</si>
  <si>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</si>
  <si>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</si>
  <si>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</si>
  <si>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</si>
  <si>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</si>
  <si>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Saisissez votre volume</t>
  </si>
  <si>
    <t>Convertir des temps</t>
  </si>
  <si>
    <t>Heures</t>
  </si>
  <si>
    <t>Minutes</t>
  </si>
  <si>
    <t>Centièmes</t>
  </si>
  <si>
    <t>LIAISON AU TAPIOCA</t>
  </si>
  <si>
    <t>SERVICE DES SAUCES</t>
  </si>
  <si>
    <t>Plat mode de cuisson</t>
  </si>
  <si>
    <t>Grammages sauce p.p.</t>
  </si>
  <si>
    <t>1 Kg pour :</t>
  </si>
  <si>
    <t>POUR 1 LITRE DE SAUCE TERMINÉE</t>
  </si>
  <si>
    <t>Sans sauce</t>
  </si>
  <si>
    <t>grillé,frit,nature</t>
  </si>
  <si>
    <t>Déglaçage</t>
  </si>
  <si>
    <t>roti,poélé</t>
  </si>
  <si>
    <t>20/30 g</t>
  </si>
  <si>
    <t>33 à 50 p.</t>
  </si>
  <si>
    <t>30 gr</t>
  </si>
  <si>
    <t xml:space="preserve">pour lier 1L de soupe à l'oignon </t>
  </si>
  <si>
    <t>Sauce courte</t>
  </si>
  <si>
    <t>pièces sautées</t>
  </si>
  <si>
    <t>40/50 g</t>
  </si>
  <si>
    <t>20 à 25 p.</t>
  </si>
  <si>
    <t xml:space="preserve">pour lier 200g de chair à saucisse pour tomates farcies </t>
  </si>
  <si>
    <t>Sauce longue</t>
  </si>
  <si>
    <t>ragoûts,braisés</t>
  </si>
  <si>
    <t>60/80 g</t>
  </si>
  <si>
    <t>12 à 16 p.</t>
  </si>
  <si>
    <t xml:space="preserve">pour lier 1Kg de tomates concassées avec jus </t>
  </si>
  <si>
    <t>pochés,plats complets</t>
  </si>
  <si>
    <t>90/150 g</t>
  </si>
  <si>
    <t>6 à 11 p.</t>
  </si>
  <si>
    <t>40 gr</t>
  </si>
  <si>
    <t>pour quiche avec 2 œufs</t>
  </si>
  <si>
    <t>50 gr</t>
  </si>
  <si>
    <t>sauce bien liée épaisse</t>
  </si>
  <si>
    <t>60 gr</t>
  </si>
  <si>
    <t>plus 8 œufs pour crème patissière</t>
  </si>
  <si>
    <t>un velouté ou une sauce veloutée</t>
  </si>
  <si>
    <t>70/80 gr</t>
  </si>
  <si>
    <t>béchamelle gluante, solidification à froid, donc épaississement important lors de la chute en température</t>
  </si>
  <si>
    <t>90 gr</t>
  </si>
  <si>
    <t>pour lier 1L de lait pour gratin d'épinards avec 4 œufs et 120g de gruyère</t>
  </si>
  <si>
    <t xml:space="preserve">Quantités nettes à prévoir : Mater Prim Adul Adul +  </t>
  </si>
  <si>
    <t>PURÉE DÉSHYDRATÉE</t>
  </si>
  <si>
    <t>Purée déshydratée</t>
  </si>
  <si>
    <t>Lait déshydraté</t>
  </si>
  <si>
    <t>Lait frais</t>
  </si>
  <si>
    <t>Crème fraiche</t>
  </si>
  <si>
    <t>Beurre</t>
  </si>
  <si>
    <t>Poids reconstitué</t>
  </si>
  <si>
    <t>Poids à l'arrondi supérieur</t>
  </si>
  <si>
    <t xml:space="preserve"> Effectifs</t>
  </si>
  <si>
    <t>Parts Adultes</t>
  </si>
  <si>
    <t>Saisissez vos valeurs dans les cellules fond ivoire ou jaune</t>
  </si>
  <si>
    <t>Prix D'ACHAT / Prix de VENTE</t>
  </si>
  <si>
    <t>PRIX D'ACHAT</t>
  </si>
  <si>
    <t>PRIX VENTE</t>
  </si>
  <si>
    <t>%  d'augmentation</t>
  </si>
  <si>
    <t>Augmentation</t>
  </si>
  <si>
    <t>largeur de colonnes</t>
  </si>
  <si>
    <t>Aide à la décision en Gr</t>
  </si>
  <si>
    <t>Pourcentages NET / BRUT et BRUT / NET</t>
  </si>
  <si>
    <t>Aide à la décision en Kg</t>
  </si>
  <si>
    <t xml:space="preserve"> Poids de perte</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</si>
  <si>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</si>
  <si>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</si>
  <si>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</si>
  <si>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</si>
  <si>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</si>
  <si>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</si>
  <si>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</si>
  <si>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</si>
  <si>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</si>
  <si>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</si>
  <si>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</si>
  <si>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</si>
  <si>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</si>
  <si>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</si>
  <si>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</si>
  <si>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</si>
  <si>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</si>
  <si>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</si>
  <si>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</si>
  <si>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</si>
  <si>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</si>
  <si>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</si>
  <si>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</si>
  <si>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</si>
  <si>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</si>
  <si>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</si>
  <si>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</si>
  <si>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</si>
  <si>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</si>
  <si>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</si>
  <si>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</si>
  <si>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</si>
  <si>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</si>
  <si>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</si>
  <si>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</si>
  <si>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</si>
  <si>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</si>
  <si>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</si>
  <si>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</si>
  <si>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</si>
  <si>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</si>
  <si>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</si>
  <si>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</si>
  <si>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</si>
  <si>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</si>
  <si>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</si>
  <si>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Pourcentages</t>
  </si>
  <si>
    <t>POIDS DE LA RECETTE A DÉCRYPTER</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</si>
  <si>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</si>
  <si>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</si>
  <si>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</si>
  <si>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</si>
  <si>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</si>
  <si>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</si>
  <si>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</si>
  <si>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</si>
  <si>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</si>
  <si>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</si>
  <si>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</si>
  <si>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</si>
  <si>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</si>
  <si>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</si>
  <si>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</si>
  <si>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</si>
  <si>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</si>
  <si>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</si>
  <si>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</si>
  <si>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</si>
  <si>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</si>
  <si>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</si>
  <si>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</si>
  <si>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</si>
  <si>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</si>
  <si>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</si>
  <si>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</si>
  <si>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</si>
  <si>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</si>
  <si>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</si>
  <si>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</si>
  <si>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</si>
  <si>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</si>
  <si>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</si>
  <si>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</si>
  <si>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</si>
  <si>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</si>
  <si>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</si>
  <si>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</si>
  <si>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</si>
  <si>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Effectifs  à saisir</t>
  </si>
  <si>
    <t>grammages ou nombre de Morceaux ou tranches à saisir</t>
  </si>
  <si>
    <t>1 = saisissez le poids dans un contenant (une louche une barquette etc,,)</t>
  </si>
  <si>
    <t>Portion Nb de Mx par portion</t>
  </si>
  <si>
    <t>QUOI ?</t>
  </si>
  <si>
    <t>EXEMPLES</t>
  </si>
  <si>
    <t>Le contenant peut être une louche pour le service un gastro pour la cuisson  etc…</t>
  </si>
  <si>
    <t>Les Mx cela peut s'appliquer à des morceaux de bourguignon mais aussi des tomates farcies ou des oreillons de pêches au sirop pour le dessert etc..</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</si>
  <si>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</si>
  <si>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</si>
  <si>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</si>
  <si>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</si>
  <si>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</si>
  <si>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</si>
  <si>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Quantités à Prévoir</t>
  </si>
  <si>
    <t>Net à servir :</t>
  </si>
  <si>
    <t>Net</t>
  </si>
  <si>
    <t>Brut à Commander</t>
  </si>
  <si>
    <t>Brut</t>
  </si>
  <si>
    <t>poids de perte</t>
  </si>
  <si>
    <t>en moyenne par convive</t>
  </si>
  <si>
    <t>Facultatif Mais si vous saisissez un % la question à vous poser c'est : le produit brut ou cru perd comblien au parage ou en cuisson</t>
  </si>
  <si>
    <t>Vous obtiendrez le poids brut à commander</t>
  </si>
  <si>
    <t>QUANTITÉS A SERVIR OU A COMMANDER</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</si>
  <si>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</si>
  <si>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</si>
  <si>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</si>
  <si>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pommes</t>
  </si>
  <si>
    <t>Seniors</t>
  </si>
  <si>
    <t>Saisissez vos quantités nets à servir</t>
  </si>
  <si>
    <t>de moyenne</t>
  </si>
  <si>
    <t>Net à préparer :</t>
  </si>
  <si>
    <t>Collez une des unités suivante ou saisissez un nom de produit</t>
  </si>
  <si>
    <t>litres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</si>
  <si>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</si>
  <si>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</si>
  <si>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</si>
  <si>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</si>
  <si>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</si>
  <si>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</si>
  <si>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</si>
  <si>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</si>
  <si>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</si>
  <si>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</si>
  <si>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</si>
  <si>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</si>
  <si>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</si>
  <si>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RÉFLEXION SUR DES MODÈLE DE RÉPERTOIRES</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</si>
  <si>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</si>
  <si>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</si>
  <si>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</si>
  <si>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</si>
  <si>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</si>
  <si>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</si>
  <si>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</si>
  <si>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</si>
  <si>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</si>
  <si>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Cracker (Pâte à)</t>
  </si>
  <si>
    <t>Cracker (Poudre à)</t>
  </si>
  <si>
    <t>Etc…</t>
  </si>
  <si>
    <t>Fraises des bois dans leur jus</t>
  </si>
  <si>
    <t>Insert Kappa fraise</t>
  </si>
  <si>
    <t>Jus de fraise</t>
  </si>
  <si>
    <t>K</t>
  </si>
  <si>
    <t>Kappa fraise</t>
  </si>
  <si>
    <t>Sorbet Avocat</t>
  </si>
  <si>
    <t>Gros Gateaux</t>
  </si>
  <si>
    <t>Siphon Fraise</t>
  </si>
  <si>
    <t>Sauce Fraise</t>
  </si>
  <si>
    <t>Sirop à Crackers</t>
  </si>
  <si>
    <t>Coussin Cœur St Valentin 2014 François Perret Journal du Patissier N° 292 page 40</t>
  </si>
  <si>
    <t>Pièces individuelles</t>
  </si>
  <si>
    <t>Transmettez vos savoirs faires peut importe qui les récupèrent pourvu qu'ils servent à un plus grand nombre</t>
  </si>
  <si>
    <t>Bonne utilisation et… à chacun d'améliorer et d'adapter ces documents.  J Leboucher</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</si>
  <si>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</si>
  <si>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</si>
  <si>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</si>
  <si>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</si>
  <si>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</si>
  <si>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</si>
  <si>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</si>
  <si>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</si>
  <si>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</si>
  <si>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</si>
  <si>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</si>
  <si>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</si>
  <si>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</si>
  <si>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</si>
  <si>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</si>
  <si>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</si>
  <si>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</si>
  <si>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</si>
  <si>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</si>
  <si>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</si>
  <si>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</si>
  <si>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</si>
  <si>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</si>
  <si>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</si>
  <si>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</si>
  <si>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</si>
  <si>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</si>
  <si>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</si>
  <si>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</si>
  <si>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</si>
  <si>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</si>
  <si>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</si>
  <si>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</si>
  <si>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</si>
  <si>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</si>
  <si>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</si>
  <si>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</si>
  <si>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</si>
  <si>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</si>
  <si>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</si>
  <si>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</si>
  <si>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</si>
  <si>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</si>
  <si>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</si>
  <si>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</si>
  <si>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</si>
  <si>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</si>
  <si>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</si>
  <si>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</si>
  <si>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</si>
  <si>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</si>
  <si>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</si>
  <si>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</si>
  <si>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</si>
  <si>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</si>
  <si>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</si>
  <si>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</si>
  <si>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</si>
  <si>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</si>
  <si>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</si>
  <si>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</si>
  <si>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</si>
  <si>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</si>
  <si>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</si>
  <si>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</si>
  <si>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</si>
  <si>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</si>
  <si>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</si>
  <si>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</si>
  <si>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</si>
  <si>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</si>
  <si>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</si>
  <si>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</si>
  <si>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</si>
  <si>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</si>
  <si>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</si>
  <si>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</si>
  <si>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</si>
  <si>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</si>
  <si>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</si>
  <si>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</si>
  <si>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</si>
  <si>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</si>
  <si>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</si>
  <si>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</si>
  <si>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</si>
  <si>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</si>
  <si>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</si>
  <si>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</si>
  <si>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</si>
  <si>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</si>
  <si>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</si>
  <si>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</si>
  <si>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</si>
  <si>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</si>
  <si>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</si>
  <si>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</si>
  <si>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</si>
  <si>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</si>
  <si>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</si>
  <si>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</si>
  <si>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</si>
  <si>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</si>
  <si>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</si>
  <si>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</si>
  <si>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</si>
  <si>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</si>
  <si>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</si>
  <si>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</si>
  <si>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</si>
  <si>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</si>
  <si>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</si>
  <si>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</si>
  <si>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</si>
  <si>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</si>
  <si>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</si>
  <si>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</si>
  <si>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</si>
  <si>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</si>
  <si>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</si>
  <si>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</si>
  <si>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</si>
  <si>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</si>
  <si>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</si>
  <si>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</si>
  <si>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</si>
  <si>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</si>
  <si>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</si>
  <si>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</si>
  <si>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</si>
  <si>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</si>
  <si>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</si>
  <si>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</si>
  <si>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</si>
  <si>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</si>
  <si>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</si>
  <si>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</si>
  <si>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</si>
  <si>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</si>
  <si>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</si>
  <si>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</si>
  <si>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</si>
  <si>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</si>
  <si>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</si>
  <si>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</si>
  <si>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</si>
  <si>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</si>
  <si>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</si>
  <si>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</si>
  <si>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</si>
  <si>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</si>
  <si>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</si>
  <si>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</si>
  <si>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</si>
  <si>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</si>
  <si>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</si>
  <si>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</si>
  <si>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</si>
  <si>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</si>
  <si>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</si>
  <si>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</si>
  <si>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</si>
  <si>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</si>
  <si>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</si>
  <si>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</si>
  <si>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</si>
  <si>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</si>
  <si>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</si>
  <si>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</si>
  <si>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</si>
  <si>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</si>
  <si>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</si>
  <si>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</si>
  <si>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</si>
  <si>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</si>
  <si>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</si>
  <si>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</si>
  <si>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</si>
  <si>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</si>
  <si>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</si>
  <si>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</si>
  <si>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</si>
  <si>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</si>
  <si>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</si>
  <si>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</si>
  <si>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</si>
  <si>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</si>
  <si>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</si>
  <si>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</si>
  <si>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</si>
  <si>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</si>
  <si>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</si>
  <si>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</si>
  <si>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</si>
  <si>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</si>
  <si>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</si>
  <si>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</si>
  <si>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</si>
  <si>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</si>
  <si>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</si>
  <si>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</si>
  <si>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</si>
  <si>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</si>
  <si>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</si>
  <si>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</si>
  <si>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</si>
  <si>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</si>
  <si>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</si>
  <si>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</si>
  <si>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</si>
  <si>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</si>
  <si>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</si>
  <si>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</si>
  <si>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</si>
  <si>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</si>
  <si>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</si>
  <si>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</si>
  <si>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</si>
  <si>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</si>
  <si>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</si>
  <si>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</si>
  <si>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</si>
  <si>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</si>
  <si>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</si>
  <si>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</si>
  <si>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</si>
  <si>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</si>
  <si>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</si>
  <si>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</si>
  <si>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</si>
  <si>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</si>
  <si>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</si>
  <si>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</si>
  <si>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</si>
  <si>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</si>
  <si>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</si>
  <si>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</si>
  <si>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</si>
  <si>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</si>
  <si>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</si>
  <si>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</si>
  <si>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</si>
  <si>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</si>
  <si>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</si>
  <si>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</si>
  <si>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</si>
  <si>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</si>
  <si>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</si>
  <si>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</si>
  <si>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</si>
  <si>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</si>
  <si>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</si>
  <si>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</si>
  <si>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</si>
  <si>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</si>
  <si>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</si>
  <si>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</si>
  <si>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</si>
  <si>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</si>
  <si>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</si>
  <si>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</si>
  <si>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</si>
  <si>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</si>
  <si>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</si>
  <si>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</si>
  <si>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</si>
  <si>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</si>
  <si>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</si>
  <si>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</si>
  <si>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</si>
  <si>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</si>
  <si>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</si>
  <si>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</si>
  <si>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</si>
  <si>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</si>
  <si>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</si>
  <si>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</si>
  <si>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</si>
  <si>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</si>
  <si>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</si>
  <si>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</si>
  <si>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</si>
  <si>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</si>
  <si>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</si>
  <si>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</si>
  <si>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</si>
  <si>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</si>
  <si>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</si>
  <si>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</si>
  <si>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</si>
  <si>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</si>
  <si>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</si>
  <si>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</si>
  <si>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</si>
  <si>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</si>
  <si>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</si>
  <si>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</si>
  <si>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</si>
  <si>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</si>
  <si>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</si>
  <si>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</si>
  <si>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</si>
  <si>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</si>
  <si>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</si>
  <si>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</si>
  <si>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</si>
  <si>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</si>
  <si>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</si>
  <si>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</si>
  <si>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</si>
  <si>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</si>
  <si>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</si>
  <si>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</si>
  <si>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</si>
  <si>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</si>
  <si>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</si>
  <si>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</si>
  <si>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</si>
  <si>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</si>
  <si>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</si>
  <si>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</si>
  <si>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</si>
  <si>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</si>
  <si>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</si>
  <si>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</si>
  <si>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</si>
  <si>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</si>
  <si>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</si>
  <si>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</si>
  <si>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</si>
  <si>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</si>
  <si>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</si>
  <si>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</si>
  <si>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</si>
  <si>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</si>
  <si>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</si>
  <si>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</si>
  <si>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</si>
  <si>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</si>
  <si>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</si>
  <si>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</si>
  <si>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</si>
  <si>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</si>
  <si>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</si>
  <si>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</si>
  <si>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</si>
  <si>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</si>
  <si>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</si>
  <si>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</si>
  <si>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</si>
  <si>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</si>
  <si>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</si>
  <si>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</si>
  <si>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</si>
  <si>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</si>
  <si>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</si>
  <si>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</si>
  <si>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</si>
  <si>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</si>
  <si>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</si>
  <si>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</si>
  <si>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</si>
  <si>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</si>
  <si>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</si>
  <si>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</si>
  <si>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</si>
  <si>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</si>
  <si>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</si>
  <si>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</si>
  <si>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</si>
  <si>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</si>
  <si>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</si>
  <si>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</si>
  <si>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</si>
  <si>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</si>
  <si>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</si>
  <si>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</si>
  <si>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</si>
  <si>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</si>
  <si>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</si>
  <si>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</si>
  <si>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</si>
  <si>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</si>
  <si>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</si>
  <si>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</si>
  <si>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</si>
  <si>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</si>
  <si>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</si>
  <si>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</si>
  <si>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</si>
  <si>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</si>
  <si>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</si>
  <si>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</si>
  <si>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</si>
  <si>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</si>
  <si>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</si>
  <si>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</si>
  <si>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</si>
  <si>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</si>
  <si>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</si>
  <si>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</si>
  <si>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</si>
  <si>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</si>
  <si>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</si>
  <si>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</si>
  <si>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</si>
  <si>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</si>
  <si>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</si>
  <si>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</si>
  <si>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</si>
  <si>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</si>
  <si>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</si>
  <si>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</si>
  <si>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</si>
  <si>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</si>
  <si>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</si>
  <si>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</si>
  <si>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</si>
  <si>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</si>
  <si>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</si>
  <si>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</si>
  <si>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</si>
  <si>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</si>
  <si>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</si>
  <si>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</si>
  <si>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</si>
  <si>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</si>
  <si>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</si>
  <si>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</si>
  <si>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</si>
  <si>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</si>
  <si>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</si>
  <si>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</si>
  <si>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</si>
  <si>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</si>
  <si>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</si>
  <si>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</si>
  <si>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</si>
  <si>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</si>
  <si>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</si>
  <si>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</si>
  <si>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</si>
  <si>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</si>
  <si>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</si>
  <si>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</si>
  <si>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</si>
  <si>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</si>
  <si>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</si>
  <si>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</si>
  <si>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</si>
  <si>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</si>
  <si>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</si>
  <si>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</si>
  <si>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</si>
  <si>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</si>
  <si>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</si>
  <si>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</si>
  <si>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</si>
  <si>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</si>
  <si>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</si>
  <si>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</si>
  <si>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</si>
  <si>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</si>
  <si>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</si>
  <si>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</si>
  <si>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</si>
  <si>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</si>
  <si>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</si>
  <si>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</si>
  <si>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</si>
  <si>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</si>
  <si>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</si>
  <si>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</si>
  <si>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</si>
  <si>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</si>
  <si>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</si>
  <si>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</si>
  <si>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</si>
  <si>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</si>
  <si>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</si>
  <si>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</si>
  <si>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</si>
  <si>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</si>
  <si>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</si>
  <si>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</si>
  <si>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</si>
  <si>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</si>
  <si>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</si>
  <si>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</si>
  <si>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</si>
  <si>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</si>
  <si>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</si>
  <si>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</si>
  <si>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</si>
  <si>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</si>
  <si>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</si>
  <si>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</si>
  <si>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</si>
  <si>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</si>
  <si>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</si>
  <si>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</si>
  <si>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</si>
  <si>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</si>
  <si>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</si>
  <si>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</si>
  <si>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</si>
  <si>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</si>
  <si>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</si>
  <si>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</si>
  <si>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</si>
  <si>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</si>
  <si>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</si>
  <si>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</si>
  <si>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</si>
  <si>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</si>
  <si>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</si>
  <si>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</si>
  <si>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</si>
  <si>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</si>
  <si>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</si>
  <si>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</si>
  <si>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</si>
  <si>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</si>
  <si>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</si>
  <si>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</si>
  <si>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</si>
  <si>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</si>
  <si>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</si>
  <si>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</si>
  <si>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</si>
  <si>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</si>
  <si>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</si>
  <si>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</si>
  <si>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</si>
  <si>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</si>
  <si>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</si>
  <si>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</si>
  <si>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</si>
  <si>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</si>
  <si>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</si>
  <si>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</si>
  <si>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</si>
  <si>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</si>
  <si>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</si>
  <si>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</si>
  <si>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</si>
  <si>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</si>
  <si>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</si>
  <si>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</si>
  <si>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</si>
  <si>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</si>
  <si>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</si>
  <si>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</si>
  <si>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</si>
  <si>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</si>
  <si>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</si>
  <si>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</si>
  <si>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</si>
  <si>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</si>
  <si>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</si>
  <si>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</si>
  <si>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</si>
  <si>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</si>
  <si>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</si>
  <si>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</si>
  <si>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</si>
  <si>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</si>
  <si>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</si>
  <si>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</si>
  <si>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</si>
  <si>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</si>
  <si>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</si>
  <si>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</si>
  <si>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</si>
  <si>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</si>
  <si>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</si>
  <si>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</si>
  <si>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</si>
  <si>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</si>
  <si>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</si>
  <si>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</si>
  <si>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</si>
  <si>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</si>
  <si>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</si>
  <si>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</si>
  <si>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</si>
  <si>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</si>
  <si>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</si>
  <si>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</si>
  <si>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</si>
  <si>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</si>
  <si>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</si>
  <si>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</si>
  <si>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</si>
  <si>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</si>
  <si>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</si>
  <si>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</si>
  <si>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</si>
  <si>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</si>
  <si>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</si>
  <si>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</si>
  <si>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</si>
  <si>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</si>
  <si>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</si>
  <si>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</si>
  <si>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</si>
  <si>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</si>
  <si>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</si>
  <si>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</si>
  <si>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</si>
  <si>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</si>
  <si>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</si>
  <si>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</si>
  <si>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</si>
  <si>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</si>
  <si>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</si>
  <si>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</si>
  <si>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</si>
  <si>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</si>
  <si>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</si>
  <si>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</si>
  <si>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</si>
  <si>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</si>
  <si>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</si>
  <si>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</si>
  <si>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</si>
  <si>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</si>
  <si>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</si>
  <si>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</si>
  <si>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</si>
  <si>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</si>
  <si>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</si>
  <si>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</si>
  <si>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</si>
  <si>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</si>
  <si>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</si>
  <si>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</si>
  <si>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</si>
  <si>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</si>
  <si>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</si>
  <si>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</si>
  <si>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</si>
  <si>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</si>
  <si>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</si>
  <si>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</si>
  <si>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</si>
  <si>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</si>
  <si>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</si>
  <si>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</si>
  <si>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</si>
  <si>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</si>
  <si>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</si>
  <si>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</si>
  <si>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</si>
  <si>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</si>
  <si>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</si>
  <si>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</si>
  <si>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</si>
  <si>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</si>
  <si>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</si>
  <si>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</si>
  <si>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</si>
  <si>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</si>
  <si>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</si>
  <si>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</si>
  <si>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</si>
  <si>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</si>
  <si>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</si>
  <si>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</si>
  <si>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</si>
  <si>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</si>
  <si>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</si>
  <si>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</si>
  <si>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</si>
  <si>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</si>
  <si>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</si>
  <si>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</si>
  <si>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</si>
  <si>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</si>
  <si>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</si>
  <si>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</si>
  <si>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</si>
  <si>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</si>
  <si>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</si>
  <si>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</si>
  <si>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</si>
  <si>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</si>
  <si>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</si>
  <si>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</si>
  <si>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</si>
  <si>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</si>
  <si>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</si>
  <si>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</si>
  <si>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</si>
  <si>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</si>
  <si>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</si>
  <si>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</si>
  <si>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</si>
  <si>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</si>
  <si>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</si>
  <si>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</si>
  <si>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</si>
  <si>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</si>
  <si>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</si>
  <si>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</si>
  <si>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</si>
  <si>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</si>
  <si>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</si>
  <si>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</si>
  <si>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</si>
  <si>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</si>
  <si>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</si>
  <si>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</si>
  <si>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</si>
  <si>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</si>
  <si>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</si>
  <si>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</si>
  <si>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</si>
  <si>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</si>
  <si>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</si>
  <si>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</si>
  <si>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</si>
  <si>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</si>
  <si>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</si>
  <si>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</si>
  <si>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</si>
  <si>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</si>
  <si>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</si>
  <si>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</si>
  <si>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</si>
  <si>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</si>
  <si>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</si>
  <si>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</si>
  <si>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</si>
  <si>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</si>
  <si>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</si>
  <si>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</si>
  <si>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</si>
  <si>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</si>
  <si>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</si>
  <si>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</si>
  <si>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</si>
  <si>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</si>
  <si>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</si>
  <si>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</si>
  <si>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</si>
  <si>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</si>
  <si>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</si>
  <si>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</si>
  <si>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</si>
  <si>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</si>
  <si>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</si>
  <si>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</si>
  <si>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</si>
  <si>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</si>
  <si>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</si>
  <si>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</si>
  <si>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</si>
  <si>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</si>
  <si>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</si>
  <si>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</si>
  <si>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</si>
  <si>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</si>
  <si>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</si>
  <si>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</si>
  <si>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</si>
  <si>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</si>
  <si>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</si>
  <si>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</si>
  <si>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</si>
  <si>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</si>
  <si>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</si>
  <si>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</si>
  <si>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</si>
  <si>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</si>
  <si>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</si>
  <si>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</si>
  <si>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</si>
  <si>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</si>
  <si>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</si>
  <si>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</si>
  <si>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</si>
  <si>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</si>
  <si>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</si>
  <si>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</si>
  <si>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</si>
  <si>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</si>
  <si>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</si>
  <si>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</si>
  <si>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</si>
  <si>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</si>
  <si>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</si>
  <si>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</si>
  <si>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</si>
  <si>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</si>
  <si>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</si>
  <si>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</si>
  <si>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</si>
  <si>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</si>
  <si>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</si>
  <si>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</si>
  <si>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</si>
  <si>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</si>
  <si>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</si>
  <si>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</si>
  <si>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</si>
  <si>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</si>
  <si>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</si>
  <si>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</si>
  <si>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</si>
  <si>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</si>
  <si>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</si>
  <si>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</si>
  <si>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</si>
  <si>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</si>
  <si>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</si>
  <si>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</si>
  <si>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</si>
  <si>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</si>
  <si>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</si>
  <si>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</si>
  <si>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</si>
  <si>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</si>
  <si>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</si>
  <si>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</si>
  <si>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</si>
  <si>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</si>
  <si>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</si>
  <si>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</si>
  <si>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</si>
  <si>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</si>
  <si>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</si>
  <si>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</si>
  <si>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</si>
  <si>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</si>
  <si>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</si>
  <si>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</si>
  <si>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</si>
  <si>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</si>
  <si>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</si>
  <si>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</si>
  <si>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</si>
  <si>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</si>
  <si>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</si>
  <si>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</si>
  <si>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</si>
  <si>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</si>
  <si>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</si>
  <si>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</si>
  <si>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</si>
  <si>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</si>
  <si>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</si>
  <si>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</si>
  <si>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</si>
  <si>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</si>
  <si>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</si>
  <si>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</si>
  <si>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</si>
  <si>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</si>
  <si>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</si>
  <si>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</si>
  <si>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</si>
  <si>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</si>
  <si>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</si>
  <si>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</si>
  <si>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</si>
  <si>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</si>
  <si>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</si>
  <si>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</si>
  <si>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</si>
  <si>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</si>
  <si>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</si>
  <si>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</si>
  <si>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</si>
  <si>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</si>
  <si>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</si>
  <si>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</si>
  <si>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</si>
  <si>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</si>
  <si>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</si>
  <si>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</si>
  <si>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</si>
  <si>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</si>
  <si>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</si>
  <si>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</si>
  <si>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</si>
  <si>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</si>
  <si>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</si>
  <si>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</si>
  <si>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</si>
  <si>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</si>
  <si>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</si>
  <si>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</si>
  <si>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</si>
  <si>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</si>
  <si>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</si>
  <si>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</si>
  <si>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</si>
  <si>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</si>
  <si>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</si>
  <si>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</si>
  <si>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</si>
  <si>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</si>
  <si>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</si>
  <si>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</si>
  <si>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</si>
  <si>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</si>
  <si>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</si>
  <si>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</si>
  <si>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</si>
  <si>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</si>
  <si>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</si>
  <si>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</si>
  <si>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</si>
  <si>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</si>
  <si>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</si>
  <si>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</si>
  <si>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</si>
  <si>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</si>
  <si>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</si>
  <si>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</si>
  <si>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</si>
  <si>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</si>
  <si>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</si>
  <si>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</si>
  <si>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</si>
  <si>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</si>
  <si>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</si>
  <si>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</si>
  <si>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</si>
  <si>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</si>
  <si>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</si>
  <si>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</si>
  <si>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</si>
  <si>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</si>
  <si>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</si>
  <si>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</si>
  <si>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</si>
  <si>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</si>
  <si>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</si>
  <si>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</si>
  <si>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</si>
  <si>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</si>
  <si>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</si>
  <si>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</si>
  <si>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</si>
  <si>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</si>
  <si>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</si>
  <si>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</si>
  <si>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</si>
  <si>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</si>
  <si>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</si>
  <si>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</si>
  <si>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</si>
  <si>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</si>
  <si>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</si>
  <si>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</si>
  <si>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</si>
  <si>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</si>
  <si>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</si>
  <si>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</si>
  <si>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</si>
  <si>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</si>
  <si>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</si>
  <si>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</si>
  <si>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</si>
  <si>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</si>
  <si>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</si>
  <si>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</si>
  <si>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</si>
  <si>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</si>
  <si>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</si>
  <si>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</si>
  <si>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</si>
  <si>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</si>
  <si>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</si>
  <si>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</si>
  <si>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</si>
  <si>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</si>
  <si>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</si>
  <si>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</si>
  <si>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</si>
  <si>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</si>
  <si>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</si>
  <si>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</si>
  <si>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</si>
  <si>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</si>
  <si>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</si>
  <si>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</si>
  <si>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</si>
  <si>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</si>
  <si>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</si>
  <si>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</si>
  <si>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</si>
  <si>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</si>
  <si>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</si>
  <si>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</si>
  <si>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</si>
  <si>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</si>
  <si>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</si>
  <si>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</si>
  <si>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</si>
  <si>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</si>
  <si>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</si>
  <si>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</si>
  <si>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</si>
  <si>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</si>
  <si>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</si>
  <si>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</si>
  <si>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</si>
  <si>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</si>
  <si>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</si>
  <si>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</si>
  <si>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</si>
  <si>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</si>
  <si>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</si>
  <si>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</si>
  <si>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</si>
  <si>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</si>
  <si>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</si>
  <si>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</si>
  <si>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</si>
  <si>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</si>
  <si>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</si>
  <si>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</si>
  <si>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</si>
  <si>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</si>
  <si>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</si>
  <si>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</si>
  <si>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</si>
  <si>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</si>
  <si>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</si>
  <si>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</si>
  <si>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</si>
  <si>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</si>
  <si>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</si>
  <si>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</si>
  <si>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</si>
  <si>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</si>
  <si>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</si>
  <si>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</si>
  <si>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</si>
  <si>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</si>
  <si>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</si>
  <si>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</si>
  <si>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</si>
  <si>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</si>
  <si>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</si>
  <si>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</si>
  <si>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</si>
  <si>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</si>
  <si>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</si>
  <si>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</si>
  <si>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</si>
  <si>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</si>
  <si>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</si>
  <si>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</si>
  <si>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</si>
  <si>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</si>
  <si>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</si>
  <si>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</si>
  <si>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</si>
  <si>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</si>
  <si>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</si>
  <si>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</si>
  <si>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</si>
  <si>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</si>
  <si>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</si>
  <si>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</si>
  <si>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</si>
  <si>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</si>
  <si>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</si>
  <si>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</si>
  <si>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</si>
  <si>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</si>
  <si>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</si>
  <si>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</si>
  <si>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</si>
  <si>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</si>
  <si>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</si>
  <si>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</si>
  <si>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</si>
  <si>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</si>
  <si>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</si>
  <si>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</si>
  <si>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</si>
  <si>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</si>
  <si>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</si>
  <si>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</si>
  <si>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</si>
  <si>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</si>
  <si>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</si>
  <si>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</si>
  <si>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</si>
  <si>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</si>
  <si>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</si>
  <si>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</si>
  <si>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</si>
  <si>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</si>
  <si>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</si>
  <si>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</si>
  <si>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</si>
  <si>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</si>
  <si>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</si>
  <si>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</si>
  <si>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</si>
  <si>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</si>
  <si>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</si>
  <si>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</si>
  <si>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</si>
  <si>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</si>
  <si>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</si>
  <si>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</si>
  <si>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</si>
  <si>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</si>
  <si>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</si>
  <si>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</si>
  <si>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</si>
  <si>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</si>
  <si>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</si>
  <si>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</si>
  <si>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</si>
  <si>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</si>
  <si>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</si>
  <si>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</si>
  <si>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</si>
  <si>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</si>
  <si>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</si>
  <si>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</si>
  <si>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</si>
  <si>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</si>
  <si>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</si>
  <si>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</si>
  <si>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</si>
  <si>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</si>
  <si>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</si>
  <si>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</si>
  <si>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</si>
  <si>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</si>
  <si>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</si>
  <si>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</si>
  <si>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</si>
  <si>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</si>
  <si>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</si>
  <si>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</si>
  <si>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</si>
  <si>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</si>
  <si>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</si>
  <si>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</si>
  <si>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</si>
  <si>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</si>
  <si>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</si>
  <si>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</si>
  <si>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</si>
  <si>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</si>
  <si>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</si>
  <si>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</si>
  <si>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</si>
  <si>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</si>
  <si>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</si>
  <si>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</si>
  <si>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</si>
  <si>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</si>
  <si>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</si>
  <si>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</si>
  <si>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</si>
  <si>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</si>
  <si>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</si>
  <si>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</si>
  <si>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</si>
  <si>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</si>
  <si>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</si>
  <si>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</si>
  <si>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</si>
  <si>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</si>
  <si>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</si>
  <si>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</si>
  <si>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</si>
  <si>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</si>
  <si>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</si>
  <si>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</si>
  <si>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</si>
  <si>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</si>
  <si>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</si>
  <si>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</si>
  <si>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</si>
  <si>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</si>
  <si>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</si>
  <si>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</si>
  <si>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</si>
  <si>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</si>
  <si>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</si>
  <si>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</si>
  <si>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</si>
  <si>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</si>
  <si>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</si>
  <si>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</si>
  <si>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</si>
  <si>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</si>
  <si>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</si>
  <si>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</si>
  <si>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</si>
  <si>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</si>
  <si>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</si>
  <si>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</si>
  <si>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</si>
  <si>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</si>
  <si>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</si>
  <si>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</si>
  <si>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</si>
  <si>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</si>
  <si>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</si>
  <si>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</si>
  <si>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</si>
  <si>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</si>
  <si>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</si>
  <si>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</si>
  <si>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</si>
  <si>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</si>
  <si>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</si>
  <si>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</si>
  <si>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</si>
  <si>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</si>
  <si>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</si>
  <si>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</si>
  <si>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</si>
  <si>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</si>
  <si>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</si>
  <si>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</si>
  <si>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</si>
  <si>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</si>
  <si>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</si>
  <si>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</si>
  <si>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</si>
  <si>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</si>
  <si>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</si>
  <si>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</si>
  <si>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</si>
  <si>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</si>
  <si>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</si>
  <si>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</si>
  <si>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</si>
  <si>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</si>
  <si>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</si>
  <si>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</si>
  <si>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</si>
  <si>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</si>
  <si>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</si>
  <si>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</si>
  <si>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</si>
  <si>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</si>
  <si>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</si>
  <si>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</si>
  <si>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</si>
  <si>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</si>
  <si>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</si>
  <si>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</si>
  <si>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</si>
  <si>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</si>
  <si>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</si>
  <si>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</si>
  <si>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</si>
  <si>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</si>
  <si>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</si>
  <si>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</si>
  <si>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</si>
  <si>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</si>
  <si>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</si>
  <si>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</si>
  <si>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</si>
  <si>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</si>
  <si>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</si>
  <si>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</si>
  <si>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</si>
  <si>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</si>
  <si>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</si>
  <si>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</si>
  <si>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</si>
  <si>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</si>
  <si>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</si>
  <si>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</si>
  <si>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</si>
  <si>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</si>
  <si>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</si>
  <si>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</si>
  <si>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</si>
  <si>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</si>
  <si>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</si>
  <si>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</si>
  <si>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</si>
  <si>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</si>
  <si>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</si>
  <si>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</si>
  <si>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</si>
  <si>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</si>
  <si>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</si>
  <si>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</si>
  <si>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</si>
  <si>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</si>
  <si>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</si>
  <si>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</si>
  <si>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</si>
  <si>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</si>
  <si>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</si>
  <si>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</si>
  <si>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</si>
  <si>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</si>
  <si>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</si>
  <si>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</si>
  <si>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</si>
  <si>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</si>
  <si>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</si>
  <si>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</si>
  <si>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</si>
  <si>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</si>
  <si>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</si>
  <si>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</si>
  <si>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</si>
  <si>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</si>
  <si>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</si>
  <si>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</si>
  <si>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</si>
  <si>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</si>
  <si>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</si>
  <si>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</si>
  <si>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</si>
  <si>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</si>
  <si>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</si>
  <si>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</si>
  <si>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</si>
  <si>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</si>
  <si>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</si>
  <si>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</si>
  <si>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</si>
  <si>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</si>
  <si>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</si>
  <si>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</si>
  <si>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</si>
  <si>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</si>
  <si>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</si>
  <si>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</si>
  <si>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</si>
  <si>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</si>
  <si>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</si>
  <si>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</si>
  <si>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</si>
  <si>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</si>
  <si>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</si>
  <si>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</si>
  <si>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</si>
  <si>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</si>
  <si>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</si>
  <si>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</si>
  <si>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</si>
  <si>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</si>
  <si>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</si>
  <si>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</si>
  <si>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</si>
  <si>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</si>
  <si>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</si>
  <si>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</si>
  <si>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</si>
  <si>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</si>
  <si>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</si>
  <si>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</si>
  <si>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</si>
  <si>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</si>
  <si>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</si>
  <si>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</si>
  <si>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</si>
  <si>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</si>
  <si>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</si>
  <si>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</si>
  <si>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</si>
  <si>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</si>
  <si>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</si>
  <si>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</si>
  <si>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</si>
  <si>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</si>
  <si>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</si>
  <si>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</si>
  <si>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</si>
  <si>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</si>
  <si>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</si>
  <si>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</si>
  <si>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</si>
  <si>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</si>
  <si>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</si>
  <si>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</si>
  <si>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</si>
  <si>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</si>
  <si>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</si>
  <si>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</si>
  <si>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</si>
  <si>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</si>
  <si>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</si>
  <si>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</si>
  <si>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</si>
  <si>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</si>
  <si>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</si>
  <si>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</si>
  <si>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</si>
  <si>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</si>
  <si>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</si>
  <si>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</si>
  <si>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</si>
  <si>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</si>
  <si>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</si>
  <si>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</si>
  <si>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</si>
  <si>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</si>
  <si>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</si>
  <si>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</si>
  <si>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</si>
  <si>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</si>
  <si>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</si>
  <si>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</si>
  <si>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</si>
  <si>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</si>
  <si>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</si>
  <si>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</si>
  <si>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</si>
  <si>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</si>
  <si>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</si>
  <si>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</si>
  <si>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</si>
  <si>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</si>
  <si>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</si>
  <si>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</si>
  <si>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</si>
  <si>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</si>
  <si>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</si>
  <si>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</si>
  <si>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</si>
  <si>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</si>
  <si>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</si>
  <si>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</si>
  <si>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</si>
  <si>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</si>
  <si>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</si>
  <si>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</si>
  <si>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</si>
  <si>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</si>
  <si>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</si>
  <si>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</si>
  <si>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</si>
  <si>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</si>
  <si>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</si>
  <si>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</si>
  <si>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</si>
  <si>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</si>
  <si>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</si>
  <si>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</si>
  <si>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</si>
  <si>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</si>
  <si>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</si>
  <si>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</si>
  <si>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</si>
  <si>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</si>
  <si>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</si>
  <si>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</si>
  <si>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</si>
  <si>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</si>
  <si>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</si>
  <si>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</si>
  <si>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</si>
  <si>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</si>
  <si>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</si>
  <si>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</si>
  <si>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</si>
  <si>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</si>
  <si>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</si>
  <si>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</si>
  <si>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</si>
  <si>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</si>
  <si>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</si>
  <si>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</si>
  <si>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</si>
  <si>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</si>
  <si>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</si>
  <si>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</si>
  <si>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</si>
  <si>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</si>
  <si>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</si>
  <si>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</si>
  <si>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</si>
  <si>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</si>
  <si>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</si>
  <si>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</si>
  <si>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</si>
  <si>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</si>
  <si>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</si>
  <si>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</si>
  <si>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</si>
  <si>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</si>
  <si>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</si>
  <si>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</si>
  <si>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</si>
  <si>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</si>
  <si>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</si>
  <si>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</si>
  <si>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</si>
  <si>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</si>
  <si>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</si>
  <si>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</si>
  <si>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</si>
  <si>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</si>
  <si>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</si>
  <si>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</si>
  <si>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</si>
  <si>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</si>
  <si>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</si>
  <si>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</si>
  <si>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</si>
  <si>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</si>
  <si>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</si>
  <si>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</si>
  <si>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</si>
  <si>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</si>
  <si>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</si>
  <si>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</si>
  <si>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</si>
  <si>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</si>
  <si>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</si>
  <si>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</si>
  <si>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</si>
  <si>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</si>
  <si>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</si>
  <si>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</si>
  <si>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</si>
  <si>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</si>
  <si>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</si>
  <si>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</si>
  <si>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</si>
  <si>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</si>
  <si>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</si>
  <si>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</si>
  <si>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</si>
  <si>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</si>
  <si>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</si>
  <si>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</si>
  <si>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</si>
  <si>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</si>
  <si>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</si>
  <si>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</si>
  <si>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</si>
  <si>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</si>
  <si>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</si>
  <si>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</si>
  <si>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</si>
  <si>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</si>
  <si>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</si>
  <si>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</si>
  <si>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</si>
  <si>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</si>
  <si>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</si>
  <si>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</si>
  <si>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</si>
  <si>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</si>
  <si>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</si>
  <si>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</si>
  <si>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</si>
  <si>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</si>
  <si>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</si>
  <si>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</si>
  <si>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</si>
  <si>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</si>
  <si>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</si>
  <si>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</si>
  <si>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</si>
  <si>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</si>
  <si>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</si>
  <si>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</si>
  <si>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</si>
  <si>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</si>
  <si>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</si>
  <si>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</si>
  <si>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</si>
  <si>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</si>
  <si>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</si>
  <si>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</si>
  <si>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</si>
  <si>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</si>
  <si>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</si>
  <si>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</si>
  <si>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</si>
  <si>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</si>
  <si>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</si>
  <si>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</si>
  <si>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</si>
  <si>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</si>
  <si>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</si>
  <si>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</si>
  <si>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</si>
  <si>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</si>
  <si>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</si>
  <si>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</si>
  <si>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</si>
  <si>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</si>
  <si>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</si>
  <si>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</si>
  <si>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</si>
  <si>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</si>
  <si>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</si>
  <si>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</si>
  <si>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</si>
  <si>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</si>
  <si>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</si>
  <si>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</si>
  <si>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</si>
  <si>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</si>
  <si>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</si>
  <si>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</si>
  <si>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</si>
  <si>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</si>
  <si>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</si>
  <si>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</si>
  <si>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</si>
  <si>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</si>
  <si>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</si>
  <si>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</si>
  <si>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</si>
  <si>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</si>
  <si>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</si>
  <si>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</si>
  <si>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</si>
  <si>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</si>
  <si>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</si>
  <si>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</si>
  <si>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</si>
  <si>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</si>
  <si>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</si>
  <si>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</si>
  <si>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</si>
  <si>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</si>
  <si>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</si>
  <si>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</si>
  <si>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</si>
  <si>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</si>
  <si>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</si>
  <si>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</si>
  <si>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</si>
  <si>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</si>
  <si>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</si>
  <si>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</si>
  <si>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</si>
  <si>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</si>
  <si>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</si>
  <si>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</si>
  <si>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</si>
  <si>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</si>
  <si>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</si>
  <si>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</si>
  <si>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</si>
  <si>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</si>
  <si>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</si>
  <si>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</si>
  <si>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</si>
  <si>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</si>
  <si>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</si>
  <si>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</si>
  <si>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</si>
  <si>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</si>
  <si>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</si>
  <si>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</si>
  <si>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</si>
  <si>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</si>
  <si>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</si>
  <si>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</si>
  <si>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</si>
  <si>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</si>
  <si>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</si>
  <si>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</si>
  <si>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</si>
  <si>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</si>
  <si>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</si>
  <si>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</si>
  <si>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</si>
  <si>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</si>
  <si>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</si>
  <si>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</si>
  <si>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</si>
  <si>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</si>
  <si>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</si>
  <si>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</si>
  <si>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</si>
  <si>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</si>
  <si>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</si>
  <si>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</si>
  <si>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</si>
  <si>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</si>
  <si>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</si>
  <si>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</si>
  <si>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</si>
  <si>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</si>
  <si>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</si>
  <si>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</si>
  <si>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</si>
  <si>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</si>
  <si>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</si>
  <si>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</si>
  <si>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</si>
  <si>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</si>
  <si>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</si>
  <si>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</si>
  <si>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</si>
  <si>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</si>
  <si>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</si>
  <si>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</si>
  <si>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</si>
  <si>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</si>
  <si>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</si>
  <si>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</si>
  <si>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</si>
  <si>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</si>
  <si>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</si>
  <si>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</si>
  <si>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</si>
  <si>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</si>
  <si>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</si>
  <si>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</si>
  <si>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</si>
  <si>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</si>
  <si>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</si>
  <si>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</si>
  <si>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</si>
  <si>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</si>
  <si>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</si>
  <si>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</si>
  <si>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</si>
  <si>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</si>
  <si>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</si>
  <si>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</si>
  <si>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</si>
  <si>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</si>
  <si>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</si>
  <si>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</si>
  <si>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</si>
  <si>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</si>
  <si>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</si>
  <si>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</si>
  <si>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</si>
  <si>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</si>
  <si>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</si>
  <si>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</si>
  <si>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</si>
  <si>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</si>
  <si>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</si>
  <si>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</si>
  <si>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</si>
  <si>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</si>
  <si>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</si>
  <si>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</si>
  <si>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</si>
  <si>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</si>
  <si>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</si>
  <si>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</si>
  <si>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</si>
  <si>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</si>
  <si>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</si>
  <si>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</si>
  <si>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</si>
  <si>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</si>
  <si>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</si>
  <si>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</si>
  <si>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</si>
  <si>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</si>
  <si>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</si>
  <si>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</si>
  <si>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</si>
  <si>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</si>
  <si>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</si>
  <si>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</si>
  <si>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</si>
  <si>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</si>
  <si>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</si>
  <si>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</si>
  <si>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</si>
  <si>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</si>
  <si>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</si>
  <si>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</si>
  <si>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</si>
  <si>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</si>
  <si>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</si>
  <si>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</si>
  <si>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</si>
  <si>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</si>
  <si>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</si>
  <si>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</si>
  <si>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</si>
  <si>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</si>
  <si>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</si>
  <si>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</si>
  <si>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</si>
  <si>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</si>
  <si>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</si>
  <si>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</si>
  <si>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</si>
  <si>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</si>
  <si>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</si>
  <si>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</si>
  <si>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</si>
  <si>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</si>
  <si>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</si>
  <si>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</si>
  <si>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</si>
  <si>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</si>
  <si>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</si>
  <si>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</si>
  <si>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</si>
  <si>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</si>
  <si>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</si>
  <si>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</si>
  <si>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</si>
  <si>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</si>
  <si>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</si>
  <si>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</si>
  <si>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</si>
  <si>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</si>
  <si>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</si>
  <si>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</si>
  <si>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</si>
  <si>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</si>
  <si>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</si>
  <si>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</si>
  <si>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</si>
  <si>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</si>
  <si>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</si>
  <si>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</si>
  <si>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</si>
  <si>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</si>
  <si>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</si>
  <si>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</si>
  <si>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</si>
  <si>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</si>
  <si>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</si>
  <si>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</si>
  <si>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</si>
  <si>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</si>
  <si>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</si>
  <si>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</si>
  <si>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</si>
  <si>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</si>
  <si>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</si>
  <si>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</si>
  <si>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</si>
  <si>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</si>
  <si>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</si>
  <si>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</si>
  <si>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</si>
  <si>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</si>
  <si>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</si>
  <si>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</si>
  <si>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</si>
  <si>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</si>
  <si>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</si>
  <si>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</si>
  <si>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</si>
  <si>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</si>
  <si>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</si>
  <si>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</si>
  <si>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</si>
  <si>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</si>
  <si>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</si>
  <si>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</si>
  <si>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</si>
  <si>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</si>
  <si>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</si>
  <si>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</si>
  <si>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</si>
  <si>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</si>
  <si>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</si>
  <si>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</si>
  <si>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</si>
  <si>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</si>
  <si>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</si>
  <si>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</si>
  <si>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</si>
  <si>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</si>
  <si>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</si>
  <si>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</si>
  <si>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</si>
  <si>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</si>
  <si>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</si>
  <si>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</si>
  <si>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</si>
  <si>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</si>
  <si>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</si>
  <si>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</si>
  <si>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</si>
  <si>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</si>
  <si>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</si>
  <si>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</si>
  <si>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</si>
  <si>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</si>
  <si>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</si>
  <si>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</si>
  <si>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</si>
  <si>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</si>
  <si>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</si>
  <si>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</si>
  <si>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</si>
  <si>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</si>
  <si>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</si>
  <si>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</si>
  <si>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</si>
  <si>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</si>
  <si>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</si>
  <si>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</si>
  <si>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</si>
  <si>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</si>
  <si>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</si>
  <si>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</si>
  <si>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</si>
  <si>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</si>
  <si>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</si>
  <si>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</si>
  <si>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</si>
  <si>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</si>
  <si>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</si>
  <si>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</si>
  <si>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</si>
  <si>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</si>
  <si>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</si>
  <si>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</si>
  <si>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</si>
  <si>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</si>
  <si>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</si>
  <si>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</si>
  <si>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</si>
  <si>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</si>
  <si>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</si>
  <si>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</si>
  <si>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</si>
  <si>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</si>
  <si>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</si>
  <si>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</si>
  <si>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</si>
  <si>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</si>
  <si>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</si>
  <si>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</si>
  <si>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</si>
  <si>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</si>
  <si>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</si>
  <si>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</si>
  <si>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</si>
  <si>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</si>
  <si>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</si>
  <si>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</si>
  <si>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</si>
  <si>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</si>
  <si>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</si>
  <si>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</si>
  <si>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</si>
  <si>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</si>
  <si>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</si>
  <si>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</si>
  <si>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</si>
  <si>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</si>
  <si>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</si>
  <si>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</si>
  <si>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</si>
  <si>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</si>
  <si>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</si>
  <si>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</si>
  <si>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</si>
  <si>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</si>
  <si>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</si>
  <si>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</si>
  <si>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</si>
  <si>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</si>
  <si>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</si>
  <si>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</si>
  <si>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</si>
  <si>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</si>
  <si>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</si>
  <si>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</si>
  <si>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</si>
  <si>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</si>
  <si>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</si>
  <si>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</si>
  <si>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</si>
  <si>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</si>
  <si>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</si>
  <si>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</si>
  <si>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</si>
  <si>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</si>
  <si>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</si>
  <si>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</si>
  <si>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</si>
  <si>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</si>
  <si>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</si>
  <si>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</si>
  <si>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</si>
  <si>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</si>
  <si>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</si>
  <si>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</si>
  <si>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</si>
  <si>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</si>
  <si>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</si>
  <si>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</si>
  <si>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</si>
  <si>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</si>
  <si>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</si>
  <si>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</si>
  <si>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</si>
  <si>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</si>
  <si>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</si>
  <si>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</si>
  <si>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</si>
  <si>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</si>
  <si>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</si>
  <si>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</si>
  <si>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</si>
  <si>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</si>
  <si>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</si>
  <si>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</si>
  <si>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</si>
  <si>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</si>
  <si>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</si>
  <si>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</si>
  <si>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</si>
  <si>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</si>
  <si>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</si>
  <si>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</si>
  <si>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</si>
  <si>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</si>
  <si>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</si>
  <si>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</si>
  <si>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</si>
  <si>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</si>
  <si>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</si>
  <si>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</si>
  <si>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</si>
  <si>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</si>
  <si>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</si>
  <si>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</si>
  <si>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</si>
  <si>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</si>
  <si>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</si>
  <si>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</si>
  <si>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</si>
  <si>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</si>
  <si>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</si>
  <si>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</si>
  <si>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</si>
  <si>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</si>
  <si>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</si>
  <si>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</si>
  <si>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</si>
  <si>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</si>
  <si>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</si>
  <si>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</si>
  <si>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</si>
  <si>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</si>
  <si>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</si>
  <si>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</si>
  <si>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</si>
  <si>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</si>
  <si>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</si>
  <si>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</si>
  <si>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</si>
  <si>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</si>
  <si>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</si>
  <si>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</si>
  <si>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</si>
  <si>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</si>
  <si>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</si>
  <si>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</si>
  <si>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</si>
  <si>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</si>
  <si>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</si>
  <si>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</si>
  <si>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</si>
  <si>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</si>
  <si>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</si>
  <si>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</si>
  <si>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</si>
  <si>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</si>
  <si>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</si>
  <si>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</si>
  <si>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</si>
  <si>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</si>
  <si>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</si>
  <si>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</si>
  <si>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</si>
  <si>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</si>
  <si>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</si>
  <si>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</si>
  <si>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</si>
  <si>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</si>
  <si>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</si>
  <si>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</si>
  <si>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</si>
  <si>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</si>
  <si>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</si>
  <si>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</si>
  <si>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</si>
  <si>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</si>
  <si>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</si>
  <si>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</si>
  <si>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</si>
  <si>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</si>
  <si>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</si>
  <si>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</si>
  <si>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</si>
  <si>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</si>
  <si>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</si>
  <si>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</si>
  <si>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</si>
  <si>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</si>
  <si>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</si>
  <si>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</si>
  <si>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</si>
  <si>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</si>
  <si>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</si>
  <si>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</si>
  <si>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</si>
  <si>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</si>
  <si>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</si>
  <si>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</si>
  <si>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</si>
  <si>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</si>
  <si>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</si>
  <si>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</si>
  <si>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</si>
  <si>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</si>
  <si>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</si>
  <si>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</si>
  <si>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</si>
  <si>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</si>
  <si>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</si>
  <si>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</si>
  <si>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</si>
  <si>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</si>
  <si>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</si>
  <si>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</si>
  <si>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</si>
  <si>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</si>
  <si>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</si>
  <si>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</si>
  <si>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</si>
  <si>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</si>
  <si>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</si>
  <si>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</si>
  <si>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</si>
  <si>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</si>
  <si>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</si>
  <si>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</si>
  <si>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</si>
  <si>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</si>
  <si>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</si>
  <si>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</si>
  <si>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</si>
  <si>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</si>
  <si>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</si>
  <si>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</si>
  <si>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</si>
  <si>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</si>
  <si>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</si>
  <si>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</si>
  <si>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</si>
  <si>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</si>
  <si>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</si>
  <si>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</si>
  <si>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</si>
  <si>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</si>
  <si>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</si>
  <si>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</si>
  <si>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</si>
  <si>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</si>
  <si>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</si>
  <si>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</si>
  <si>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</si>
  <si>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</si>
  <si>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</si>
  <si>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</si>
  <si>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</si>
  <si>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</si>
  <si>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</si>
  <si>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</si>
  <si>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</si>
  <si>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</si>
  <si>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</si>
  <si>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</si>
  <si>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</si>
  <si>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</si>
  <si>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Crêpes</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</si>
  <si>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</si>
  <si>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</si>
  <si>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</si>
  <si>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</si>
  <si>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</si>
  <si>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</si>
  <si>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</si>
  <si>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</si>
  <si>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</si>
  <si>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</si>
  <si>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</si>
  <si>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</si>
  <si>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</si>
  <si>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</si>
  <si>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</si>
  <si>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</si>
  <si>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</si>
  <si>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</si>
  <si>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</si>
  <si>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</si>
  <si>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</si>
  <si>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</si>
  <si>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</si>
  <si>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</si>
  <si>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</si>
  <si>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</si>
  <si>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</si>
  <si>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</si>
  <si>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</si>
  <si>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</si>
  <si>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</si>
  <si>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</si>
  <si>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</si>
  <si>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</si>
  <si>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</si>
  <si>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</si>
  <si>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</si>
  <si>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</si>
  <si>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</si>
  <si>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</si>
  <si>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</si>
  <si>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</si>
  <si>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</si>
  <si>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</si>
  <si>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</si>
  <si>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</si>
  <si>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</si>
  <si>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</si>
  <si>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</si>
  <si>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</si>
  <si>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</si>
  <si>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</si>
  <si>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</si>
  <si>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</si>
  <si>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</si>
  <si>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</si>
  <si>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</si>
  <si>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</si>
  <si>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</si>
  <si>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</si>
  <si>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</si>
  <si>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</si>
  <si>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</si>
  <si>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</si>
  <si>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</si>
  <si>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</si>
  <si>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</si>
  <si>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</si>
  <si>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</si>
  <si>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</si>
  <si>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</si>
  <si>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</si>
  <si>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</si>
  <si>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</si>
  <si>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</si>
  <si>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</si>
  <si>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</si>
  <si>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</si>
  <si>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</si>
  <si>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</si>
  <si>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</si>
  <si>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</si>
  <si>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</si>
  <si>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</si>
  <si>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</si>
  <si>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</si>
  <si>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</si>
  <si>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</si>
  <si>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</si>
  <si>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</si>
  <si>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</si>
  <si>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</si>
  <si>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</si>
  <si>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</si>
  <si>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</si>
  <si>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</si>
  <si>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</si>
  <si>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</si>
  <si>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</si>
  <si>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</si>
  <si>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</si>
  <si>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</si>
  <si>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</si>
  <si>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</si>
  <si>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</si>
  <si>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</si>
  <si>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</si>
  <si>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</si>
  <si>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</si>
  <si>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</si>
  <si>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</si>
  <si>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</si>
  <si>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</si>
  <si>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</si>
  <si>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</si>
  <si>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</si>
  <si>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</si>
  <si>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</si>
  <si>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</si>
  <si>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</si>
  <si>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</si>
  <si>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</si>
  <si>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</si>
  <si>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</si>
  <si>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</si>
  <si>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</si>
  <si>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</si>
  <si>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</si>
  <si>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</si>
  <si>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</si>
  <si>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</si>
  <si>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</si>
  <si>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</si>
  <si>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</si>
  <si>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</si>
  <si>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</si>
  <si>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</si>
  <si>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</si>
  <si>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</si>
  <si>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</si>
  <si>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</si>
  <si>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</si>
  <si>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</si>
  <si>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</si>
  <si>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</si>
  <si>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</si>
  <si>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</si>
  <si>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</si>
  <si>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</si>
  <si>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</si>
  <si>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</si>
  <si>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</si>
  <si>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</si>
  <si>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</si>
  <si>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</si>
  <si>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</si>
  <si>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</si>
  <si>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</si>
  <si>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</si>
  <si>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</si>
  <si>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</si>
  <si>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</si>
  <si>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</si>
  <si>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</si>
  <si>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</si>
  <si>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</si>
  <si>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</si>
  <si>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</si>
  <si>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</si>
  <si>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</si>
  <si>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</si>
  <si>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</si>
  <si>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</si>
  <si>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</si>
  <si>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</si>
  <si>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</si>
  <si>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</si>
  <si>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</si>
  <si>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</si>
  <si>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</si>
  <si>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</si>
  <si>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</si>
  <si>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</si>
  <si>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</si>
  <si>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</si>
  <si>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</si>
  <si>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</si>
  <si>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</si>
  <si>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</si>
  <si>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</si>
  <si>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</si>
  <si>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</si>
  <si>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</si>
  <si>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</si>
  <si>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</si>
  <si>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</si>
  <si>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</si>
  <si>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</si>
  <si>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</si>
  <si>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</si>
  <si>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</si>
  <si>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</si>
  <si>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</si>
  <si>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</si>
  <si>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</si>
  <si>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</si>
  <si>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</si>
  <si>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</si>
  <si>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</si>
  <si>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</si>
  <si>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</si>
  <si>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</si>
  <si>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</si>
  <si>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</si>
  <si>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</si>
  <si>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</si>
  <si>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</si>
  <si>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</si>
  <si>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</si>
  <si>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</si>
  <si>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</si>
  <si>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</si>
  <si>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</si>
  <si>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</si>
  <si>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</si>
  <si>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</si>
  <si>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</si>
  <si>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</si>
  <si>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</si>
  <si>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</si>
  <si>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</si>
  <si>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</si>
  <si>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</si>
  <si>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</si>
  <si>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</si>
  <si>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</si>
  <si>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</si>
  <si>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</si>
  <si>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</si>
  <si>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</si>
  <si>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</si>
  <si>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</si>
  <si>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</si>
  <si>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</si>
  <si>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</si>
  <si>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</si>
  <si>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</si>
  <si>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</si>
  <si>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</si>
  <si>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</si>
  <si>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</si>
  <si>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</si>
  <si>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</si>
  <si>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</si>
  <si>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</si>
  <si>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</si>
  <si>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</si>
  <si>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</si>
  <si>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</si>
  <si>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</si>
  <si>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</si>
  <si>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</si>
  <si>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</si>
  <si>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</si>
  <si>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</si>
  <si>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</si>
  <si>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</si>
  <si>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</si>
  <si>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</si>
  <si>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</si>
  <si>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</si>
  <si>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</si>
  <si>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</si>
  <si>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</si>
  <si>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</si>
  <si>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</si>
  <si>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</si>
  <si>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</si>
  <si>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</si>
  <si>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</si>
  <si>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</si>
  <si>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</si>
  <si>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</si>
  <si>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</si>
  <si>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</si>
  <si>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</si>
  <si>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</si>
  <si>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</si>
  <si>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</si>
  <si>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</si>
  <si>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</si>
  <si>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</si>
  <si>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</si>
  <si>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</si>
  <si>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</si>
  <si>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</si>
  <si>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</si>
  <si>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</si>
  <si>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</si>
  <si>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</si>
  <si>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</si>
  <si>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</si>
  <si>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</si>
  <si>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</si>
  <si>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</si>
  <si>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</si>
  <si>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</si>
  <si>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</si>
  <si>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</si>
  <si>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</si>
  <si>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</si>
  <si>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</si>
  <si>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</si>
  <si>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</si>
  <si>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</si>
  <si>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</si>
  <si>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</si>
  <si>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</si>
  <si>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</si>
  <si>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</si>
  <si>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</si>
  <si>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</si>
  <si>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</si>
  <si>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</si>
  <si>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</si>
  <si>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</si>
  <si>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</si>
  <si>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</si>
  <si>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</si>
  <si>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</si>
  <si>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</si>
  <si>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</si>
  <si>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</si>
  <si>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</si>
  <si>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</si>
  <si>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</si>
  <si>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</si>
  <si>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</si>
  <si>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</si>
  <si>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</si>
  <si>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</si>
  <si>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</si>
  <si>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</si>
  <si>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</si>
  <si>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</si>
  <si>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</si>
  <si>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</si>
  <si>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</si>
  <si>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</si>
  <si>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</si>
  <si>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</si>
  <si>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</si>
  <si>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</si>
  <si>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</si>
  <si>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</si>
  <si>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</si>
  <si>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</si>
  <si>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</si>
  <si>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</si>
  <si>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</si>
  <si>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</si>
  <si>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</si>
  <si>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</si>
  <si>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</si>
  <si>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</si>
  <si>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</si>
  <si>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</si>
  <si>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</si>
  <si>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</si>
  <si>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</si>
  <si>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</si>
  <si>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</si>
  <si>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</si>
  <si>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</si>
  <si>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</si>
  <si>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</si>
  <si>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</si>
  <si>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</si>
  <si>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</si>
  <si>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</si>
  <si>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</si>
  <si>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</si>
  <si>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</si>
  <si>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</si>
  <si>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</si>
  <si>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</si>
  <si>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</si>
  <si>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</si>
  <si>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</si>
  <si>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</si>
  <si>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</si>
  <si>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</si>
  <si>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</si>
  <si>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</si>
  <si>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</si>
  <si>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</si>
  <si>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</si>
  <si>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</si>
  <si>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</si>
  <si>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</si>
  <si>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</si>
  <si>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</si>
  <si>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</si>
  <si>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</si>
  <si>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</si>
  <si>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</si>
  <si>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</si>
  <si>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</si>
  <si>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</si>
  <si>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</si>
  <si>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</si>
  <si>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</si>
  <si>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</si>
  <si>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</si>
  <si>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</si>
  <si>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</si>
  <si>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</si>
  <si>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</si>
  <si>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</si>
  <si>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</si>
  <si>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</si>
  <si>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</si>
  <si>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</si>
  <si>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</si>
  <si>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</si>
  <si>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</si>
  <si>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</si>
  <si>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</si>
  <si>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</si>
  <si>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</si>
  <si>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</si>
  <si>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</si>
  <si>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</si>
  <si>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</si>
  <si>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</si>
  <si>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</si>
  <si>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</si>
  <si>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</si>
  <si>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</si>
  <si>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</si>
  <si>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</si>
  <si>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</si>
  <si>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</si>
  <si>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</si>
  <si>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</si>
  <si>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</si>
  <si>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</si>
  <si>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</si>
  <si>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</si>
  <si>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</si>
  <si>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</si>
  <si>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</si>
  <si>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</si>
  <si>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</si>
  <si>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</si>
  <si>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</si>
  <si>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</si>
  <si>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</si>
  <si>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</si>
  <si>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</si>
  <si>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</si>
  <si>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</si>
  <si>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</si>
  <si>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</si>
  <si>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</si>
  <si>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</si>
  <si>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</si>
  <si>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</si>
  <si>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</si>
  <si>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</si>
  <si>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</si>
  <si>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</si>
  <si>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</si>
  <si>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</si>
  <si>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</si>
  <si>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</si>
  <si>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</si>
  <si>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</si>
  <si>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</si>
  <si>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</si>
  <si>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</si>
  <si>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</si>
  <si>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</si>
  <si>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</si>
  <si>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</si>
  <si>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</si>
  <si>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</si>
  <si>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</si>
  <si>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</si>
  <si>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</si>
  <si>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</si>
  <si>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</si>
  <si>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</si>
  <si>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</si>
  <si>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</si>
  <si>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</si>
  <si>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</si>
  <si>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</si>
  <si>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</si>
  <si>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</si>
  <si>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</si>
  <si>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</si>
  <si>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</si>
  <si>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</si>
  <si>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</si>
  <si>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</si>
  <si>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</si>
  <si>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</si>
  <si>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</si>
  <si>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</si>
  <si>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</si>
  <si>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</si>
  <si>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</si>
  <si>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</si>
  <si>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</si>
  <si>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</si>
  <si>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</si>
  <si>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</si>
  <si>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</si>
  <si>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</si>
  <si>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</si>
  <si>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</si>
  <si>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</si>
  <si>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</si>
  <si>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</si>
  <si>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</si>
  <si>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</si>
  <si>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</si>
  <si>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</si>
  <si>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</si>
  <si>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</si>
  <si>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</si>
  <si>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</si>
  <si>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</si>
  <si>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</si>
  <si>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</si>
  <si>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</si>
  <si>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</si>
  <si>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</si>
  <si>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</si>
  <si>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</si>
  <si>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</si>
  <si>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</si>
  <si>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</si>
  <si>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</si>
  <si>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</si>
  <si>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</si>
  <si>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</si>
  <si>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</si>
  <si>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</si>
  <si>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</si>
  <si>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</si>
  <si>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</si>
  <si>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</si>
  <si>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</si>
  <si>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</si>
  <si>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</si>
  <si>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</si>
  <si>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</si>
  <si>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</si>
  <si>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</si>
  <si>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</si>
  <si>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</si>
  <si>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</si>
  <si>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</si>
  <si>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</si>
  <si>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</si>
  <si>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</si>
  <si>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</si>
  <si>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</si>
  <si>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</si>
  <si>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</si>
  <si>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</si>
  <si>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</si>
  <si>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</si>
  <si>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</si>
  <si>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</si>
  <si>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</si>
  <si>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</si>
  <si>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</si>
  <si>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</si>
  <si>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</si>
  <si>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</si>
  <si>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</si>
  <si>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</si>
  <si>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</si>
  <si>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</si>
  <si>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</si>
  <si>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</si>
  <si>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</si>
  <si>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</si>
  <si>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</si>
  <si>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</si>
  <si>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</si>
  <si>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</si>
  <si>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</si>
  <si>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</si>
  <si>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</si>
  <si>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</si>
  <si>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</si>
  <si>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</si>
  <si>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</si>
  <si>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</si>
  <si>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</si>
  <si>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</si>
  <si>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</si>
  <si>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</si>
  <si>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</si>
  <si>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</si>
  <si>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</si>
  <si>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</si>
  <si>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</si>
  <si>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</si>
  <si>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</si>
  <si>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</si>
  <si>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</si>
  <si>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</si>
  <si>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</si>
  <si>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</si>
  <si>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</si>
  <si>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</si>
  <si>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</si>
  <si>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</si>
  <si>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</si>
  <si>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</si>
  <si>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</si>
  <si>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</si>
  <si>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</si>
  <si>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</si>
  <si>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</si>
  <si>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</si>
  <si>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</si>
  <si>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</si>
  <si>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</si>
  <si>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</si>
  <si>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</si>
  <si>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</si>
  <si>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</si>
  <si>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</si>
  <si>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</si>
  <si>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</si>
  <si>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</si>
  <si>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</si>
  <si>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</si>
  <si>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</si>
  <si>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</si>
  <si>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</si>
  <si>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</si>
  <si>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</si>
  <si>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</si>
  <si>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</si>
  <si>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</si>
  <si>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</si>
  <si>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</si>
  <si>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</si>
  <si>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</si>
  <si>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</si>
  <si>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</si>
  <si>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</si>
  <si>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</si>
  <si>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</si>
  <si>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</si>
  <si>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</si>
  <si>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</si>
  <si>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</si>
  <si>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</si>
  <si>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</si>
  <si>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</si>
  <si>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</si>
  <si>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</si>
  <si>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</si>
  <si>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</si>
  <si>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</si>
  <si>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</si>
  <si>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</si>
  <si>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</si>
  <si>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</si>
  <si>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</si>
  <si>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</si>
  <si>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</si>
  <si>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</si>
  <si>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</si>
  <si>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</si>
  <si>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</si>
  <si>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</si>
  <si>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</si>
  <si>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</si>
  <si>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</si>
  <si>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</si>
  <si>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</si>
  <si>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</si>
  <si>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</si>
  <si>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</si>
  <si>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</si>
  <si>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</si>
  <si>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</si>
  <si>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</si>
  <si>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</si>
  <si>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</si>
  <si>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</si>
  <si>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</si>
  <si>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</si>
  <si>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</si>
  <si>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</si>
  <si>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</si>
  <si>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</si>
  <si>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</si>
  <si>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</si>
  <si>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</si>
  <si>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</si>
  <si>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</si>
  <si>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</si>
  <si>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</si>
  <si>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</si>
  <si>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</si>
  <si>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</si>
  <si>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</si>
  <si>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</si>
  <si>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</si>
  <si>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</si>
  <si>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</si>
  <si>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</si>
  <si>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</si>
  <si>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</si>
  <si>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</si>
  <si>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</si>
  <si>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</si>
  <si>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</si>
  <si>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</si>
  <si>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</si>
  <si>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</si>
  <si>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</si>
  <si>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</si>
  <si>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</si>
  <si>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</si>
  <si>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</si>
  <si>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</si>
  <si>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</si>
  <si>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</si>
  <si>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</si>
  <si>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</si>
  <si>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</si>
  <si>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</si>
  <si>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</si>
  <si>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</si>
  <si>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</si>
  <si>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</si>
  <si>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</si>
  <si>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</si>
  <si>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</si>
  <si>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</si>
  <si>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</si>
  <si>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</si>
  <si>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</si>
  <si>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</si>
  <si>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</si>
  <si>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</si>
  <si>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</si>
  <si>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</si>
  <si>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</si>
  <si>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</si>
  <si>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</si>
  <si>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</si>
  <si>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</si>
  <si>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</si>
  <si>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</si>
  <si>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</si>
  <si>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</si>
  <si>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</si>
  <si>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</si>
  <si>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</si>
  <si>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</si>
  <si>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</si>
  <si>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</si>
  <si>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</si>
  <si>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</si>
  <si>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</si>
  <si>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</si>
  <si>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</si>
  <si>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</si>
  <si>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</si>
  <si>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</si>
  <si>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</si>
  <si>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</si>
  <si>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</si>
  <si>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</si>
  <si>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</si>
  <si>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</si>
  <si>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</si>
  <si>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</si>
  <si>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</si>
  <si>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</si>
  <si>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</si>
  <si>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</si>
  <si>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</si>
  <si>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</si>
  <si>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</si>
  <si>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</si>
  <si>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</si>
  <si>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</si>
  <si>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</si>
  <si>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</si>
  <si>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</si>
  <si>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</si>
  <si>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</si>
  <si>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</si>
  <si>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</si>
  <si>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</si>
  <si>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</si>
  <si>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</si>
  <si>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</si>
  <si>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</si>
  <si>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</si>
  <si>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</si>
  <si>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</si>
  <si>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</si>
  <si>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</si>
  <si>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</si>
  <si>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</si>
  <si>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</si>
  <si>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</si>
  <si>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</si>
  <si>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</si>
  <si>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</si>
  <si>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</si>
  <si>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</si>
  <si>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</si>
  <si>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</si>
  <si>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</si>
  <si>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</si>
  <si>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</si>
  <si>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</si>
  <si>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</si>
  <si>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</si>
  <si>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</si>
  <si>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</si>
  <si>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</si>
  <si>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</si>
  <si>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</si>
  <si>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</si>
  <si>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</si>
  <si>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</si>
  <si>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</si>
  <si>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</si>
  <si>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</si>
  <si>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</si>
  <si>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</si>
  <si>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</si>
  <si>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</si>
  <si>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</si>
  <si>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</si>
  <si>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</si>
  <si>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</si>
  <si>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</si>
  <si>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</si>
  <si>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</si>
  <si>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</si>
  <si>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</si>
  <si>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</si>
  <si>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</si>
  <si>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</si>
  <si>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</si>
  <si>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</si>
  <si>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</si>
  <si>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</si>
  <si>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</si>
  <si>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</si>
  <si>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</si>
  <si>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</si>
  <si>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</si>
  <si>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</si>
  <si>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</si>
  <si>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</si>
  <si>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</si>
  <si>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</si>
  <si>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</si>
  <si>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</si>
  <si>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</si>
  <si>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</si>
  <si>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</si>
  <si>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</si>
  <si>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</si>
  <si>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</si>
  <si>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</si>
  <si>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</si>
  <si>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</si>
  <si>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</si>
  <si>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</si>
  <si>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</si>
  <si>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</si>
  <si>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</si>
  <si>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</si>
  <si>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</si>
  <si>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</si>
  <si>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</si>
  <si>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</si>
  <si>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</si>
  <si>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</si>
  <si>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</si>
  <si>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</si>
  <si>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</si>
  <si>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</si>
  <si>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</si>
  <si>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</si>
  <si>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</si>
  <si>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</si>
  <si>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</si>
  <si>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</si>
  <si>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</si>
  <si>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</si>
  <si>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</si>
  <si>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</si>
  <si>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</si>
  <si>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</si>
  <si>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</si>
  <si>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</si>
  <si>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</si>
  <si>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</si>
  <si>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</si>
  <si>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</si>
  <si>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</si>
  <si>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</si>
  <si>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</si>
  <si>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</si>
  <si>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</si>
  <si>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</si>
  <si>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</si>
  <si>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</si>
  <si>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</si>
  <si>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</si>
  <si>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</si>
  <si>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</si>
  <si>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</si>
  <si>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</si>
  <si>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</si>
  <si>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</si>
  <si>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</si>
  <si>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</si>
  <si>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</si>
  <si>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</si>
  <si>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</si>
  <si>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</si>
  <si>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</si>
  <si>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</si>
  <si>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</si>
  <si>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</si>
  <si>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</si>
  <si>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</si>
  <si>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</si>
  <si>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</si>
  <si>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</si>
  <si>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</si>
  <si>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</si>
  <si>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</si>
  <si>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</si>
  <si>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</si>
  <si>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</si>
  <si>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</si>
  <si>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</si>
  <si>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</si>
  <si>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</si>
  <si>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</si>
  <si>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</si>
  <si>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</si>
  <si>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</si>
  <si>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</si>
  <si>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</si>
  <si>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</si>
  <si>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</si>
  <si>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</si>
  <si>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</si>
  <si>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</si>
  <si>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</si>
  <si>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</si>
  <si>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</si>
  <si>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</si>
  <si>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</si>
  <si>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</si>
  <si>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</si>
  <si>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</si>
  <si>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</si>
  <si>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</si>
  <si>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</si>
  <si>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</si>
  <si>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</si>
  <si>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</si>
  <si>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</si>
  <si>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</si>
  <si>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</si>
  <si>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</si>
  <si>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</si>
  <si>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</si>
  <si>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</si>
  <si>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</si>
  <si>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</si>
  <si>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</si>
  <si>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</si>
  <si>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</si>
  <si>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</si>
  <si>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</si>
  <si>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</si>
  <si>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</si>
  <si>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</si>
  <si>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</si>
  <si>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</si>
  <si>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</si>
  <si>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</si>
  <si>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</si>
  <si>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</si>
  <si>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</si>
  <si>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</si>
  <si>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</si>
  <si>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</si>
  <si>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</si>
  <si>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</si>
  <si>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</si>
  <si>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</si>
  <si>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</si>
  <si>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</si>
  <si>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</si>
  <si>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</si>
  <si>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</si>
  <si>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</si>
  <si>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</si>
  <si>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</si>
  <si>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</si>
  <si>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</si>
  <si>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</si>
  <si>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</si>
  <si>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</si>
  <si>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</si>
  <si>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</si>
  <si>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</si>
  <si>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</si>
  <si>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</si>
  <si>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</si>
  <si>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</si>
  <si>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</si>
  <si>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</si>
  <si>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</si>
  <si>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</si>
  <si>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</si>
  <si>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</si>
  <si>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</si>
  <si>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</si>
  <si>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</si>
  <si>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</si>
  <si>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</si>
  <si>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</si>
  <si>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</si>
  <si>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</si>
  <si>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</si>
  <si>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</si>
  <si>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</si>
  <si>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</si>
  <si>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</si>
  <si>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</si>
  <si>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</si>
  <si>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</si>
  <si>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</si>
  <si>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</si>
  <si>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</si>
  <si>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</si>
  <si>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</si>
  <si>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</si>
  <si>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</si>
  <si>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</si>
  <si>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</si>
  <si>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</si>
  <si>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</si>
  <si>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</si>
  <si>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</si>
  <si>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</si>
  <si>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</si>
  <si>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</si>
  <si>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</si>
  <si>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</si>
  <si>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</si>
  <si>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</si>
  <si>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</si>
  <si>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</si>
  <si>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</si>
  <si>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</si>
  <si>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</si>
  <si>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</si>
  <si>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</si>
  <si>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</si>
  <si>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</si>
  <si>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</si>
  <si>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</si>
  <si>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</si>
  <si>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</si>
  <si>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</si>
  <si>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</si>
  <si>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</si>
  <si>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</si>
  <si>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</si>
  <si>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</si>
  <si>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</si>
  <si>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</si>
  <si>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</si>
  <si>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</si>
  <si>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</si>
  <si>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</si>
  <si>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</si>
  <si>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</si>
  <si>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</si>
  <si>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</si>
  <si>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</si>
  <si>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</si>
  <si>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</si>
  <si>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</si>
  <si>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</si>
  <si>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</si>
  <si>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</si>
  <si>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</si>
  <si>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</si>
  <si>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</si>
  <si>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</si>
  <si>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</si>
  <si>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</si>
  <si>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</si>
  <si>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</si>
  <si>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</si>
  <si>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</si>
  <si>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</si>
  <si>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</si>
  <si>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</si>
  <si>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</si>
  <si>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</si>
  <si>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</si>
  <si>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</si>
  <si>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</si>
  <si>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</si>
  <si>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</si>
  <si>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</si>
  <si>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</si>
  <si>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</si>
  <si>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</si>
  <si>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</si>
  <si>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</si>
  <si>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</si>
  <si>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</si>
  <si>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</si>
  <si>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</si>
  <si>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</si>
  <si>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</si>
  <si>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</si>
  <si>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</si>
  <si>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</si>
  <si>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</si>
  <si>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</si>
  <si>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</si>
  <si>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</si>
  <si>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</si>
  <si>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</si>
  <si>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</si>
  <si>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</si>
  <si>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</si>
  <si>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</si>
  <si>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</si>
  <si>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</si>
  <si>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</si>
  <si>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</si>
  <si>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</si>
  <si>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</si>
  <si>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</si>
  <si>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</si>
  <si>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</si>
  <si>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</si>
  <si>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</si>
  <si>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</si>
  <si>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</si>
  <si>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</si>
  <si>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</si>
  <si>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</si>
  <si>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</si>
  <si>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</si>
  <si>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</si>
  <si>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</si>
  <si>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</si>
  <si>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</si>
  <si>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</si>
  <si>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</si>
  <si>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</si>
  <si>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</si>
  <si>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</si>
  <si>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</si>
  <si>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</si>
  <si>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</si>
  <si>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</si>
  <si>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</si>
  <si>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</si>
  <si>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</si>
  <si>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</si>
  <si>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</si>
  <si>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</si>
  <si>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</si>
  <si>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</si>
  <si>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</si>
  <si>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</si>
  <si>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</si>
  <si>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</si>
  <si>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</si>
  <si>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</si>
  <si>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</si>
  <si>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</si>
  <si>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</si>
  <si>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</si>
  <si>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</si>
  <si>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</si>
  <si>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</si>
  <si>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</si>
  <si>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</si>
  <si>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</si>
  <si>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</si>
  <si>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</si>
  <si>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</si>
  <si>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</si>
  <si>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</si>
  <si>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</si>
  <si>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</si>
  <si>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</si>
  <si>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</si>
  <si>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</si>
  <si>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</si>
  <si>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</si>
  <si>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</si>
  <si>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</si>
  <si>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</si>
  <si>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</si>
  <si>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</si>
  <si>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</si>
  <si>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</si>
  <si>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</si>
  <si>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</si>
  <si>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</si>
  <si>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</si>
  <si>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</si>
  <si>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</si>
  <si>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</si>
  <si>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</si>
  <si>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</si>
  <si>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</si>
  <si>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</si>
  <si>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</si>
  <si>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</si>
  <si>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</si>
  <si>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</si>
  <si>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</si>
  <si>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</si>
  <si>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</si>
  <si>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</si>
  <si>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</si>
  <si>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</si>
  <si>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</si>
  <si>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</si>
  <si>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</si>
  <si>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</si>
  <si>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</si>
  <si>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</si>
  <si>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</si>
  <si>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</si>
  <si>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</si>
  <si>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</si>
  <si>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</si>
  <si>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</si>
  <si>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</si>
  <si>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</si>
  <si>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</si>
  <si>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</si>
  <si>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</si>
  <si>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</si>
  <si>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</si>
  <si>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</si>
  <si>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</si>
  <si>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</si>
  <si>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</si>
  <si>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</si>
  <si>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</si>
  <si>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</si>
  <si>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</si>
  <si>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</si>
  <si>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</si>
  <si>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</si>
  <si>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</si>
  <si>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</si>
  <si>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</si>
  <si>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</si>
  <si>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</si>
  <si>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</si>
  <si>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</si>
  <si>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</si>
  <si>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</si>
  <si>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</si>
  <si>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</si>
  <si>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</si>
  <si>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</si>
  <si>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</si>
  <si>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</si>
  <si>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</si>
  <si>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</si>
  <si>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</si>
  <si>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</si>
  <si>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</si>
  <si>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</si>
  <si>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</si>
  <si>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</si>
  <si>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</si>
  <si>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</si>
  <si>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</si>
  <si>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</si>
  <si>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</si>
  <si>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</si>
  <si>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</si>
  <si>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</si>
  <si>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</si>
  <si>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</si>
  <si>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</si>
  <si>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</si>
  <si>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</si>
  <si>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</si>
  <si>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</si>
  <si>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</si>
  <si>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</si>
  <si>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</si>
  <si>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</si>
  <si>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</si>
  <si>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</si>
  <si>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</si>
  <si>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</si>
  <si>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</si>
  <si>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</si>
  <si>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</si>
  <si>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</si>
  <si>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</si>
  <si>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</si>
  <si>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</si>
  <si>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</si>
  <si>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</si>
  <si>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</si>
  <si>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</si>
  <si>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</si>
  <si>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</si>
  <si>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</si>
  <si>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</si>
  <si>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</si>
  <si>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</si>
  <si>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</si>
  <si>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</si>
  <si>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</si>
  <si>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</si>
  <si>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</si>
  <si>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</si>
  <si>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</si>
  <si>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</si>
  <si>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</si>
  <si>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</si>
  <si>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</si>
  <si>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</si>
  <si>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</si>
  <si>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</si>
  <si>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</si>
  <si>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</si>
  <si>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</si>
  <si>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</si>
  <si>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</si>
  <si>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</si>
  <si>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</si>
  <si>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</si>
  <si>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</si>
  <si>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</si>
  <si>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</si>
  <si>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</si>
  <si>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</si>
  <si>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</si>
  <si>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</si>
  <si>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</si>
  <si>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</si>
  <si>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</si>
  <si>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</si>
  <si>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</si>
  <si>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</si>
  <si>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</si>
  <si>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</si>
  <si>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</si>
  <si>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</si>
  <si>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</si>
  <si>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</si>
  <si>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</si>
  <si>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</si>
  <si>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</si>
  <si>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</si>
  <si>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</si>
  <si>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</si>
  <si>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</si>
  <si>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</si>
  <si>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</si>
  <si>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</si>
  <si>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</si>
  <si>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</si>
  <si>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</si>
  <si>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</si>
  <si>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</si>
  <si>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</si>
  <si>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</si>
  <si>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</si>
  <si>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</si>
  <si>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</si>
  <si>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</si>
  <si>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</si>
  <si>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</si>
  <si>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</si>
  <si>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</si>
  <si>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</si>
  <si>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</si>
  <si>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</si>
  <si>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</si>
  <si>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</si>
  <si>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</si>
  <si>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</si>
  <si>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</si>
  <si>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</si>
  <si>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</si>
  <si>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</si>
  <si>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</si>
  <si>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</si>
  <si>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</si>
  <si>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</si>
  <si>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</si>
  <si>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</si>
  <si>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</si>
  <si>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</si>
  <si>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</si>
  <si>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</si>
  <si>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</si>
  <si>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</si>
  <si>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</si>
  <si>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</si>
  <si>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</si>
  <si>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</si>
  <si>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</si>
  <si>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</si>
  <si>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</si>
  <si>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</si>
  <si>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</si>
  <si>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</si>
  <si>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</si>
  <si>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</si>
  <si>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</si>
  <si>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</si>
  <si>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</si>
  <si>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</si>
  <si>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</si>
  <si>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</si>
  <si>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</si>
  <si>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</si>
  <si>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</si>
  <si>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</si>
  <si>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</si>
  <si>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</si>
  <si>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</si>
  <si>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</si>
  <si>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</si>
  <si>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</si>
  <si>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</si>
  <si>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</si>
  <si>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</si>
  <si>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</si>
  <si>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</si>
  <si>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</si>
  <si>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</si>
  <si>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</si>
  <si>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</si>
  <si>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</si>
  <si>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</si>
  <si>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</si>
  <si>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</si>
  <si>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</si>
  <si>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</si>
  <si>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</si>
  <si>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</si>
  <si>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</si>
  <si>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</si>
  <si>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</si>
  <si>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</si>
  <si>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</si>
  <si>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</si>
  <si>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</si>
  <si>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</si>
  <si>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</si>
  <si>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</si>
  <si>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</si>
  <si>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</si>
  <si>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</si>
  <si>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</si>
  <si>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</si>
  <si>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</si>
  <si>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</si>
  <si>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</si>
  <si>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</si>
  <si>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</si>
  <si>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</si>
  <si>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</si>
  <si>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</si>
  <si>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</si>
  <si>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</si>
  <si>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</si>
  <si>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</si>
  <si>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</si>
  <si>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</si>
  <si>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</si>
  <si>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</si>
  <si>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</si>
  <si>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</si>
  <si>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</si>
  <si>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</si>
  <si>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</si>
  <si>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</si>
  <si>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</si>
  <si>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</si>
  <si>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</si>
  <si>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</si>
  <si>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</si>
  <si>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</si>
  <si>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</si>
  <si>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</si>
  <si>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</si>
  <si>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</si>
  <si>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</si>
  <si>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</si>
  <si>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</si>
  <si>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</si>
  <si>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</si>
  <si>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</si>
  <si>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</si>
  <si>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</si>
  <si>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</si>
  <si>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</si>
  <si>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</si>
  <si>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</si>
  <si>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</si>
  <si>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</si>
  <si>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</si>
  <si>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</si>
  <si>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</si>
  <si>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</si>
  <si>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</si>
  <si>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</si>
  <si>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</si>
  <si>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</si>
  <si>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</si>
  <si>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</si>
  <si>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</si>
  <si>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</si>
  <si>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</si>
  <si>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</si>
  <si>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</si>
  <si>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</si>
  <si>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</si>
  <si>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</si>
  <si>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</si>
  <si>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</si>
  <si>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</si>
  <si>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</si>
  <si>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</si>
  <si>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</si>
  <si>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</si>
  <si>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</si>
  <si>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</si>
  <si>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</si>
  <si>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</si>
  <si>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</si>
  <si>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</si>
  <si>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</si>
  <si>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</si>
  <si>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</si>
  <si>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</si>
  <si>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</si>
  <si>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</si>
  <si>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</si>
  <si>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</si>
  <si>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</si>
  <si>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</si>
  <si>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</si>
  <si>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</si>
  <si>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</si>
  <si>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</si>
  <si>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</si>
  <si>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</si>
  <si>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</si>
  <si>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</si>
  <si>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</si>
  <si>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</si>
  <si>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</si>
  <si>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</si>
  <si>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</si>
  <si>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</si>
  <si>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</si>
  <si>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</si>
  <si>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</si>
  <si>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</si>
  <si>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</si>
  <si>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</si>
  <si>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</si>
  <si>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</si>
  <si>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</si>
  <si>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</si>
  <si>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</si>
  <si>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</si>
  <si>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</si>
  <si>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</si>
  <si>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</si>
  <si>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</si>
  <si>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</si>
  <si>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</si>
  <si>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</si>
  <si>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</si>
  <si>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</si>
  <si>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</si>
  <si>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</si>
  <si>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</si>
  <si>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</si>
  <si>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</si>
  <si>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</si>
  <si>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</si>
  <si>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</si>
  <si>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</si>
  <si>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</si>
  <si>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</si>
  <si>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</si>
  <si>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</si>
  <si>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</si>
  <si>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</si>
  <si>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</si>
  <si>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</si>
  <si>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</si>
  <si>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</si>
  <si>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</si>
  <si>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</si>
  <si>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</si>
  <si>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</si>
  <si>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</si>
  <si>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</si>
  <si>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</si>
  <si>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</si>
  <si>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</si>
  <si>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</si>
  <si>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</si>
  <si>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</si>
  <si>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</si>
  <si>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Cerises</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</si>
  <si>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</si>
  <si>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</si>
  <si>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</si>
  <si>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</si>
  <si>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</si>
  <si>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</si>
  <si>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</si>
  <si>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</si>
  <si>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</si>
  <si>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</si>
  <si>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</si>
  <si>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</si>
  <si>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</si>
  <si>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</si>
  <si>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</si>
  <si>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</si>
  <si>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</si>
  <si>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</si>
  <si>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</si>
  <si>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</si>
  <si>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</si>
  <si>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</si>
  <si>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</si>
  <si>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</si>
  <si>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</si>
  <si>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</si>
  <si>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</si>
  <si>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</si>
  <si>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</si>
  <si>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</si>
  <si>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</si>
  <si>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</si>
  <si>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</si>
  <si>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</si>
  <si>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</si>
  <si>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</si>
  <si>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</si>
  <si>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</si>
  <si>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</si>
  <si>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</si>
  <si>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</si>
  <si>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</si>
  <si>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</si>
  <si>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</si>
  <si>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</si>
  <si>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</si>
  <si>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</si>
  <si>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</si>
  <si>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</si>
  <si>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</si>
  <si>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</si>
  <si>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</si>
  <si>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</si>
  <si>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</si>
  <si>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</si>
  <si>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</si>
  <si>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</si>
  <si>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</si>
  <si>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</si>
  <si>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</si>
  <si>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</si>
  <si>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</si>
  <si>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</si>
  <si>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</si>
  <si>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</si>
  <si>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</si>
  <si>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</si>
  <si>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</si>
  <si>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</si>
  <si>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</si>
  <si>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</si>
  <si>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</si>
  <si>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</si>
  <si>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</si>
  <si>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</si>
  <si>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</si>
  <si>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</si>
  <si>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</si>
  <si>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</si>
  <si>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</si>
  <si>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</si>
  <si>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</si>
  <si>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</si>
  <si>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</si>
  <si>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</si>
  <si>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</si>
  <si>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</si>
  <si>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</si>
  <si>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</si>
  <si>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</si>
  <si>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</si>
  <si>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</si>
  <si>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</si>
  <si>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</si>
  <si>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</si>
  <si>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</si>
  <si>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</si>
  <si>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</si>
  <si>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</si>
  <si>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</si>
  <si>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</si>
  <si>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</si>
  <si>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</si>
  <si>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</si>
  <si>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</si>
  <si>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</si>
  <si>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</si>
  <si>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</si>
  <si>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</si>
  <si>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</si>
  <si>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</si>
  <si>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</si>
  <si>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</si>
  <si>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</si>
  <si>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</si>
  <si>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</si>
  <si>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</si>
  <si>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</si>
  <si>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</si>
  <si>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</si>
  <si>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</si>
  <si>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</si>
  <si>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</si>
  <si>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</si>
  <si>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</si>
  <si>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</si>
  <si>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</si>
  <si>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</si>
  <si>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</si>
  <si>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</si>
  <si>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</si>
  <si>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</si>
  <si>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</si>
  <si>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</si>
  <si>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</si>
  <si>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</si>
  <si>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</si>
  <si>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</si>
  <si>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</si>
  <si>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</si>
  <si>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</si>
  <si>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</si>
  <si>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</si>
  <si>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</si>
  <si>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</si>
  <si>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</si>
  <si>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</si>
  <si>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</si>
  <si>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</si>
  <si>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</si>
  <si>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</si>
  <si>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</si>
  <si>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</si>
  <si>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</si>
  <si>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</si>
  <si>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</si>
  <si>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</si>
  <si>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</si>
  <si>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</si>
  <si>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</si>
  <si>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</si>
  <si>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</si>
  <si>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</si>
  <si>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</si>
  <si>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</si>
  <si>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</si>
  <si>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</si>
  <si>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</si>
  <si>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</si>
  <si>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</si>
  <si>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</si>
  <si>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</si>
  <si>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</si>
  <si>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</si>
  <si>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</si>
  <si>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</si>
  <si>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</si>
  <si>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</si>
  <si>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</si>
  <si>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</si>
  <si>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</si>
  <si>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</si>
  <si>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</si>
  <si>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</si>
  <si>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</si>
  <si>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</si>
  <si>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</si>
  <si>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</si>
  <si>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</si>
  <si>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</si>
  <si>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</si>
  <si>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</si>
  <si>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</si>
  <si>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</si>
  <si>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</si>
  <si>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</si>
  <si>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</si>
  <si>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</si>
  <si>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</si>
  <si>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</si>
  <si>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</si>
  <si>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</si>
  <si>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</si>
  <si>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</si>
  <si>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</si>
  <si>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</si>
  <si>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</si>
  <si>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</si>
  <si>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</si>
  <si>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</si>
  <si>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</si>
  <si>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</si>
  <si>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</si>
  <si>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</si>
  <si>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</si>
  <si>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</si>
  <si>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</si>
  <si>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</si>
  <si>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</si>
  <si>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</si>
  <si>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</si>
  <si>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</si>
  <si>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</si>
  <si>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</si>
  <si>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</si>
  <si>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</si>
  <si>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</si>
  <si>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</si>
  <si>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</si>
  <si>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</si>
  <si>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</si>
  <si>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</si>
  <si>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</si>
  <si>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</si>
  <si>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</si>
  <si>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</si>
  <si>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</si>
  <si>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</si>
  <si>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</si>
  <si>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</si>
  <si>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</si>
  <si>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</si>
  <si>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</si>
  <si>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</si>
  <si>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</si>
  <si>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</si>
  <si>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</si>
  <si>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</si>
  <si>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</si>
  <si>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</si>
  <si>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</si>
  <si>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</si>
  <si>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</si>
  <si>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</si>
  <si>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</si>
  <si>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</si>
  <si>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</si>
  <si>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</si>
  <si>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</si>
  <si>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</si>
  <si>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</si>
  <si>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</si>
  <si>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</si>
  <si>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</si>
  <si>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</si>
  <si>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</si>
  <si>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</si>
  <si>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</si>
  <si>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</si>
  <si>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</si>
  <si>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</si>
  <si>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</si>
  <si>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</si>
  <si>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</si>
  <si>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</si>
  <si>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</si>
  <si>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</si>
  <si>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</si>
  <si>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</si>
  <si>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</si>
  <si>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</si>
  <si>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</si>
  <si>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</si>
  <si>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</si>
  <si>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</si>
  <si>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</si>
  <si>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</si>
  <si>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</si>
  <si>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</si>
  <si>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</si>
  <si>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</si>
  <si>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</si>
  <si>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</si>
  <si>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</si>
  <si>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</si>
  <si>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</si>
  <si>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</si>
  <si>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</si>
  <si>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</si>
  <si>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</si>
  <si>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</si>
  <si>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</si>
  <si>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</si>
  <si>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</si>
  <si>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</si>
  <si>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</si>
  <si>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</si>
  <si>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</si>
  <si>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</si>
  <si>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</si>
  <si>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</si>
  <si>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</si>
  <si>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</si>
  <si>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</si>
  <si>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</si>
  <si>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</si>
  <si>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</si>
  <si>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</si>
  <si>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</si>
  <si>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</si>
  <si>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</si>
  <si>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</si>
  <si>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</si>
  <si>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</si>
  <si>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</si>
  <si>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</si>
  <si>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</si>
  <si>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</si>
  <si>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</si>
  <si>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</si>
  <si>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</si>
  <si>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</si>
  <si>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</si>
  <si>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</si>
  <si>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</si>
  <si>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</si>
  <si>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</si>
  <si>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</si>
  <si>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</si>
  <si>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</si>
  <si>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</si>
  <si>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</si>
  <si>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</si>
  <si>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</si>
  <si>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</si>
  <si>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</si>
  <si>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</si>
  <si>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</si>
  <si>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</si>
  <si>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</si>
  <si>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</si>
  <si>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</si>
  <si>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</si>
  <si>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</si>
  <si>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</si>
  <si>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</si>
  <si>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</si>
  <si>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</si>
  <si>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</si>
  <si>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</si>
  <si>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</si>
  <si>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</si>
  <si>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</si>
  <si>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</si>
  <si>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</si>
  <si>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</si>
  <si>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</si>
  <si>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</si>
  <si>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</si>
  <si>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</si>
  <si>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</si>
  <si>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</si>
  <si>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</si>
  <si>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</si>
  <si>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</si>
  <si>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</si>
  <si>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</si>
  <si>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</si>
  <si>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</si>
  <si>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</si>
  <si>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</si>
  <si>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</si>
  <si>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</si>
  <si>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</si>
  <si>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</si>
  <si>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</si>
  <si>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</si>
  <si>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</si>
  <si>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</si>
  <si>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</si>
  <si>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</si>
  <si>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</si>
  <si>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</si>
  <si>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</si>
  <si>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</si>
  <si>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</si>
  <si>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</si>
  <si>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</si>
  <si>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</si>
  <si>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</si>
  <si>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</si>
  <si>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</si>
  <si>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</si>
  <si>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</si>
  <si>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</si>
  <si>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</si>
  <si>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</si>
  <si>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</si>
  <si>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</si>
  <si>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</si>
  <si>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</si>
  <si>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</si>
  <si>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</si>
  <si>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</si>
  <si>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</si>
  <si>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</si>
  <si>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</si>
  <si>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</si>
  <si>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</si>
  <si>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</si>
  <si>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</si>
  <si>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</si>
  <si>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</si>
  <si>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</si>
  <si>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</si>
  <si>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</si>
  <si>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</si>
  <si>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</si>
  <si>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</si>
  <si>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</si>
  <si>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</si>
  <si>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</si>
  <si>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</si>
  <si>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</si>
  <si>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</si>
  <si>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</si>
  <si>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</si>
  <si>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</si>
  <si>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</si>
  <si>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</si>
  <si>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</si>
  <si>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</si>
  <si>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</si>
  <si>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</si>
  <si>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</si>
  <si>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</si>
  <si>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</si>
  <si>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</si>
  <si>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</si>
  <si>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</si>
  <si>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</si>
  <si>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</si>
  <si>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</si>
  <si>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</si>
  <si>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</si>
  <si>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</si>
  <si>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</si>
  <si>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</si>
  <si>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</si>
  <si>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</si>
  <si>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</si>
  <si>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</si>
  <si>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</si>
  <si>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</si>
  <si>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</si>
  <si>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</si>
  <si>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</si>
  <si>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</si>
  <si>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</si>
  <si>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</si>
  <si>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</si>
  <si>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</si>
  <si>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</si>
  <si>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</si>
  <si>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</si>
  <si>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</si>
  <si>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</si>
  <si>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</si>
  <si>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</si>
  <si>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</si>
  <si>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</si>
  <si>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</si>
  <si>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</si>
  <si>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</si>
  <si>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</si>
  <si>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</si>
  <si>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</si>
  <si>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</si>
  <si>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</si>
  <si>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</si>
  <si>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</si>
  <si>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</si>
  <si>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</si>
  <si>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</si>
  <si>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</si>
  <si>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</si>
  <si>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</si>
  <si>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</si>
  <si>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</si>
  <si>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</si>
  <si>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</si>
  <si>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</si>
  <si>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</si>
  <si>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</si>
  <si>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</si>
  <si>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</si>
  <si>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</si>
  <si>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</si>
  <si>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</si>
  <si>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</si>
  <si>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</si>
  <si>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</si>
  <si>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</si>
  <si>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</si>
  <si>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</si>
  <si>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</si>
  <si>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</si>
  <si>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</si>
  <si>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</si>
  <si>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</si>
  <si>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</si>
  <si>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</si>
  <si>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</si>
  <si>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</si>
  <si>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</si>
  <si>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</si>
  <si>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</si>
  <si>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</si>
  <si>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</si>
  <si>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</si>
  <si>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</si>
  <si>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</si>
  <si>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</si>
  <si>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</si>
  <si>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</si>
  <si>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</si>
  <si>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</si>
  <si>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</si>
  <si>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</si>
  <si>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</si>
  <si>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</si>
  <si>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</si>
  <si>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</si>
  <si>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</si>
  <si>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</si>
  <si>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</si>
  <si>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</si>
  <si>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</si>
  <si>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</si>
  <si>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</si>
  <si>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</si>
  <si>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</si>
  <si>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</si>
  <si>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</si>
  <si>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</si>
  <si>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</si>
  <si>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</si>
  <si>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</si>
  <si>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</si>
  <si>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</si>
  <si>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</si>
  <si>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</si>
  <si>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</si>
  <si>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</si>
  <si>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</si>
  <si>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</si>
  <si>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</si>
  <si>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</si>
  <si>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</si>
  <si>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</si>
  <si>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</si>
  <si>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</si>
  <si>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</si>
  <si>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</si>
  <si>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</si>
  <si>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</si>
  <si>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</si>
  <si>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</si>
  <si>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</si>
  <si>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</si>
  <si>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</si>
  <si>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</si>
  <si>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</si>
  <si>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</si>
  <si>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</si>
  <si>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</si>
  <si>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</si>
  <si>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</si>
  <si>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</si>
  <si>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</si>
  <si>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</si>
  <si>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</si>
  <si>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</si>
  <si>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</si>
  <si>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</si>
  <si>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</si>
  <si>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</si>
  <si>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</si>
  <si>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</si>
  <si>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</si>
  <si>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</si>
  <si>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</si>
  <si>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</si>
  <si>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</si>
  <si>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</si>
  <si>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</si>
  <si>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</si>
  <si>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</si>
  <si>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</si>
  <si>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</si>
  <si>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</si>
  <si>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</si>
  <si>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</si>
  <si>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</si>
  <si>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</si>
  <si>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</si>
  <si>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</si>
  <si>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</si>
  <si>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</si>
  <si>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</si>
  <si>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</si>
  <si>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</si>
  <si>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</si>
  <si>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</si>
  <si>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</si>
  <si>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</si>
  <si>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</si>
  <si>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</si>
  <si>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</si>
  <si>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</si>
  <si>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</si>
  <si>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</si>
  <si>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</si>
  <si>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</si>
  <si>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</si>
  <si>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</si>
  <si>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</si>
  <si>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</si>
  <si>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</si>
  <si>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</si>
  <si>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</si>
  <si>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</si>
  <si>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</si>
  <si>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</si>
  <si>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</si>
  <si>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</si>
  <si>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</si>
  <si>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</si>
  <si>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</si>
  <si>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</si>
  <si>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</si>
  <si>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</si>
  <si>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</si>
  <si>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</si>
  <si>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</si>
  <si>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</si>
  <si>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</si>
  <si>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</si>
  <si>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</si>
  <si>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</si>
  <si>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</si>
  <si>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</si>
  <si>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</si>
  <si>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</si>
  <si>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</si>
  <si>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</si>
  <si>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</si>
  <si>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</si>
  <si>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</si>
  <si>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</si>
  <si>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</si>
  <si>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</si>
  <si>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</si>
  <si>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</si>
  <si>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</si>
  <si>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</si>
  <si>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</si>
  <si>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</si>
  <si>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</si>
  <si>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</si>
  <si>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</si>
  <si>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</si>
  <si>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</si>
  <si>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</si>
  <si>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</si>
  <si>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En fonction des informations saisies : nombre de contenants à utiliser</t>
  </si>
  <si>
    <t>Service à la pièce ou à la part</t>
  </si>
  <si>
    <t>CUISSES DE POULET</t>
  </si>
  <si>
    <t xml:space="preserve">Unités </t>
  </si>
  <si>
    <t xml:space="preserve">Quoi </t>
  </si>
  <si>
    <t xml:space="preserve">Contenants </t>
  </si>
  <si>
    <t>Nb de Pièces p.p</t>
  </si>
  <si>
    <t>Dans 1 contenant</t>
  </si>
  <si>
    <t xml:space="preserve">Contenant Nb de Parts </t>
  </si>
  <si>
    <t>dans 1 contenant</t>
  </si>
  <si>
    <t>saisissez vos valeurs dans les cellules jaunes</t>
  </si>
  <si>
    <t>Service au poids ou au volume</t>
  </si>
  <si>
    <t>⑥ Poids ou Volume</t>
  </si>
  <si>
    <t>⑦ g.kg.L.dl.cl.ml</t>
  </si>
  <si>
    <t>Pois ou volume  p.p.</t>
  </si>
  <si>
    <t>⑥ Poids ou Volume n'oubliez pas de réduire ou d'augmenter les décimales  (+ ou - de 0 ) dans cette colonne  &gt;  50 g  est plus facile à lire que  50.000 g</t>
  </si>
  <si>
    <t xml:space="preserve">⑦ g.kg.L.dl.cl.ml précisez . En fonction de ce que vous saisissez les calculs seront différents </t>
  </si>
  <si>
    <t>&lt; largeurs de colonnes pour un affichage correct</t>
  </si>
  <si>
    <t>&lt; largeurs de colonnes sur votre feuille</t>
  </si>
  <si>
    <t>AGNEAU : Sauté d'agneau sans os épaule collier</t>
  </si>
  <si>
    <t>Gastros</t>
  </si>
  <si>
    <t>morceaux</t>
  </si>
  <si>
    <t>Saucières</t>
  </si>
  <si>
    <t>Estimation pour le service</t>
  </si>
  <si>
    <t>PATISSERIE</t>
  </si>
  <si>
    <t>Tarte aux pomme</t>
  </si>
  <si>
    <t>A servir</t>
  </si>
  <si>
    <t>Nb de parts p.p</t>
  </si>
  <si>
    <t>1 tarte =</t>
  </si>
  <si>
    <t>Crème Anglaise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</si>
</sst>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164" formatCode="0.0"/>
    <numFmt numFmtId="165" formatCode="0.000"/>
    <numFmt numFmtId="166" formatCode="0.0%"/>
    <numFmt numFmtId="167" formatCode="0\K\g"/>
    <numFmt numFmtId="168" formatCode="0.000&quot;Kg&quot;"/>
    <numFmt numFmtId="169" formatCode="0.000\K\g"/>
    <numFmt numFmtId="170" formatCode="0&quot;%&quot;"/>
    <numFmt numFmtId="171" formatCode="0&quot; %&quot;"/>
    <numFmt numFmtId="172" formatCode="0.000&quot; Kg&quot;"/>
    <numFmt numFmtId="173" formatCode="&quot;Poids portion&quot;\ 0.000&quot; Kg&quot;"/>
    <numFmt numFmtId="174" formatCode="0.00&quot;Kg&quot;"/>
    <numFmt numFmtId="175" formatCode="0.00&quot; Kg&quot;"/>
    <numFmt numFmtId="176" formatCode="\+\ 0.000;\-\ 0.000"/>
    <numFmt numFmtId="177" formatCode="dddd\ dd\ mmmm\ yyyy"/>
    <numFmt numFmtId="178" formatCode="hh&quot;H&quot;:mm&quot; mn&quot;"/>
    <numFmt numFmtId="179" formatCode="0.0&quot; Mx&quot;"/>
    <numFmt numFmtId="180" formatCode="0&quot; Mx&quot;"/>
    <numFmt numFmtId="181" formatCode="0.00&quot; Mx&quot;"/>
    <numFmt numFmtId="182" formatCode="\+\ 0.0;\-\ 0.0"/>
    <numFmt numFmtId="183" formatCode="0&quot; c&quot;"/>
    <numFmt numFmtId="184" formatCode="&quot;X &quot;0"/>
    <numFmt numFmtId="185" formatCode="0&quot; Gastro&quot;"/>
    <numFmt numFmtId="186" formatCode="\+\ 0;\-\ 0"/>
    <numFmt numFmtId="187" formatCode="0&quot; gr&quot;"/>
    <numFmt numFmtId="188" formatCode="0.0&quot; gr&quot;"/>
    <numFmt numFmtId="189" formatCode="0.00&quot; %&quot;"/>
    <numFmt numFmtId="190" formatCode="0&quot; Kg&quot;"/>
    <numFmt numFmtId="191" formatCode="0.0&quot; Kg&quot;"/>
    <numFmt numFmtId="192" formatCode="0.0&quot;Kg&quot;"/>
    <numFmt numFmtId="193" formatCode="0.0&quot;%&quot;"/>
    <numFmt numFmtId="194" formatCode="0.00&quot; L/Kg&quot;"/>
    <numFmt numFmtId="195" formatCode="0.00\K\g"/>
    <numFmt numFmtId="196" formatCode="0&quot; Grilles&quot;"/>
    <numFmt numFmtId="197" formatCode="0&quot; Tr&quot;"/>
    <numFmt numFmtId="198" formatCode="0&quot; Por&quot;"/>
    <numFmt numFmtId="199" formatCode="0&quot; PT&quot;"/>
    <numFmt numFmtId="200" formatCode="0.00&quot;%&quot;"/>
    <numFmt numFmtId="201" formatCode="0&quot; g&quot;"/>
    <numFmt numFmtId="202" formatCode="0.000&quot; L&quot;"/>
    <numFmt numFmtId="203" formatCode="#,##0.000&quot; kg&quot;"/>
    <numFmt numFmtId="204" formatCode="&quot;de &quot;#,##0.000&quot; kg&quot;"/>
    <numFmt numFmtId="205" formatCode="0.0&quot; %&quot;"/>
    <numFmt numFmtId="206" formatCode="#,##0.00\ &quot;€&quot;"/>
    <numFmt numFmtId="207" formatCode="0.00\ &quot; cm³&quot;"/>
    <numFmt numFmtId="208" formatCode="&quot;Col.&quot;0"/>
    <numFmt numFmtId="209" formatCode="[$-F800]dddd\,\ mmmm\ dd\,\ yyyy"/>
    <numFmt numFmtId="210" formatCode="dddd\ mm\ mmm\ yyyy\ \-\ hh&quot;H&quot;mm"/>
    <numFmt numFmtId="211" formatCode="h&quot; H &quot;mm;@"/>
    <numFmt numFmtId="212" formatCode="&quot;Semaine N °&quot;0"/>
    <numFmt numFmtId="213" formatCode="0.00\ &quot; cm²&quot;"/>
    <numFmt numFmtId="214" formatCode="0&quot; cm&quot;"/>
    <numFmt numFmtId="215" formatCode="0.0&quot; cm&quot;"/>
    <numFmt numFmtId="216" formatCode="0.0&quot; mm&quot;"/>
    <numFmt numFmtId="217" formatCode="0.00&quot; cm&quot;"/>
    <numFmt numFmtId="218" formatCode="#,##0&quot; cl&quot;"/>
    <numFmt numFmtId="219" formatCode="0.0000"/>
    <numFmt numFmtId="220" formatCode="#,##0&quot; grs&quot;"/>
    <numFmt numFmtId="221" formatCode="#,##0&quot; dl&quot;"/>
    <numFmt numFmtId="222" formatCode="[h]&quot;H&quot;mm"/>
    <numFmt numFmtId="223" formatCode="0.0&quot; g&quot;"/>
    <numFmt numFmtId="224" formatCode="0&quot;Kg&quot;"/>
    <numFmt numFmtId="225" formatCode="0&quot; Cont.&quot;"/>
    <numFmt numFmtId="226" formatCode="\+\ 0.000&quot; Kg&quot;;\-\ 0.000&quot; Kg&quot;"/>
  </numFmts>
  <fonts count="758">
    <font>
      <sz val="10"/>
      <name val="Arial"/>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8"/>
      <name val="Arial"/>
      <family val="2"/>
    </font>
    <font>
      <b/>
      <sz val="8"/>
      <color indexed="81"/>
      <name val="Tahoma"/>
      <family val="2"/>
    </font>
    <font>
      <sz val="8"/>
      <color indexed="81"/>
      <name val="Tahoma"/>
      <family val="2"/>
    </font>
    <font>
      <b/>
      <sz val="10"/>
      <color indexed="81"/>
      <name val="Tahoma"/>
      <family val="2"/>
    </font>
    <font>
      <sz val="10"/>
      <color indexed="81"/>
      <name val="Tahoma"/>
      <family val="2"/>
    </font>
    <font>
      <u/>
      <sz val="10"/>
      <color indexed="12"/>
      <name val="Arial"/>
      <family val="2"/>
    </font>
    <font>
      <sz val="10"/>
      <name val="MS Sans Serif"/>
      <family val="2"/>
    </font>
    <font>
      <b/>
      <sz val="8"/>
      <color indexed="8"/>
      <name val="Tahoma"/>
      <family val="2"/>
    </font>
    <font>
      <b/>
      <sz val="14"/>
      <color indexed="52"/>
      <name val="Tahoma"/>
      <family val="2"/>
    </font>
    <font>
      <sz val="11"/>
      <color theme="1"/>
      <name val="Calibri"/>
      <family val="2"/>
      <scheme val="minor"/>
    </font>
    <font>
      <sz val="11"/>
      <color theme="0"/>
      <name val="Calibri"/>
      <family val="2"/>
      <scheme val="minor"/>
    </font>
    <font>
      <b/>
      <sz val="11"/>
      <color theme="1"/>
      <name val="Calibri"/>
      <family val="2"/>
      <scheme val="minor"/>
    </font>
    <font>
      <sz val="10"/>
      <color theme="0"/>
      <name val="Arial"/>
      <family val="2"/>
    </font>
    <font>
      <sz val="8"/>
      <color theme="0" tint="-0.249977111117893"/>
      <name val="Calibri"/>
      <family val="2"/>
      <scheme val="minor"/>
    </font>
    <font>
      <sz val="8"/>
      <color theme="0" tint="-0.499984740745262"/>
      <name val="Calibri"/>
      <family val="2"/>
      <scheme val="minor"/>
    </font>
    <font>
      <sz val="11"/>
      <name val="Calibri"/>
      <family val="2"/>
      <scheme val="minor"/>
    </font>
    <font>
      <b/>
      <sz val="16"/>
      <color rgb="FFFF0000"/>
      <name val="Calibri"/>
      <family val="2"/>
      <scheme val="minor"/>
    </font>
    <font>
      <b/>
      <sz val="16"/>
      <color rgb="FF0000FF"/>
      <name val="Calibri"/>
      <family val="2"/>
      <scheme val="minor"/>
    </font>
    <font>
      <b/>
      <sz val="12"/>
      <color theme="9" tint="-0.249977111117893"/>
      <name val="Calibri"/>
      <family val="2"/>
      <scheme val="minor"/>
    </font>
    <font>
      <sz val="12"/>
      <name val="Calibri"/>
      <family val="2"/>
      <scheme val="minor"/>
    </font>
    <font>
      <b/>
      <sz val="12"/>
      <name val="Calibri"/>
      <family val="2"/>
      <scheme val="minor"/>
    </font>
    <font>
      <sz val="10"/>
      <color rgb="FFFF0000"/>
      <name val="Calibri"/>
      <family val="2"/>
      <scheme val="minor"/>
    </font>
    <font>
      <sz val="10"/>
      <color indexed="17"/>
      <name val="Calibri"/>
      <family val="2"/>
      <scheme val="minor"/>
    </font>
    <font>
      <b/>
      <sz val="10"/>
      <color rgb="FF0033CC"/>
      <name val="Calibri"/>
      <family val="2"/>
      <scheme val="minor"/>
    </font>
    <font>
      <sz val="11"/>
      <color indexed="10"/>
      <name val="Calibri"/>
      <family val="2"/>
      <scheme val="minor"/>
    </font>
    <font>
      <b/>
      <sz val="18"/>
      <color theme="0"/>
      <name val="Arial"/>
      <family val="2"/>
    </font>
    <font>
      <sz val="18"/>
      <color theme="1"/>
      <name val="Calibri"/>
      <family val="2"/>
      <scheme val="minor"/>
    </font>
    <font>
      <b/>
      <sz val="10"/>
      <color rgb="FF0070C0"/>
      <name val="Calibri"/>
      <family val="2"/>
      <scheme val="minor"/>
    </font>
    <font>
      <b/>
      <sz val="12"/>
      <color rgb="FFFF0000"/>
      <name val="Calibri"/>
      <family val="2"/>
      <scheme val="minor"/>
    </font>
    <font>
      <b/>
      <sz val="12"/>
      <color rgb="FF0070C0"/>
      <name val="Calibri"/>
      <family val="2"/>
      <scheme val="minor"/>
    </font>
    <font>
      <sz val="10"/>
      <color theme="1"/>
      <name val="Calibri"/>
      <family val="2"/>
      <scheme val="minor"/>
    </font>
    <font>
      <b/>
      <sz val="11"/>
      <name val="Calibri"/>
      <family val="2"/>
      <scheme val="minor"/>
    </font>
    <font>
      <sz val="8"/>
      <color theme="1"/>
      <name val="Calibri"/>
      <family val="2"/>
      <scheme val="minor"/>
    </font>
    <font>
      <sz val="9"/>
      <color theme="1"/>
      <name val="Calibri"/>
      <family val="2"/>
      <scheme val="minor"/>
    </font>
    <font>
      <b/>
      <sz val="12"/>
      <color theme="1"/>
      <name val="Calibri"/>
      <family val="2"/>
      <scheme val="minor"/>
    </font>
    <font>
      <b/>
      <sz val="11"/>
      <color rgb="FFFF0000"/>
      <name val="Calibri"/>
      <family val="2"/>
      <scheme val="minor"/>
    </font>
    <font>
      <b/>
      <sz val="11"/>
      <color rgb="FF0070C0"/>
      <name val="Calibri"/>
      <family val="2"/>
      <scheme val="minor"/>
    </font>
    <font>
      <sz val="16"/>
      <color rgb="FFFF0000"/>
      <name val="Calibri"/>
      <family val="2"/>
      <scheme val="minor"/>
    </font>
    <font>
      <b/>
      <sz val="22"/>
      <color theme="0"/>
      <name val="Arial"/>
      <family val="2"/>
    </font>
    <font>
      <b/>
      <sz val="22"/>
      <color rgb="FF92D050"/>
      <name val="Arial"/>
      <family val="2"/>
    </font>
    <font>
      <sz val="22"/>
      <color theme="1"/>
      <name val="Verdana"/>
      <family val="2"/>
    </font>
    <font>
      <sz val="22"/>
      <color theme="0"/>
      <name val="Verdana"/>
      <family val="2"/>
    </font>
    <font>
      <sz val="18"/>
      <color rgb="FF7030A0"/>
      <name val="Arial"/>
      <family val="2"/>
    </font>
    <font>
      <b/>
      <sz val="22"/>
      <color rgb="FF92D050"/>
      <name val="Verdana"/>
      <family val="2"/>
    </font>
    <font>
      <sz val="7"/>
      <color rgb="FF0070C0"/>
      <name val="Calibri"/>
      <family val="2"/>
      <scheme val="minor"/>
    </font>
    <font>
      <sz val="10"/>
      <color rgb="FF303030"/>
      <name val="Calibri"/>
      <family val="2"/>
      <scheme val="minor"/>
    </font>
    <font>
      <sz val="11"/>
      <color rgb="FF303030"/>
      <name val="Calibri"/>
      <family val="2"/>
      <scheme val="minor"/>
    </font>
    <font>
      <b/>
      <sz val="11"/>
      <color rgb="FFC00000"/>
      <name val="Calibri"/>
      <family val="2"/>
      <scheme val="minor"/>
    </font>
    <font>
      <b/>
      <i/>
      <sz val="12"/>
      <color rgb="FF0070C0"/>
      <name val="Calibri"/>
      <family val="2"/>
      <scheme val="minor"/>
    </font>
    <font>
      <b/>
      <sz val="12"/>
      <color indexed="10"/>
      <name val="Calibri"/>
      <family val="2"/>
      <scheme val="minor"/>
    </font>
    <font>
      <b/>
      <sz val="11"/>
      <color indexed="10"/>
      <name val="Calibri"/>
      <family val="2"/>
      <scheme val="minor"/>
    </font>
    <font>
      <b/>
      <sz val="12"/>
      <color indexed="12"/>
      <name val="Calibri"/>
      <family val="2"/>
      <scheme val="minor"/>
    </font>
    <font>
      <b/>
      <sz val="11"/>
      <color indexed="12"/>
      <name val="Calibri"/>
      <family val="2"/>
      <scheme val="minor"/>
    </font>
    <font>
      <b/>
      <sz val="14"/>
      <name val="Calibri"/>
      <family val="2"/>
      <scheme val="minor"/>
    </font>
    <font>
      <i/>
      <sz val="11"/>
      <color theme="1"/>
      <name val="Calibri"/>
      <family val="2"/>
      <scheme val="minor"/>
    </font>
    <font>
      <i/>
      <sz val="11"/>
      <name val="Calibri"/>
      <family val="2"/>
      <scheme val="minor"/>
    </font>
    <font>
      <b/>
      <sz val="12"/>
      <color rgb="FF0000FF"/>
      <name val="Calibri"/>
      <family val="2"/>
      <scheme val="minor"/>
    </font>
    <font>
      <b/>
      <sz val="11"/>
      <color rgb="FF0000FF"/>
      <name val="Calibri"/>
      <family val="2"/>
      <scheme val="minor"/>
    </font>
    <font>
      <b/>
      <i/>
      <sz val="11"/>
      <color theme="1"/>
      <name val="Calibri"/>
      <family val="2"/>
      <scheme val="minor"/>
    </font>
    <font>
      <b/>
      <i/>
      <sz val="10"/>
      <color theme="1"/>
      <name val="Calibri"/>
      <family val="2"/>
      <scheme val="minor"/>
    </font>
    <font>
      <sz val="9"/>
      <name val="Calibri"/>
      <family val="2"/>
      <scheme val="minor"/>
    </font>
    <font>
      <b/>
      <sz val="10"/>
      <color theme="4" tint="-0.499984740745262"/>
      <name val="Calibri"/>
      <family val="2"/>
      <scheme val="minor"/>
    </font>
    <font>
      <b/>
      <sz val="10"/>
      <name val="Calibri"/>
      <family val="2"/>
      <scheme val="minor"/>
    </font>
    <font>
      <sz val="9"/>
      <color rgb="FFC00000"/>
      <name val="Calibri"/>
      <family val="2"/>
      <scheme val="minor"/>
    </font>
    <font>
      <sz val="9"/>
      <color theme="8" tint="-0.249977111117893"/>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b/>
      <i/>
      <sz val="11"/>
      <color theme="4" tint="-0.499984740745262"/>
      <name val="Calibri"/>
      <family val="2"/>
      <scheme val="minor"/>
    </font>
    <font>
      <b/>
      <i/>
      <sz val="11"/>
      <color rgb="FFC00000"/>
      <name val="Calibri"/>
      <family val="2"/>
      <scheme val="minor"/>
    </font>
    <font>
      <b/>
      <sz val="12"/>
      <color theme="8" tint="-0.249977111117893"/>
      <name val="Calibri"/>
      <family val="2"/>
      <scheme val="minor"/>
    </font>
    <font>
      <b/>
      <i/>
      <sz val="10"/>
      <color theme="4" tint="-0.499984740745262"/>
      <name val="Calibri"/>
      <family val="2"/>
      <scheme val="minor"/>
    </font>
    <font>
      <b/>
      <i/>
      <sz val="10"/>
      <color rgb="FFC00000"/>
      <name val="Calibri"/>
      <family val="2"/>
      <scheme val="minor"/>
    </font>
    <font>
      <b/>
      <sz val="20"/>
      <name val="Calibri"/>
      <family val="2"/>
      <scheme val="minor"/>
    </font>
    <font>
      <b/>
      <sz val="20"/>
      <color rgb="FFC00000"/>
      <name val="Calibri"/>
      <family val="2"/>
      <scheme val="minor"/>
    </font>
    <font>
      <sz val="11"/>
      <color rgb="FF92D050"/>
      <name val="Calibri"/>
      <family val="2"/>
      <scheme val="minor"/>
    </font>
    <font>
      <b/>
      <sz val="12"/>
      <color theme="5"/>
      <name val="Calibri"/>
      <family val="2"/>
      <scheme val="minor"/>
    </font>
    <font>
      <sz val="10"/>
      <name val="Calibri"/>
      <family val="2"/>
      <scheme val="minor"/>
    </font>
    <font>
      <b/>
      <sz val="10"/>
      <color theme="4" tint="-0.249977111117893"/>
      <name val="Calibri"/>
      <family val="2"/>
      <scheme val="minor"/>
    </font>
    <font>
      <b/>
      <sz val="12"/>
      <color theme="9" tint="-0.499984740745262"/>
      <name val="Calibri"/>
      <family val="2"/>
      <scheme val="minor"/>
    </font>
    <font>
      <b/>
      <sz val="12"/>
      <color indexed="8"/>
      <name val="Calibri"/>
      <family val="2"/>
      <scheme val="minor"/>
    </font>
    <font>
      <sz val="10"/>
      <color theme="9" tint="-0.499984740745262"/>
      <name val="Calibri"/>
      <family val="2"/>
      <scheme val="minor"/>
    </font>
    <font>
      <sz val="9"/>
      <color indexed="12"/>
      <name val="Calibri"/>
      <family val="2"/>
      <scheme val="minor"/>
    </font>
    <font>
      <b/>
      <sz val="12"/>
      <color theme="4" tint="-0.249977111117893"/>
      <name val="Calibri"/>
      <family val="2"/>
      <scheme val="minor"/>
    </font>
    <font>
      <b/>
      <sz val="36"/>
      <name val="Calibri"/>
      <family val="2"/>
      <scheme val="minor"/>
    </font>
    <font>
      <b/>
      <sz val="26"/>
      <name val="Calibri"/>
      <family val="2"/>
      <scheme val="minor"/>
    </font>
    <font>
      <b/>
      <sz val="24"/>
      <color rgb="FFC00000"/>
      <name val="Calibri"/>
      <family val="2"/>
      <scheme val="minor"/>
    </font>
    <font>
      <sz val="24"/>
      <color theme="1"/>
      <name val="Calibri"/>
      <family val="2"/>
      <scheme val="minor"/>
    </font>
    <font>
      <b/>
      <sz val="11"/>
      <color theme="9" tint="-0.499984740745262"/>
      <name val="Calibri"/>
      <family val="2"/>
      <scheme val="minor"/>
    </font>
    <font>
      <b/>
      <sz val="20"/>
      <color rgb="FFFFFF00"/>
      <name val="Calibri"/>
      <family val="2"/>
      <scheme val="minor"/>
    </font>
    <font>
      <b/>
      <sz val="18"/>
      <color rgb="FFFFFF00"/>
      <name val="Calibri"/>
      <family val="2"/>
      <scheme val="minor"/>
    </font>
    <font>
      <b/>
      <sz val="16"/>
      <name val="Calibri"/>
      <family val="2"/>
      <scheme val="minor"/>
    </font>
    <font>
      <b/>
      <u val="doubleAccounting"/>
      <sz val="12"/>
      <color indexed="10"/>
      <name val="Calibri"/>
      <family val="2"/>
      <scheme val="minor"/>
    </font>
    <font>
      <b/>
      <sz val="18"/>
      <color rgb="FF008000"/>
      <name val="Calibri"/>
      <family val="2"/>
      <scheme val="minor"/>
    </font>
    <font>
      <b/>
      <u/>
      <sz val="14"/>
      <color theme="10"/>
      <name val="Calibri"/>
      <family val="2"/>
      <scheme val="minor"/>
    </font>
    <font>
      <b/>
      <sz val="14"/>
      <color theme="1"/>
      <name val="Calibri"/>
      <family val="2"/>
      <scheme val="minor"/>
    </font>
    <font>
      <b/>
      <sz val="14"/>
      <color theme="0"/>
      <name val="Calibri"/>
      <family val="2"/>
      <scheme val="minor"/>
    </font>
    <font>
      <b/>
      <sz val="18"/>
      <name val="Calibri"/>
      <family val="2"/>
      <scheme val="minor"/>
    </font>
    <font>
      <sz val="8"/>
      <name val="Calibri"/>
      <family val="2"/>
      <scheme val="minor"/>
    </font>
    <font>
      <b/>
      <sz val="10"/>
      <color theme="0"/>
      <name val="Calibri"/>
      <family val="2"/>
      <scheme val="minor"/>
    </font>
    <font>
      <sz val="10"/>
      <name val="MS Sans Serif"/>
    </font>
    <font>
      <b/>
      <sz val="10"/>
      <color indexed="12"/>
      <name val="Tahoma"/>
      <family val="2"/>
    </font>
    <font>
      <sz val="10"/>
      <color indexed="12"/>
      <name val="Tahoma"/>
      <family val="2"/>
    </font>
    <font>
      <sz val="8"/>
      <color indexed="12"/>
      <name val="Tahoma"/>
      <family val="2"/>
    </font>
    <font>
      <b/>
      <sz val="14"/>
      <color rgb="FFC00000"/>
      <name val="Calibri"/>
      <family val="2"/>
      <scheme val="minor"/>
    </font>
    <font>
      <b/>
      <sz val="14"/>
      <color rgb="FF7030A0"/>
      <name val="Calibri"/>
      <family val="2"/>
      <scheme val="minor"/>
    </font>
    <font>
      <b/>
      <sz val="14"/>
      <color indexed="8"/>
      <name val="Calibri"/>
      <family val="2"/>
      <scheme val="minor"/>
    </font>
    <font>
      <b/>
      <sz val="14"/>
      <color theme="9" tint="-0.499984740745262"/>
      <name val="Calibri"/>
      <family val="2"/>
      <scheme val="minor"/>
    </font>
    <font>
      <b/>
      <sz val="14"/>
      <color theme="4" tint="-0.249977111117893"/>
      <name val="Calibri"/>
      <family val="2"/>
      <scheme val="minor"/>
    </font>
    <font>
      <b/>
      <sz val="14"/>
      <color rgb="FFFF0000"/>
      <name val="Calibri"/>
      <family val="2"/>
      <scheme val="minor"/>
    </font>
    <font>
      <sz val="12"/>
      <color rgb="FFC00000"/>
      <name val="Calibri"/>
      <family val="2"/>
      <scheme val="minor"/>
    </font>
    <font>
      <sz val="12"/>
      <color rgb="FF800000"/>
      <name val="Calibri"/>
      <family val="2"/>
      <scheme val="minor"/>
    </font>
    <font>
      <b/>
      <sz val="10"/>
      <color indexed="17"/>
      <name val="Tahoma"/>
      <family val="2"/>
    </font>
    <font>
      <b/>
      <sz val="10"/>
      <color indexed="10"/>
      <name val="Tahoma"/>
      <family val="2"/>
    </font>
    <font>
      <b/>
      <sz val="12"/>
      <color indexed="10"/>
      <name val="Tahoma"/>
      <family val="2"/>
    </font>
    <font>
      <sz val="10"/>
      <color indexed="10"/>
      <name val="Tahoma"/>
      <family val="2"/>
    </font>
    <font>
      <sz val="10"/>
      <color indexed="17"/>
      <name val="Tahoma"/>
      <family val="2"/>
    </font>
    <font>
      <sz val="10"/>
      <color indexed="8"/>
      <name val="Tahoma"/>
      <family val="2"/>
    </font>
    <font>
      <sz val="12"/>
      <color indexed="10"/>
      <name val="Tahoma"/>
      <family val="2"/>
    </font>
    <font>
      <b/>
      <sz val="12"/>
      <color theme="0"/>
      <name val="Calibri"/>
      <family val="2"/>
      <scheme val="minor"/>
    </font>
    <font>
      <sz val="12"/>
      <color rgb="FF0000FF"/>
      <name val="Calibri"/>
      <family val="2"/>
      <scheme val="minor"/>
    </font>
    <font>
      <b/>
      <sz val="12"/>
      <color rgb="FF800000"/>
      <name val="Calibri"/>
      <family val="2"/>
      <scheme val="minor"/>
    </font>
    <font>
      <b/>
      <sz val="12"/>
      <color rgb="FFC00000"/>
      <name val="Calibri"/>
      <family val="2"/>
      <scheme val="minor"/>
    </font>
    <font>
      <i/>
      <sz val="12"/>
      <name val="Calibri"/>
      <family val="2"/>
      <scheme val="minor"/>
    </font>
    <font>
      <b/>
      <sz val="12"/>
      <color indexed="17"/>
      <name val="Tahoma"/>
      <family val="2"/>
    </font>
    <font>
      <sz val="12"/>
      <color indexed="17"/>
      <name val="Tahoma"/>
      <family val="2"/>
    </font>
    <font>
      <sz val="18"/>
      <color theme="0"/>
      <name val="Arial"/>
      <family val="2"/>
    </font>
    <font>
      <i/>
      <sz val="9"/>
      <name val="Calibri"/>
      <family val="2"/>
      <scheme val="minor"/>
    </font>
    <font>
      <u/>
      <sz val="11"/>
      <color theme="10"/>
      <name val="Calibri"/>
      <family val="2"/>
      <scheme val="minor"/>
    </font>
    <font>
      <u/>
      <sz val="10"/>
      <color theme="10"/>
      <name val="Arial"/>
      <family val="2"/>
    </font>
    <font>
      <u/>
      <sz val="12"/>
      <color theme="10"/>
      <name val="Calibri"/>
      <family val="2"/>
      <scheme val="minor"/>
    </font>
    <font>
      <sz val="22"/>
      <name val="Calibri"/>
      <family val="2"/>
      <scheme val="minor"/>
    </font>
    <font>
      <b/>
      <sz val="18"/>
      <color rgb="FFFF0000"/>
      <name val="Calibri"/>
      <family val="2"/>
      <scheme val="minor"/>
    </font>
    <font>
      <b/>
      <sz val="7"/>
      <name val="Calibri"/>
      <family val="2"/>
      <scheme val="minor"/>
    </font>
    <font>
      <b/>
      <sz val="18"/>
      <color rgb="FF339933"/>
      <name val="Calibri"/>
      <family val="2"/>
      <scheme val="minor"/>
    </font>
    <font>
      <sz val="14"/>
      <name val="Calibri"/>
      <family val="2"/>
      <scheme val="minor"/>
    </font>
    <font>
      <b/>
      <sz val="14"/>
      <color theme="9" tint="-0.249977111117893"/>
      <name val="Calibri"/>
      <family val="2"/>
      <scheme val="minor"/>
    </font>
    <font>
      <b/>
      <sz val="14"/>
      <color theme="6" tint="-0.249977111117893"/>
      <name val="Calibri"/>
      <family val="2"/>
      <scheme val="minor"/>
    </font>
    <font>
      <sz val="18"/>
      <name val="Calibri"/>
      <family val="2"/>
      <scheme val="minor"/>
    </font>
    <font>
      <sz val="10"/>
      <color rgb="FF00B050"/>
      <name val="Calibri"/>
      <family val="2"/>
      <scheme val="minor"/>
    </font>
    <font>
      <b/>
      <sz val="14"/>
      <color rgb="FF339933"/>
      <name val="Calibri"/>
      <family val="2"/>
      <scheme val="minor"/>
    </font>
    <font>
      <sz val="10"/>
      <color theme="9" tint="-0.249977111117893"/>
      <name val="Calibri"/>
      <family val="2"/>
      <scheme val="minor"/>
    </font>
    <font>
      <b/>
      <sz val="10"/>
      <color theme="9" tint="-0.249977111117893"/>
      <name val="Calibri"/>
      <family val="2"/>
      <scheme val="minor"/>
    </font>
    <font>
      <sz val="11"/>
      <color indexed="8"/>
      <name val="Calibri"/>
      <family val="2"/>
    </font>
    <font>
      <b/>
      <sz val="14"/>
      <color rgb="FF0070C0"/>
      <name val="Calibri"/>
      <family val="2"/>
      <scheme val="minor"/>
    </font>
    <font>
      <b/>
      <sz val="20"/>
      <color theme="0"/>
      <name val="Calibri"/>
      <family val="2"/>
      <scheme val="minor"/>
    </font>
    <font>
      <b/>
      <u/>
      <sz val="28"/>
      <color theme="10"/>
      <name val="Calibri"/>
      <family val="2"/>
      <scheme val="minor"/>
    </font>
    <font>
      <i/>
      <sz val="22"/>
      <color theme="0"/>
      <name val="Verdana"/>
      <family val="2"/>
    </font>
    <font>
      <sz val="8"/>
      <color indexed="53"/>
      <name val="Arial"/>
      <family val="2"/>
    </font>
    <font>
      <b/>
      <sz val="22"/>
      <color rgb="FF99CC00"/>
      <name val="Arial"/>
      <family val="2"/>
    </font>
    <font>
      <sz val="22"/>
      <color theme="0"/>
      <name val="Arial"/>
      <family val="2"/>
    </font>
    <font>
      <sz val="22"/>
      <color theme="0"/>
      <name val="Calibri"/>
      <family val="2"/>
      <scheme val="minor"/>
    </font>
    <font>
      <sz val="22"/>
      <color theme="0"/>
      <name val="Rockwell"/>
      <family val="1"/>
    </font>
    <font>
      <b/>
      <sz val="18"/>
      <color theme="0"/>
      <name val="Calibri"/>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b/>
      <sz val="11"/>
      <color theme="3"/>
      <name val="Calibri"/>
      <family val="2"/>
      <scheme val="minor"/>
    </font>
    <font>
      <sz val="12"/>
      <color rgb="FFFF0000"/>
      <name val="Calibri"/>
      <family val="2"/>
      <scheme val="minor"/>
    </font>
    <font>
      <sz val="12"/>
      <color theme="0"/>
      <name val="Calibri"/>
      <family val="2"/>
      <scheme val="minor"/>
    </font>
    <font>
      <b/>
      <i/>
      <sz val="14"/>
      <name val="Calibri"/>
      <family val="2"/>
      <scheme val="minor"/>
    </font>
    <font>
      <b/>
      <sz val="10"/>
      <color theme="9" tint="-0.499984740745262"/>
      <name val="Calibri"/>
      <family val="2"/>
      <scheme val="minor"/>
    </font>
    <font>
      <sz val="14"/>
      <color indexed="12"/>
      <name val="Calibri"/>
      <family val="2"/>
      <scheme val="minor"/>
    </font>
    <font>
      <b/>
      <sz val="14"/>
      <color indexed="12"/>
      <name val="Calibri"/>
      <family val="2"/>
      <scheme val="minor"/>
    </font>
    <font>
      <b/>
      <sz val="14"/>
      <color indexed="10"/>
      <name val="Calibri"/>
      <family val="2"/>
      <scheme val="minor"/>
    </font>
    <font>
      <b/>
      <sz val="10"/>
      <color rgb="FFC00000"/>
      <name val="Calibri"/>
      <family val="2"/>
      <scheme val="minor"/>
    </font>
    <font>
      <b/>
      <sz val="16"/>
      <color rgb="FF0070C0"/>
      <name val="Calibri"/>
      <family val="2"/>
      <scheme val="minor"/>
    </font>
    <font>
      <b/>
      <sz val="20"/>
      <color indexed="12"/>
      <name val="Calibri"/>
      <family val="2"/>
      <scheme val="minor"/>
    </font>
    <font>
      <b/>
      <sz val="16"/>
      <color theme="3"/>
      <name val="Calibri"/>
      <family val="2"/>
      <scheme val="minor"/>
    </font>
    <font>
      <sz val="16"/>
      <color indexed="10"/>
      <name val="Calibri"/>
      <family val="2"/>
      <scheme val="minor"/>
    </font>
    <font>
      <sz val="16"/>
      <name val="Calibri"/>
      <family val="2"/>
      <scheme val="minor"/>
    </font>
    <font>
      <b/>
      <sz val="16"/>
      <color indexed="12"/>
      <name val="Calibri"/>
      <family val="2"/>
      <scheme val="minor"/>
    </font>
    <font>
      <b/>
      <sz val="16"/>
      <color indexed="10"/>
      <name val="Calibri"/>
      <family val="2"/>
      <scheme val="minor"/>
    </font>
    <font>
      <sz val="16"/>
      <color indexed="12"/>
      <name val="Calibri"/>
      <family val="2"/>
      <scheme val="minor"/>
    </font>
    <font>
      <b/>
      <u/>
      <sz val="16"/>
      <name val="Calibri"/>
      <family val="2"/>
      <scheme val="minor"/>
    </font>
    <font>
      <b/>
      <sz val="18"/>
      <color indexed="10"/>
      <name val="Calibri"/>
      <family val="2"/>
      <scheme val="minor"/>
    </font>
    <font>
      <b/>
      <sz val="13.5"/>
      <name val="Calibri"/>
      <family val="2"/>
      <scheme val="minor"/>
    </font>
    <font>
      <b/>
      <sz val="18"/>
      <color indexed="12"/>
      <name val="Calibri"/>
      <family val="2"/>
      <scheme val="minor"/>
    </font>
    <font>
      <b/>
      <sz val="18"/>
      <color rgb="FFC00000"/>
      <name val="Calibri"/>
      <family val="2"/>
      <scheme val="minor"/>
    </font>
    <font>
      <u/>
      <sz val="18"/>
      <color indexed="12"/>
      <name val="Calibri"/>
      <family val="2"/>
      <scheme val="minor"/>
    </font>
    <font>
      <b/>
      <sz val="18"/>
      <color indexed="49"/>
      <name val="Calibri"/>
      <family val="2"/>
      <scheme val="minor"/>
    </font>
    <font>
      <b/>
      <sz val="18"/>
      <color theme="0"/>
      <name val="Calibri"/>
      <family val="2"/>
      <scheme val="minor"/>
    </font>
    <font>
      <b/>
      <sz val="10"/>
      <color indexed="9"/>
      <name val="Calibri"/>
      <family val="2"/>
      <scheme val="minor"/>
    </font>
    <font>
      <sz val="18"/>
      <color theme="0"/>
      <name val="Calibri"/>
      <family val="2"/>
      <scheme val="minor"/>
    </font>
    <font>
      <sz val="12"/>
      <color rgb="FF993300"/>
      <name val="Calibri"/>
      <family val="2"/>
      <scheme val="minor"/>
    </font>
    <font>
      <b/>
      <sz val="12"/>
      <color indexed="60"/>
      <name val="Calibri"/>
      <family val="2"/>
      <scheme val="minor"/>
    </font>
    <font>
      <sz val="12"/>
      <color theme="9" tint="-0.499984740745262"/>
      <name val="Calibri"/>
      <family val="2"/>
      <scheme val="minor"/>
    </font>
    <font>
      <sz val="12"/>
      <color theme="4" tint="-0.249977111117893"/>
      <name val="Calibri"/>
      <family val="2"/>
      <scheme val="minor"/>
    </font>
    <font>
      <sz val="12"/>
      <color rgb="FF7030A0"/>
      <name val="Calibri"/>
      <family val="2"/>
      <scheme val="minor"/>
    </font>
    <font>
      <b/>
      <sz val="12"/>
      <color rgb="FF7030A0"/>
      <name val="Calibri"/>
      <family val="2"/>
      <scheme val="minor"/>
    </font>
    <font>
      <b/>
      <sz val="11"/>
      <color rgb="FF7030A0"/>
      <name val="Calibri"/>
      <family val="2"/>
      <scheme val="minor"/>
    </font>
    <font>
      <b/>
      <i/>
      <sz val="11"/>
      <color indexed="8"/>
      <name val="Calibri"/>
      <family val="2"/>
      <scheme val="minor"/>
    </font>
    <font>
      <sz val="11"/>
      <color rgb="FF993300"/>
      <name val="Calibri"/>
      <family val="2"/>
      <scheme val="minor"/>
    </font>
    <font>
      <b/>
      <sz val="11"/>
      <color indexed="8"/>
      <name val="Calibri"/>
      <family val="2"/>
      <scheme val="minor"/>
    </font>
    <font>
      <b/>
      <sz val="12"/>
      <color rgb="FF00B050"/>
      <name val="Calibri"/>
      <family val="2"/>
      <scheme val="minor"/>
    </font>
    <font>
      <sz val="12"/>
      <color indexed="62"/>
      <name val="Calibri"/>
      <family val="2"/>
      <scheme val="minor"/>
    </font>
    <font>
      <sz val="14"/>
      <color indexed="8"/>
      <name val="Calibri"/>
      <family val="2"/>
      <scheme val="minor"/>
    </font>
    <font>
      <sz val="14"/>
      <color theme="1"/>
      <name val="Calibri"/>
      <family val="2"/>
      <scheme val="minor"/>
    </font>
    <font>
      <i/>
      <sz val="11"/>
      <color indexed="8"/>
      <name val="Calibri"/>
      <family val="2"/>
      <scheme val="minor"/>
    </font>
    <font>
      <sz val="9"/>
      <color indexed="23"/>
      <name val="Calibri"/>
      <family val="2"/>
      <scheme val="minor"/>
    </font>
    <font>
      <sz val="16"/>
      <color indexed="8"/>
      <name val="Calibri"/>
      <family val="2"/>
      <scheme val="minor"/>
    </font>
    <font>
      <sz val="11"/>
      <color theme="9" tint="-0.249977111117893"/>
      <name val="Calibri"/>
      <family val="2"/>
      <scheme val="minor"/>
    </font>
    <font>
      <sz val="11"/>
      <color rgb="FFFF0000"/>
      <name val="Calibri"/>
      <family val="2"/>
      <scheme val="minor"/>
    </font>
    <font>
      <sz val="11"/>
      <color rgb="FF0070C0"/>
      <name val="Calibri"/>
      <family val="2"/>
      <scheme val="minor"/>
    </font>
    <font>
      <sz val="11"/>
      <color theme="4" tint="-0.249977111117893"/>
      <name val="Calibri"/>
      <family val="2"/>
      <scheme val="minor"/>
    </font>
    <font>
      <sz val="11"/>
      <color rgb="FF7030A0"/>
      <name val="Calibri"/>
      <family val="2"/>
      <scheme val="minor"/>
    </font>
    <font>
      <sz val="11"/>
      <color rgb="FFC00000"/>
      <name val="Calibri"/>
      <family val="2"/>
      <scheme val="minor"/>
    </font>
    <font>
      <i/>
      <sz val="14"/>
      <name val="Calibri"/>
      <family val="2"/>
      <scheme val="minor"/>
    </font>
    <font>
      <sz val="10"/>
      <color rgb="FF0070C0"/>
      <name val="Calibri"/>
      <family val="2"/>
      <scheme val="minor"/>
    </font>
    <font>
      <b/>
      <sz val="16"/>
      <color indexed="8"/>
      <name val="Calibri"/>
      <family val="2"/>
      <scheme val="minor"/>
    </font>
    <font>
      <sz val="14"/>
      <color rgb="FF993300"/>
      <name val="Calibri"/>
      <family val="2"/>
      <scheme val="minor"/>
    </font>
    <font>
      <sz val="18"/>
      <color indexed="9"/>
      <name val="Calibri"/>
      <family val="2"/>
      <scheme val="minor"/>
    </font>
    <font>
      <sz val="10"/>
      <color rgb="FF993300"/>
      <name val="Calibri"/>
      <family val="2"/>
      <scheme val="minor"/>
    </font>
    <font>
      <sz val="10"/>
      <color indexed="12"/>
      <name val="Calibri"/>
      <family val="2"/>
      <scheme val="minor"/>
    </font>
    <font>
      <sz val="10"/>
      <color theme="4" tint="-0.249977111117893"/>
      <name val="Calibri"/>
      <family val="2"/>
      <scheme val="minor"/>
    </font>
    <font>
      <sz val="11"/>
      <color theme="9" tint="-0.499984740745262"/>
      <name val="Calibri"/>
      <family val="2"/>
      <scheme val="minor"/>
    </font>
    <font>
      <sz val="11"/>
      <color indexed="8"/>
      <name val="Calibri"/>
      <family val="2"/>
      <scheme val="minor"/>
    </font>
    <font>
      <sz val="12"/>
      <color indexed="30"/>
      <name val="Calibri"/>
      <family val="2"/>
      <scheme val="minor"/>
    </font>
    <font>
      <sz val="10"/>
      <color rgb="FF0000FF"/>
      <name val="Calibri"/>
      <family val="2"/>
      <scheme val="minor"/>
    </font>
    <font>
      <b/>
      <sz val="14"/>
      <color rgb="FF0000FF"/>
      <name val="Calibri"/>
      <family val="2"/>
      <scheme val="minor"/>
    </font>
    <font>
      <sz val="10"/>
      <color theme="5"/>
      <name val="Calibri"/>
      <family val="2"/>
      <scheme val="minor"/>
    </font>
    <font>
      <b/>
      <sz val="14"/>
      <color theme="5"/>
      <name val="Calibri"/>
      <family val="2"/>
      <scheme val="minor"/>
    </font>
    <font>
      <b/>
      <sz val="11"/>
      <color theme="5"/>
      <name val="Calibri"/>
      <family val="2"/>
      <scheme val="minor"/>
    </font>
    <font>
      <sz val="12"/>
      <color theme="5"/>
      <name val="Calibri"/>
      <family val="2"/>
      <scheme val="minor"/>
    </font>
    <font>
      <b/>
      <sz val="16"/>
      <color theme="0"/>
      <name val="Calibri"/>
      <family val="2"/>
      <scheme val="minor"/>
    </font>
    <font>
      <b/>
      <i/>
      <sz val="12"/>
      <name val="Calibri"/>
      <family val="2"/>
      <scheme val="minor"/>
    </font>
    <font>
      <b/>
      <sz val="10"/>
      <color rgb="FF0000FF"/>
      <name val="Calibri"/>
      <family val="2"/>
      <scheme val="minor"/>
    </font>
    <font>
      <i/>
      <sz val="8"/>
      <color theme="0" tint="-0.499984740745262"/>
      <name val="Calibri"/>
      <family val="2"/>
      <scheme val="minor"/>
    </font>
    <font>
      <b/>
      <i/>
      <sz val="11"/>
      <color rgb="FF375623"/>
      <name val="Calibri"/>
      <family val="2"/>
      <scheme val="minor"/>
    </font>
    <font>
      <b/>
      <sz val="10"/>
      <color rgb="FF375623"/>
      <name val="Calibri"/>
      <family val="2"/>
      <scheme val="minor"/>
    </font>
    <font>
      <sz val="14"/>
      <color theme="0"/>
      <name val="Calibri"/>
      <family val="2"/>
      <scheme val="minor"/>
    </font>
    <font>
      <b/>
      <sz val="11"/>
      <color theme="0"/>
      <name val="Calibri"/>
      <family val="2"/>
      <scheme val="minor"/>
    </font>
    <font>
      <i/>
      <sz val="8"/>
      <color theme="0" tint="-0.34998626667073579"/>
      <name val="Calibri"/>
      <family val="2"/>
      <scheme val="minor"/>
    </font>
    <font>
      <sz val="13"/>
      <color indexed="12"/>
      <name val="Calibri"/>
      <family val="2"/>
      <scheme val="minor"/>
    </font>
    <font>
      <sz val="12"/>
      <color indexed="12"/>
      <name val="Calibri"/>
      <family val="2"/>
      <scheme val="minor"/>
    </font>
    <font>
      <b/>
      <i/>
      <sz val="11"/>
      <name val="Calibri"/>
      <family val="2"/>
      <scheme val="minor"/>
    </font>
    <font>
      <b/>
      <sz val="12"/>
      <color indexed="53"/>
      <name val="Calibri"/>
      <family val="2"/>
      <scheme val="minor"/>
    </font>
    <font>
      <sz val="10"/>
      <color indexed="50"/>
      <name val="Calibri"/>
      <family val="2"/>
      <scheme val="minor"/>
    </font>
    <font>
      <sz val="11"/>
      <color indexed="50"/>
      <name val="Calibri"/>
      <family val="2"/>
      <scheme val="minor"/>
    </font>
    <font>
      <b/>
      <sz val="11"/>
      <color theme="9" tint="-0.249977111117893"/>
      <name val="Calibri"/>
      <family val="2"/>
      <scheme val="minor"/>
    </font>
    <font>
      <b/>
      <sz val="12"/>
      <color rgb="FF993300"/>
      <name val="Calibri"/>
      <family val="2"/>
      <scheme val="minor"/>
    </font>
    <font>
      <b/>
      <sz val="10"/>
      <color rgb="FF993300"/>
      <name val="Calibri"/>
      <family val="2"/>
      <scheme val="minor"/>
    </font>
    <font>
      <sz val="14"/>
      <color rgb="FF0000FF"/>
      <name val="Calibri"/>
      <family val="2"/>
      <scheme val="minor"/>
    </font>
    <font>
      <sz val="24"/>
      <name val="Calibri"/>
      <family val="2"/>
      <scheme val="minor"/>
    </font>
    <font>
      <b/>
      <sz val="25"/>
      <name val="Calibri"/>
      <family val="2"/>
      <scheme val="minor"/>
    </font>
    <font>
      <b/>
      <sz val="2"/>
      <name val="Calibri"/>
      <family val="2"/>
      <scheme val="minor"/>
    </font>
    <font>
      <b/>
      <sz val="30"/>
      <name val="Calibri"/>
      <family val="2"/>
      <scheme val="minor"/>
    </font>
    <font>
      <b/>
      <i/>
      <sz val="16"/>
      <name val="Calibri"/>
      <family val="2"/>
      <scheme val="minor"/>
    </font>
    <font>
      <b/>
      <sz val="10"/>
      <color indexed="12"/>
      <name val="Calibri"/>
      <family val="2"/>
      <scheme val="minor"/>
    </font>
    <font>
      <b/>
      <sz val="18"/>
      <color theme="1"/>
      <name val="Calibri"/>
      <family val="2"/>
      <scheme val="minor"/>
    </font>
    <font>
      <b/>
      <sz val="10"/>
      <color rgb="FFFF0000"/>
      <name val="Calibri"/>
      <family val="2"/>
      <scheme val="minor"/>
    </font>
    <font>
      <sz val="13.5"/>
      <name val="Calibri"/>
      <family val="2"/>
      <scheme val="minor"/>
    </font>
    <font>
      <sz val="13.5"/>
      <color indexed="10"/>
      <name val="Calibri"/>
      <family val="2"/>
      <scheme val="minor"/>
    </font>
    <font>
      <sz val="13.5"/>
      <color indexed="12"/>
      <name val="Calibri"/>
      <family val="2"/>
      <scheme val="minor"/>
    </font>
    <font>
      <sz val="13.5"/>
      <color indexed="17"/>
      <name val="Calibri"/>
      <family val="2"/>
      <scheme val="minor"/>
    </font>
    <font>
      <b/>
      <sz val="11"/>
      <color rgb="FF008000"/>
      <name val="Calibri"/>
      <family val="2"/>
      <scheme val="minor"/>
    </font>
    <font>
      <b/>
      <sz val="12"/>
      <color rgb="FF008000"/>
      <name val="Calibri"/>
      <family val="2"/>
      <scheme val="minor"/>
    </font>
    <font>
      <b/>
      <sz val="11"/>
      <color theme="5" tint="-0.249977111117893"/>
      <name val="Calibri"/>
      <family val="2"/>
      <scheme val="minor"/>
    </font>
    <font>
      <b/>
      <sz val="11"/>
      <color theme="4" tint="-0.249977111117893"/>
      <name val="Calibri"/>
      <family val="2"/>
      <scheme val="minor"/>
    </font>
    <font>
      <b/>
      <sz val="9"/>
      <color rgb="FFC00000"/>
      <name val="Calibri"/>
      <family val="2"/>
      <scheme val="minor"/>
    </font>
    <font>
      <b/>
      <sz val="11"/>
      <color indexed="17"/>
      <name val="Calibri"/>
      <family val="2"/>
      <scheme val="minor"/>
    </font>
    <font>
      <sz val="10"/>
      <color indexed="10"/>
      <name val="Calibri"/>
      <family val="2"/>
      <scheme val="minor"/>
    </font>
    <font>
      <b/>
      <sz val="10"/>
      <color indexed="10"/>
      <name val="Calibri"/>
      <family val="2"/>
      <scheme val="minor"/>
    </font>
    <font>
      <sz val="8"/>
      <color indexed="22"/>
      <name val="Calibri"/>
      <family val="2"/>
      <scheme val="minor"/>
    </font>
    <font>
      <b/>
      <sz val="10"/>
      <color indexed="17"/>
      <name val="Calibri"/>
      <family val="2"/>
      <scheme val="minor"/>
    </font>
    <font>
      <b/>
      <u val="doubleAccounting"/>
      <sz val="12"/>
      <color indexed="17"/>
      <name val="Calibri"/>
      <family val="2"/>
      <scheme val="minor"/>
    </font>
    <font>
      <sz val="10"/>
      <color indexed="22"/>
      <name val="Calibri"/>
      <family val="2"/>
      <scheme val="minor"/>
    </font>
    <font>
      <i/>
      <sz val="8"/>
      <color indexed="9"/>
      <name val="Calibri"/>
      <family val="2"/>
      <scheme val="minor"/>
    </font>
    <font>
      <sz val="10"/>
      <color indexed="9"/>
      <name val="Calibri"/>
      <family val="2"/>
      <scheme val="minor"/>
    </font>
    <font>
      <b/>
      <sz val="8"/>
      <color indexed="10"/>
      <name val="Calibri"/>
      <family val="2"/>
      <scheme val="minor"/>
    </font>
    <font>
      <b/>
      <sz val="8"/>
      <color indexed="17"/>
      <name val="Calibri"/>
      <family val="2"/>
      <scheme val="minor"/>
    </font>
    <font>
      <sz val="8"/>
      <color indexed="12"/>
      <name val="Calibri"/>
      <family val="2"/>
      <scheme val="minor"/>
    </font>
    <font>
      <b/>
      <sz val="8"/>
      <name val="Calibri"/>
      <family val="2"/>
      <scheme val="minor"/>
    </font>
    <font>
      <sz val="8"/>
      <color rgb="FF0070C0"/>
      <name val="Calibri"/>
      <family val="2"/>
      <scheme val="minor"/>
    </font>
    <font>
      <b/>
      <sz val="14"/>
      <color rgb="FF20759D"/>
      <name val="Calibri"/>
      <family val="2"/>
      <scheme val="minor"/>
    </font>
    <font>
      <b/>
      <u/>
      <sz val="15.5"/>
      <color rgb="FF20759D"/>
      <name val="Calibri"/>
      <family val="2"/>
      <scheme val="minor"/>
    </font>
    <font>
      <b/>
      <sz val="12"/>
      <color theme="8" tint="-0.499984740745262"/>
      <name val="Calibri"/>
      <family val="2"/>
      <scheme val="minor"/>
    </font>
    <font>
      <sz val="10"/>
      <color theme="0"/>
      <name val="Calibri"/>
      <family val="2"/>
      <scheme val="minor"/>
    </font>
    <font>
      <b/>
      <sz val="12"/>
      <color indexed="17"/>
      <name val="Calibri"/>
      <family val="2"/>
      <scheme val="minor"/>
    </font>
    <font>
      <b/>
      <sz val="9"/>
      <name val="Calibri"/>
      <family val="2"/>
      <scheme val="minor"/>
    </font>
    <font>
      <b/>
      <sz val="9"/>
      <color rgb="FF0070C0"/>
      <name val="Calibri"/>
      <family val="2"/>
      <scheme val="minor"/>
    </font>
    <font>
      <b/>
      <sz val="8.5"/>
      <name val="Calibri"/>
      <family val="2"/>
      <scheme val="minor"/>
    </font>
    <font>
      <sz val="8.5"/>
      <name val="Calibri"/>
      <family val="2"/>
      <scheme val="minor"/>
    </font>
    <font>
      <b/>
      <sz val="11"/>
      <color theme="0" tint="-0.499984740745262"/>
      <name val="Calibri"/>
      <family val="2"/>
      <scheme val="minor"/>
    </font>
    <font>
      <sz val="10"/>
      <color theme="0" tint="-0.499984740745262"/>
      <name val="Calibri"/>
      <family val="2"/>
      <scheme val="minor"/>
    </font>
    <font>
      <u/>
      <sz val="16"/>
      <color theme="10"/>
      <name val="Calibri"/>
      <family val="2"/>
      <scheme val="minor"/>
    </font>
    <font>
      <u/>
      <sz val="18"/>
      <color theme="10"/>
      <name val="Calibri"/>
      <family val="2"/>
      <scheme val="minor"/>
    </font>
    <font>
      <sz val="14"/>
      <color indexed="10"/>
      <name val="Calibri"/>
      <family val="2"/>
      <scheme val="minor"/>
    </font>
    <font>
      <sz val="7"/>
      <name val="Calibri"/>
      <family val="2"/>
      <scheme val="minor"/>
    </font>
    <font>
      <sz val="8"/>
      <color theme="0" tint="-0.34998626667073579"/>
      <name val="Calibri"/>
      <family val="2"/>
      <scheme val="minor"/>
    </font>
    <font>
      <b/>
      <i/>
      <sz val="11"/>
      <color indexed="12"/>
      <name val="Calibri"/>
      <family val="2"/>
      <scheme val="minor"/>
    </font>
    <font>
      <sz val="12"/>
      <color indexed="10"/>
      <name val="Calibri"/>
      <family val="2"/>
      <scheme val="minor"/>
    </font>
    <font>
      <i/>
      <sz val="5"/>
      <name val="Calibri"/>
      <family val="2"/>
      <scheme val="minor"/>
    </font>
    <font>
      <sz val="6.5"/>
      <name val="Calibri"/>
      <family val="2"/>
      <scheme val="minor"/>
    </font>
    <font>
      <sz val="5"/>
      <name val="Calibri"/>
      <family val="2"/>
      <scheme val="minor"/>
    </font>
    <font>
      <sz val="18"/>
      <color indexed="10"/>
      <name val="Calibri"/>
      <family val="2"/>
      <scheme val="minor"/>
    </font>
    <font>
      <sz val="18"/>
      <color indexed="12"/>
      <name val="Calibri"/>
      <family val="2"/>
      <scheme val="minor"/>
    </font>
    <font>
      <sz val="18"/>
      <color indexed="17"/>
      <name val="Calibri"/>
      <family val="2"/>
      <scheme val="minor"/>
    </font>
    <font>
      <i/>
      <sz val="8"/>
      <color theme="0" tint="-4.9989318521683403E-2"/>
      <name val="Calibri"/>
      <family val="2"/>
      <scheme val="minor"/>
    </font>
    <font>
      <b/>
      <sz val="12"/>
      <color theme="4" tint="-0.499984740745262"/>
      <name val="Calibri"/>
      <family val="2"/>
      <scheme val="minor"/>
    </font>
    <font>
      <b/>
      <sz val="12"/>
      <color rgb="FF009900"/>
      <name val="Calibri"/>
      <family val="2"/>
      <scheme val="minor"/>
    </font>
    <font>
      <b/>
      <sz val="11"/>
      <color rgb="FF009900"/>
      <name val="Calibri"/>
      <family val="2"/>
      <scheme val="minor"/>
    </font>
    <font>
      <u/>
      <sz val="10"/>
      <color indexed="12"/>
      <name val="Calibri"/>
      <family val="2"/>
      <scheme val="minor"/>
    </font>
    <font>
      <b/>
      <sz val="48"/>
      <color rgb="FFFFFF00"/>
      <name val="Arial"/>
      <family val="2"/>
    </font>
    <font>
      <b/>
      <sz val="24"/>
      <color rgb="FFFFFF00"/>
      <name val="Arial"/>
      <family val="2"/>
    </font>
    <font>
      <b/>
      <sz val="28"/>
      <color rgb="FFFFFF00"/>
      <name val="Arial"/>
      <family val="2"/>
    </font>
    <font>
      <b/>
      <sz val="20"/>
      <color theme="9" tint="-0.249977111117893"/>
      <name val="Calibri"/>
      <family val="2"/>
      <scheme val="minor"/>
    </font>
    <font>
      <sz val="9"/>
      <color theme="1" tint="0.499984740745262"/>
      <name val="Calibri"/>
      <family val="2"/>
      <scheme val="minor"/>
    </font>
    <font>
      <b/>
      <sz val="11"/>
      <color theme="8" tint="-0.499984740745262"/>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20"/>
      <color theme="0"/>
      <name val="Calibri"/>
      <family val="2"/>
      <scheme val="minor"/>
    </font>
    <font>
      <sz val="12"/>
      <name val="Arial"/>
      <family val="2"/>
    </font>
    <font>
      <sz val="18"/>
      <name val="Arial"/>
      <family val="2"/>
    </font>
    <font>
      <sz val="22"/>
      <color rgb="FFFFFF00"/>
      <name val="Verdana"/>
      <family val="2"/>
    </font>
    <font>
      <sz val="10"/>
      <color theme="0" tint="-4.9989318521683403E-2"/>
      <name val="Arial"/>
      <family val="2"/>
    </font>
    <font>
      <b/>
      <u/>
      <sz val="18"/>
      <color theme="10"/>
      <name val="Calibri"/>
      <family val="2"/>
      <scheme val="minor"/>
    </font>
    <font>
      <b/>
      <sz val="20"/>
      <color rgb="FFFFFF00"/>
      <name val="Arial"/>
      <family val="2"/>
    </font>
    <font>
      <b/>
      <sz val="22"/>
      <color rgb="FFFFFF00"/>
      <name val="Arial"/>
      <family val="2"/>
    </font>
    <font>
      <sz val="12"/>
      <color rgb="FFFFFF00"/>
      <name val="Calibri"/>
      <family val="2"/>
      <scheme val="minor"/>
    </font>
    <font>
      <b/>
      <sz val="16"/>
      <color theme="0" tint="-4.9989318521683403E-2"/>
      <name val="Calibri"/>
      <family val="2"/>
      <scheme val="minor"/>
    </font>
    <font>
      <sz val="22"/>
      <color theme="1"/>
      <name val="Calibri"/>
      <family val="2"/>
      <scheme val="minor"/>
    </font>
    <font>
      <sz val="20"/>
      <color theme="0" tint="-4.9989318521683403E-2"/>
      <name val="Arial"/>
      <family val="2"/>
    </font>
    <font>
      <sz val="18"/>
      <color rgb="FF222222"/>
      <name val="Arial"/>
      <family val="2"/>
    </font>
    <font>
      <i/>
      <sz val="18"/>
      <color theme="0"/>
      <name val="Calibri"/>
      <family val="2"/>
      <scheme val="minor"/>
    </font>
    <font>
      <sz val="16"/>
      <color theme="0"/>
      <name val="Calibri"/>
      <family val="2"/>
      <scheme val="minor"/>
    </font>
    <font>
      <b/>
      <sz val="16"/>
      <color rgb="FFFFFF00"/>
      <name val="Calibri"/>
      <family val="2"/>
      <scheme val="minor"/>
    </font>
    <font>
      <sz val="16"/>
      <color theme="0"/>
      <name val="Arial"/>
      <family val="2"/>
    </font>
    <font>
      <sz val="14"/>
      <color rgb="FFFFFF00"/>
      <name val="Calibri"/>
      <family val="2"/>
      <scheme val="minor"/>
    </font>
    <font>
      <sz val="16"/>
      <color rgb="FFFFFF00"/>
      <name val="Calibri"/>
      <family val="2"/>
      <scheme val="minor"/>
    </font>
    <font>
      <b/>
      <sz val="16"/>
      <color theme="1"/>
      <name val="Calibri"/>
      <family val="2"/>
      <scheme val="minor"/>
    </font>
    <font>
      <sz val="16"/>
      <color theme="1"/>
      <name val="Calibri"/>
      <family val="2"/>
      <scheme val="minor"/>
    </font>
    <font>
      <sz val="16"/>
      <name val="Arial"/>
      <family val="2"/>
    </font>
    <font>
      <b/>
      <sz val="16"/>
      <color rgb="FFC00000"/>
      <name val="Calibri"/>
      <family val="2"/>
      <scheme val="minor"/>
    </font>
    <font>
      <b/>
      <sz val="16"/>
      <color rgb="FFC00000"/>
      <name val="Arial"/>
      <family val="2"/>
    </font>
    <font>
      <i/>
      <sz val="16"/>
      <color theme="0"/>
      <name val="Calibri"/>
      <family val="2"/>
      <scheme val="minor"/>
    </font>
    <font>
      <b/>
      <sz val="16"/>
      <color rgb="FF000000"/>
      <name val="Calibri"/>
      <family val="2"/>
      <scheme val="minor"/>
    </font>
    <font>
      <i/>
      <sz val="14"/>
      <color theme="0"/>
      <name val="Calibri"/>
      <family val="2"/>
      <scheme val="minor"/>
    </font>
    <font>
      <sz val="14"/>
      <color theme="0"/>
      <name val="Arial"/>
      <family val="2"/>
    </font>
    <font>
      <sz val="14"/>
      <name val="Arial"/>
      <family val="2"/>
    </font>
    <font>
      <u/>
      <sz val="16"/>
      <color indexed="12"/>
      <name val="Arial"/>
      <family val="2"/>
    </font>
    <font>
      <sz val="12"/>
      <color rgb="FF0033CC"/>
      <name val="Calibri"/>
      <family val="2"/>
      <scheme val="minor"/>
    </font>
    <font>
      <sz val="24"/>
      <color theme="9" tint="-0.249977111117893"/>
      <name val="Wingdings 3"/>
      <family val="1"/>
      <charset val="2"/>
    </font>
    <font>
      <sz val="13"/>
      <color rgb="FF0033CC"/>
      <name val="Calibri"/>
      <family val="2"/>
      <scheme val="minor"/>
    </font>
    <font>
      <sz val="11"/>
      <color rgb="FF0000FF"/>
      <name val="Calibri"/>
      <family val="2"/>
      <scheme val="minor"/>
    </font>
    <font>
      <sz val="9"/>
      <color rgb="FF0033CC"/>
      <name val="Calibri"/>
      <family val="2"/>
      <scheme val="minor"/>
    </font>
    <font>
      <sz val="13"/>
      <name val="Calibri"/>
      <family val="2"/>
      <scheme val="minor"/>
    </font>
    <font>
      <b/>
      <sz val="14"/>
      <color indexed="10"/>
      <name val="Calibri"/>
      <family val="2"/>
    </font>
    <font>
      <b/>
      <sz val="14"/>
      <color indexed="8"/>
      <name val="Calibri"/>
      <family val="2"/>
    </font>
    <font>
      <b/>
      <sz val="14"/>
      <color theme="0"/>
      <name val="Calibri"/>
      <family val="2"/>
    </font>
    <font>
      <b/>
      <sz val="12"/>
      <color indexed="10"/>
      <name val="Calibri"/>
      <family val="2"/>
    </font>
    <font>
      <b/>
      <sz val="12"/>
      <color indexed="8"/>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14"/>
      <color indexed="9"/>
      <name val="Calibri"/>
      <family val="2"/>
    </font>
    <font>
      <b/>
      <sz val="18"/>
      <color indexed="9"/>
      <name val="Arial"/>
      <family val="2"/>
    </font>
    <font>
      <b/>
      <sz val="14"/>
      <name val="Calibri"/>
      <family val="2"/>
    </font>
    <font>
      <b/>
      <sz val="14"/>
      <color indexed="30"/>
      <name val="Calibri"/>
      <family val="2"/>
    </font>
    <font>
      <b/>
      <sz val="18"/>
      <color rgb="FFFF0000"/>
      <name val="Calibri"/>
      <family val="2"/>
    </font>
    <font>
      <b/>
      <sz val="18"/>
      <color theme="0" tint="-0.34998626667073579"/>
      <name val="Calibri"/>
      <family val="2"/>
    </font>
    <font>
      <u/>
      <sz val="14"/>
      <color indexed="12"/>
      <name val="Arial"/>
      <family val="2"/>
    </font>
    <font>
      <b/>
      <sz val="20"/>
      <name val="Arial"/>
      <family val="2"/>
    </font>
    <font>
      <b/>
      <sz val="12"/>
      <name val="Arial"/>
      <family val="2"/>
    </font>
    <font>
      <b/>
      <u/>
      <sz val="20"/>
      <color theme="10"/>
      <name val="Calibri"/>
      <family val="2"/>
      <scheme val="minor"/>
    </font>
    <font>
      <b/>
      <sz val="11"/>
      <name val="Arial"/>
      <family val="2"/>
    </font>
    <font>
      <b/>
      <sz val="12"/>
      <color rgb="FFFF0000"/>
      <name val="Arial"/>
      <family val="2"/>
    </font>
    <font>
      <sz val="10"/>
      <color rgb="FFFF0000"/>
      <name val="Arial"/>
      <family val="2"/>
    </font>
    <font>
      <b/>
      <sz val="11"/>
      <color theme="0"/>
      <name val="Calibri"/>
      <family val="2"/>
    </font>
    <font>
      <b/>
      <sz val="10"/>
      <color theme="0"/>
      <name val="Calibri"/>
      <family val="2"/>
    </font>
    <font>
      <b/>
      <sz val="11"/>
      <color rgb="FF339966"/>
      <name val="Arial"/>
      <family val="2"/>
    </font>
    <font>
      <sz val="11"/>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sz val="12"/>
      <color theme="8" tint="-0.499984740745262"/>
      <name val="Calibri"/>
      <family val="2"/>
      <scheme val="minor"/>
    </font>
    <font>
      <b/>
      <sz val="14"/>
      <color rgb="FF0070C0"/>
      <name val="Calibri"/>
      <family val="2"/>
    </font>
    <font>
      <sz val="14"/>
      <color rgb="FFFF0000"/>
      <name val="Wingdings 3"/>
      <family val="1"/>
      <charset val="2"/>
    </font>
    <font>
      <b/>
      <u/>
      <sz val="16"/>
      <color theme="10"/>
      <name val="Calibri"/>
      <family val="2"/>
      <scheme val="minor"/>
    </font>
    <font>
      <b/>
      <u/>
      <sz val="16"/>
      <color indexed="12"/>
      <name val="Calibri"/>
      <family val="2"/>
      <scheme val="minor"/>
    </font>
    <font>
      <b/>
      <u/>
      <sz val="11"/>
      <color theme="10"/>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b/>
      <sz val="14"/>
      <color theme="0"/>
      <name val="Arial"/>
      <family val="2"/>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6"/>
      <color rgb="FFFF0000"/>
      <name val="Arial"/>
      <family val="2"/>
    </font>
    <font>
      <b/>
      <sz val="16"/>
      <color indexed="10"/>
      <name val="Arial"/>
      <family val="2"/>
    </font>
    <font>
      <b/>
      <sz val="16"/>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b/>
      <sz val="14"/>
      <name val="Arial"/>
      <family val="2"/>
    </font>
    <font>
      <b/>
      <sz val="18"/>
      <name val="Arial"/>
      <family val="2"/>
    </font>
    <font>
      <b/>
      <sz val="16"/>
      <color indexed="8"/>
      <name val="Calibri"/>
      <family val="2"/>
    </font>
    <font>
      <b/>
      <sz val="14"/>
      <color indexed="9"/>
      <name val="Arial"/>
      <family val="2"/>
    </font>
    <font>
      <sz val="12"/>
      <color indexed="9"/>
      <name val="Arial"/>
      <family val="2"/>
    </font>
    <font>
      <sz val="14"/>
      <name val="Times New Roman"/>
      <family val="1"/>
    </font>
    <font>
      <sz val="9"/>
      <name val="Arial"/>
      <family val="2"/>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0"/>
      <color theme="0"/>
      <name val="Arial"/>
      <family val="2"/>
    </font>
    <font>
      <b/>
      <sz val="11"/>
      <color theme="0"/>
      <name val="Arial"/>
      <family val="2"/>
    </font>
    <font>
      <b/>
      <sz val="9"/>
      <name val="Arial"/>
      <family val="2"/>
    </font>
    <font>
      <sz val="10"/>
      <color rgb="FF000000"/>
      <name val="Arial"/>
      <family val="2"/>
    </font>
    <font>
      <b/>
      <sz val="10"/>
      <color theme="8" tint="-0.249977111117893"/>
      <name val="Calibri"/>
      <family val="2"/>
      <scheme val="minor"/>
    </font>
    <font>
      <sz val="10"/>
      <color theme="5" tint="-0.249977111117893"/>
      <name val="Calibri"/>
      <family val="2"/>
      <scheme val="minor"/>
    </font>
    <font>
      <b/>
      <i/>
      <sz val="11"/>
      <color rgb="FFFF0000"/>
      <name val="Calibri"/>
      <family val="2"/>
      <scheme val="minor"/>
    </font>
    <font>
      <b/>
      <sz val="10"/>
      <color rgb="FF7030A0"/>
      <name val="Calibri"/>
      <family val="2"/>
      <scheme val="minor"/>
    </font>
    <font>
      <b/>
      <u/>
      <sz val="9"/>
      <color theme="10"/>
      <name val="Calibri"/>
      <family val="2"/>
      <scheme val="minor"/>
    </font>
    <font>
      <sz val="18"/>
      <color rgb="FF000000"/>
      <name val="Georgia"/>
      <family val="1"/>
    </font>
    <font>
      <b/>
      <u/>
      <sz val="12"/>
      <color theme="10"/>
      <name val="Calibri"/>
      <family val="2"/>
      <scheme val="minor"/>
    </font>
    <font>
      <b/>
      <sz val="9"/>
      <color rgb="FF7030A0"/>
      <name val="Calibri"/>
      <family val="2"/>
      <scheme val="minor"/>
    </font>
    <font>
      <sz val="11"/>
      <color rgb="FF252525"/>
      <name val="Arial"/>
      <family val="2"/>
    </font>
    <font>
      <b/>
      <sz val="14"/>
      <color theme="8" tint="-0.249977111117893"/>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4"/>
      <color rgb="FFFF0000"/>
      <name val="Wingdings 3"/>
      <family val="1"/>
      <charset val="2"/>
    </font>
    <font>
      <b/>
      <i/>
      <sz val="12"/>
      <color theme="0" tint="-0.499984740745262"/>
      <name val="Calibri"/>
      <family val="2"/>
      <scheme val="minor"/>
    </font>
    <font>
      <sz val="12"/>
      <color rgb="FF002060"/>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b/>
      <sz val="12"/>
      <color theme="0"/>
      <name val="Arial"/>
      <family val="2"/>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u/>
      <sz val="12"/>
      <color indexed="12"/>
      <name val="Calibri"/>
      <family val="2"/>
      <scheme val="minor"/>
    </font>
    <font>
      <b/>
      <sz val="12"/>
      <name val="Tahoma"/>
      <family val="2"/>
    </font>
    <font>
      <sz val="9"/>
      <color indexed="10"/>
      <name val="Arial"/>
      <family val="2"/>
    </font>
    <font>
      <sz val="9"/>
      <color indexed="12"/>
      <name val="Arial"/>
      <family val="2"/>
    </font>
    <font>
      <i/>
      <sz val="7"/>
      <name val="Arial"/>
      <family val="2"/>
    </font>
    <font>
      <b/>
      <sz val="14"/>
      <color indexed="10"/>
      <name val="Arial"/>
      <family val="2"/>
    </font>
    <font>
      <b/>
      <sz val="12"/>
      <color indexed="12"/>
      <name val="Arial"/>
      <family val="2"/>
    </font>
    <font>
      <b/>
      <sz val="10"/>
      <name val="Arial"/>
      <family val="2"/>
    </font>
    <font>
      <b/>
      <sz val="8"/>
      <name val="Arial"/>
      <family val="2"/>
    </font>
    <font>
      <i/>
      <sz val="12"/>
      <color indexed="12"/>
      <name val="Arial"/>
      <family val="2"/>
    </font>
    <font>
      <sz val="10"/>
      <color indexed="9"/>
      <name val="Arial"/>
      <family val="2"/>
    </font>
    <font>
      <b/>
      <sz val="10"/>
      <color indexed="9"/>
      <name val="Arial"/>
      <family val="2"/>
    </font>
    <font>
      <b/>
      <sz val="11"/>
      <color indexed="10"/>
      <name val="Arial"/>
      <family val="2"/>
    </font>
    <font>
      <b/>
      <sz val="11"/>
      <color indexed="12"/>
      <name val="Arial"/>
      <family val="2"/>
    </font>
    <font>
      <sz val="11"/>
      <color indexed="12"/>
      <name val="Arial"/>
      <family val="2"/>
    </font>
    <font>
      <sz val="11"/>
      <color indexed="10"/>
      <name val="Arial"/>
      <family val="2"/>
    </font>
    <font>
      <i/>
      <sz val="12"/>
      <color indexed="9"/>
      <name val="Arial"/>
      <family val="2"/>
    </font>
    <font>
      <b/>
      <sz val="12"/>
      <color indexed="9"/>
      <name val="Arial"/>
      <family val="2"/>
    </font>
    <font>
      <b/>
      <u/>
      <sz val="15.5"/>
      <color rgb="FF20759D"/>
      <name val="Arial"/>
      <family val="2"/>
    </font>
    <font>
      <u/>
      <sz val="11"/>
      <color theme="10"/>
      <name val="Calibri"/>
      <family val="2"/>
    </font>
    <font>
      <b/>
      <sz val="10"/>
      <color indexed="10"/>
      <name val="Arial"/>
      <family val="2"/>
    </font>
    <font>
      <b/>
      <sz val="10"/>
      <color indexed="12"/>
      <name val="Arial"/>
      <family val="2"/>
    </font>
    <font>
      <sz val="12"/>
      <color indexed="12"/>
      <name val="Arial"/>
      <family val="2"/>
    </font>
    <font>
      <i/>
      <sz val="10"/>
      <color theme="5"/>
      <name val="Calibri"/>
      <family val="2"/>
      <scheme val="minor"/>
    </font>
    <font>
      <b/>
      <sz val="12"/>
      <color indexed="10"/>
      <name val="Arial"/>
      <family val="2"/>
    </font>
    <font>
      <b/>
      <sz val="12"/>
      <color rgb="FF0000FF"/>
      <name val="Arial"/>
      <family val="2"/>
    </font>
    <font>
      <b/>
      <sz val="12"/>
      <color theme="1"/>
      <name val="Arial"/>
      <family val="2"/>
    </font>
    <font>
      <b/>
      <sz val="10"/>
      <color rgb="FFFF0000"/>
      <name val="Arial"/>
      <family val="2"/>
    </font>
    <font>
      <b/>
      <sz val="10"/>
      <color rgb="FF0000FF"/>
      <name val="Arial"/>
      <family val="2"/>
    </font>
    <font>
      <sz val="11"/>
      <color rgb="FFFF0000"/>
      <name val="Arial"/>
      <family val="2"/>
    </font>
    <font>
      <sz val="11"/>
      <color indexed="12"/>
      <name val="Calibri"/>
      <family val="2"/>
      <scheme val="minor"/>
    </font>
    <font>
      <b/>
      <sz val="10"/>
      <color rgb="FFC00000"/>
      <name val="Arial"/>
      <family val="2"/>
    </font>
    <font>
      <b/>
      <sz val="11"/>
      <color rgb="FFC00000"/>
      <name val="Arial"/>
      <family val="2"/>
    </font>
    <font>
      <b/>
      <sz val="12"/>
      <color rgb="FFC00000"/>
      <name val="Arial"/>
      <family val="2"/>
    </font>
    <font>
      <sz val="10"/>
      <color indexed="10"/>
      <name val="Arial"/>
      <family val="2"/>
    </font>
    <font>
      <sz val="8"/>
      <name val="Times New Roman"/>
      <family val="1"/>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sz val="8"/>
      <color theme="0" tint="-0.34998626667073579"/>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1"/>
      <color rgb="FF0000FF"/>
      <name val="ZDingbats"/>
    </font>
    <font>
      <i/>
      <sz val="11"/>
      <name val="Arial"/>
      <family val="2"/>
    </font>
    <font>
      <i/>
      <sz val="11"/>
      <color rgb="FF303030"/>
      <name val="Calibri"/>
      <family val="2"/>
      <scheme val="minor"/>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b/>
      <sz val="18"/>
      <color rgb="FF20759D"/>
      <name val="Arial"/>
      <family val="2"/>
    </font>
    <font>
      <b/>
      <sz val="11"/>
      <color theme="9"/>
      <name val="Calibri"/>
      <family val="2"/>
      <scheme val="minor"/>
    </font>
    <font>
      <b/>
      <sz val="11"/>
      <color theme="8"/>
      <name val="Calibri"/>
      <family val="2"/>
      <scheme val="minor"/>
    </font>
    <font>
      <b/>
      <sz val="16"/>
      <color rgb="FF0033CC"/>
      <name val="Calibri"/>
      <family val="2"/>
      <scheme val="minor"/>
    </font>
    <font>
      <b/>
      <sz val="14"/>
      <color theme="1" tint="0.499984740745262"/>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sz val="14"/>
      <color rgb="FFC00000"/>
      <name val="Calibri"/>
      <family val="2"/>
      <scheme val="minor"/>
    </font>
    <font>
      <b/>
      <sz val="16"/>
      <color rgb="FFFFFF00"/>
      <name val="Arial"/>
      <family val="2"/>
    </font>
    <font>
      <sz val="10"/>
      <name val="Verdana"/>
      <family val="2"/>
    </font>
    <font>
      <b/>
      <sz val="22"/>
      <name val="Verdana"/>
      <family val="2"/>
    </font>
    <font>
      <b/>
      <sz val="12"/>
      <name val="Verdana"/>
      <family val="2"/>
    </font>
    <font>
      <b/>
      <sz val="14"/>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b/>
      <sz val="24"/>
      <name val="Arial"/>
      <family val="2"/>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4"/>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10"/>
      <color indexed="12"/>
      <name val="Arial"/>
      <family val="2"/>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sz val="14"/>
      <name val="Verdana"/>
      <family val="2"/>
    </font>
    <font>
      <b/>
      <sz val="14"/>
      <color theme="0" tint="-4.9989318521683403E-2"/>
      <name val="Calibri"/>
      <family val="2"/>
      <scheme val="minor"/>
    </font>
    <font>
      <u/>
      <sz val="11"/>
      <color indexed="12"/>
      <name val="Arial"/>
      <family val="2"/>
    </font>
    <font>
      <sz val="10"/>
      <color indexed="8"/>
      <name val="Arial"/>
      <family val="2"/>
    </font>
    <font>
      <sz val="10"/>
      <color indexed="16"/>
      <name val="Arial"/>
      <family val="2"/>
    </font>
    <font>
      <sz val="10"/>
      <color indexed="52"/>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sz val="14"/>
      <color indexed="8"/>
      <name val="Times New Roman"/>
      <family val="1"/>
    </font>
    <font>
      <sz val="10"/>
      <color rgb="FF0000FF"/>
      <name val="Arial"/>
      <family val="2"/>
    </font>
    <font>
      <sz val="9"/>
      <color theme="9" tint="-0.499984740745262"/>
      <name val="Calibri"/>
      <family val="2"/>
      <scheme val="minor"/>
    </font>
  </fonts>
  <fills count="169">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14"/>
        <bgColor indexed="64"/>
      </patternFill>
    </fill>
    <fill>
      <patternFill patternType="solid">
        <fgColor indexed="46"/>
        <bgColor indexed="64"/>
      </patternFill>
    </fill>
    <fill>
      <patternFill patternType="solid">
        <fgColor indexed="42"/>
        <bgColor indexed="64"/>
      </patternFill>
    </fill>
    <fill>
      <patternFill patternType="solid">
        <fgColor indexed="22"/>
        <bgColor indexed="64"/>
      </patternFill>
    </fill>
    <fill>
      <patternFill patternType="lightGray"/>
    </fill>
    <fill>
      <patternFill patternType="lightVertical"/>
    </fill>
    <fill>
      <patternFill patternType="solid">
        <fgColor indexed="26"/>
        <bgColor indexed="12"/>
      </patternFill>
    </fill>
    <fill>
      <patternFill patternType="gray125">
        <fgColor indexed="10"/>
      </patternFill>
    </fill>
    <fill>
      <patternFill patternType="solid">
        <fgColor indexed="26"/>
        <bgColor indexed="9"/>
      </patternFill>
    </fill>
    <fill>
      <patternFill patternType="solid">
        <fgColor indexed="50"/>
        <bgColor indexed="64"/>
      </patternFill>
    </fill>
    <fill>
      <patternFill patternType="solid">
        <fgColor indexed="17"/>
        <bgColor indexed="64"/>
      </patternFill>
    </fill>
    <fill>
      <patternFill patternType="solid">
        <fgColor indexed="65"/>
        <bgColor indexed="64"/>
      </patternFill>
    </fill>
    <fill>
      <patternFill patternType="lightUp">
        <fgColor indexed="9"/>
        <bgColor indexed="50"/>
      </patternFill>
    </fill>
    <fill>
      <patternFill patternType="solid">
        <fgColor indexed="65"/>
        <bgColor indexed="9"/>
      </patternFill>
    </fill>
    <fill>
      <patternFill patternType="lightUp">
        <fgColor indexed="9"/>
        <bgColor indexed="22"/>
      </patternFill>
    </fill>
    <fill>
      <patternFill patternType="solid">
        <fgColor indexed="36"/>
        <bgColor indexed="50"/>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indexed="9"/>
      </patternFill>
    </fill>
    <fill>
      <patternFill patternType="solid">
        <fgColor rgb="FF7030A0"/>
        <bgColor indexed="64"/>
      </patternFill>
    </fill>
    <fill>
      <patternFill patternType="solid">
        <fgColor rgb="FF92D050"/>
        <bgColor indexed="64"/>
      </patternFill>
    </fill>
    <fill>
      <patternFill patternType="solid">
        <fgColor theme="9" tint="-0.249977111117893"/>
        <bgColor indexed="64"/>
      </patternFill>
    </fill>
    <fill>
      <patternFill patternType="solid">
        <fgColor rgb="FF0099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rgb="FFFF0000"/>
        <bgColor indexed="64"/>
      </patternFill>
    </fill>
    <fill>
      <patternFill patternType="solid">
        <fgColor rgb="FF0000FF"/>
        <bgColor indexed="64"/>
      </patternFill>
    </fill>
    <fill>
      <patternFill patternType="solid">
        <fgColor theme="5" tint="-0.249977111117893"/>
        <bgColor indexed="64"/>
      </patternFill>
    </fill>
    <fill>
      <patternFill patternType="solid">
        <fgColor theme="0"/>
        <bgColor indexed="26"/>
      </patternFill>
    </fill>
    <fill>
      <patternFill patternType="solid">
        <fgColor theme="0" tint="-0.14999847407452621"/>
        <bgColor indexed="9"/>
      </patternFill>
    </fill>
    <fill>
      <patternFill patternType="solid">
        <fgColor rgb="FFFFFF00"/>
        <bgColor indexed="64"/>
      </patternFill>
    </fill>
    <fill>
      <patternFill patternType="solid">
        <fgColor theme="8" tint="0.79998168889431442"/>
        <bgColor indexed="64"/>
      </patternFill>
    </fill>
    <fill>
      <patternFill patternType="solid">
        <fgColor rgb="FFCC99FF"/>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rgb="FFFFFF66"/>
        <bgColor indexed="64"/>
      </patternFill>
    </fill>
    <fill>
      <patternFill patternType="lightUp">
        <fgColor indexed="9"/>
        <bgColor rgb="FF92D050"/>
      </patternFill>
    </fill>
    <fill>
      <patternFill patternType="lightUp">
        <fgColor indexed="9"/>
        <bgColor theme="0"/>
      </patternFill>
    </fill>
    <fill>
      <patternFill patternType="solid">
        <fgColor rgb="FFFFCC99"/>
        <bgColor indexed="64"/>
      </patternFill>
    </fill>
    <fill>
      <patternFill patternType="solid">
        <fgColor rgb="FF339966"/>
        <bgColor indexed="64"/>
      </patternFill>
    </fill>
    <fill>
      <patternFill patternType="solid">
        <fgColor theme="4"/>
        <bgColor indexed="64"/>
      </patternFill>
    </fill>
    <fill>
      <patternFill patternType="solid">
        <fgColor rgb="FFFF3399"/>
        <bgColor indexed="64"/>
      </patternFill>
    </fill>
    <fill>
      <patternFill patternType="solid">
        <fgColor theme="5" tint="0.39997558519241921"/>
        <bgColor indexed="64"/>
      </patternFill>
    </fill>
    <fill>
      <patternFill patternType="solid">
        <fgColor rgb="FF99FF66"/>
        <bgColor indexed="64"/>
      </patternFill>
    </fill>
    <fill>
      <patternFill patternType="solid">
        <fgColor rgb="FF92D050"/>
        <bgColor indexed="50"/>
      </patternFill>
    </fill>
    <fill>
      <patternFill patternType="solid">
        <fgColor rgb="FFFFCC00"/>
        <bgColor indexed="64"/>
      </patternFill>
    </fill>
    <fill>
      <patternFill patternType="lightUp">
        <fgColor indexed="9"/>
        <bgColor rgb="FFFF3399"/>
      </patternFill>
    </fill>
    <fill>
      <patternFill patternType="solid">
        <fgColor rgb="FFFFFFCC"/>
        <bgColor indexed="64"/>
      </patternFill>
    </fill>
    <fill>
      <patternFill patternType="solid">
        <fgColor rgb="FFFF3399"/>
        <bgColor indexed="9"/>
      </patternFill>
    </fill>
    <fill>
      <patternFill patternType="solid">
        <fgColor theme="4"/>
        <bgColor indexed="9"/>
      </patternFill>
    </fill>
    <fill>
      <patternFill patternType="lightUp">
        <fgColor indexed="9"/>
        <bgColor theme="4"/>
      </patternFill>
    </fill>
    <fill>
      <patternFill patternType="solid">
        <fgColor rgb="FF339966"/>
        <bgColor indexed="9"/>
      </patternFill>
    </fill>
    <fill>
      <patternFill patternType="lightUp">
        <fgColor indexed="9"/>
        <bgColor rgb="FF339966"/>
      </patternFill>
    </fill>
    <fill>
      <patternFill patternType="solid">
        <fgColor rgb="FFFFCC99"/>
        <bgColor indexed="9"/>
      </patternFill>
    </fill>
    <fill>
      <patternFill patternType="solid">
        <fgColor theme="9"/>
        <bgColor indexed="64"/>
      </patternFill>
    </fill>
    <fill>
      <patternFill patternType="solid">
        <fgColor rgb="FFCCFFCC"/>
        <bgColor indexed="64"/>
      </patternFill>
    </fill>
    <fill>
      <patternFill patternType="solid">
        <fgColor theme="9" tint="0.59999389629810485"/>
        <bgColor indexed="64"/>
      </patternFill>
    </fill>
    <fill>
      <patternFill patternType="solid">
        <fgColor theme="0" tint="-4.9989318521683403E-2"/>
        <bgColor indexed="9"/>
      </patternFill>
    </fill>
    <fill>
      <patternFill patternType="solid">
        <fgColor rgb="FFA9D08E"/>
        <bgColor indexed="64"/>
      </patternFill>
    </fill>
    <fill>
      <patternFill patternType="solid">
        <fgColor rgb="FF9BC2E6"/>
        <bgColor indexed="64"/>
      </patternFill>
    </fill>
    <fill>
      <patternFill patternType="solid">
        <fgColor rgb="FFFFD966"/>
        <bgColor indexed="64"/>
      </patternFill>
    </fill>
    <fill>
      <patternFill patternType="solid">
        <fgColor rgb="FF7B7B7B"/>
        <bgColor indexed="64"/>
      </patternFill>
    </fill>
    <fill>
      <patternFill patternType="solid">
        <fgColor rgb="FF4472C4"/>
        <bgColor indexed="64"/>
      </patternFill>
    </fill>
    <fill>
      <patternFill patternType="solid">
        <fgColor rgb="FFFFFF99"/>
        <bgColor indexed="64"/>
      </patternFill>
    </fill>
    <fill>
      <patternFill patternType="solid">
        <fgColor rgb="FFFFFFCC"/>
        <bgColor theme="0"/>
      </patternFill>
    </fill>
    <fill>
      <patternFill patternType="solid">
        <fgColor theme="0"/>
        <bgColor theme="0"/>
      </patternFill>
    </fill>
    <fill>
      <patternFill patternType="solid">
        <fgColor rgb="FFFFFFCC"/>
        <bgColor indexed="9"/>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5"/>
        <bgColor indexed="64"/>
      </patternFill>
    </fill>
    <fill>
      <patternFill patternType="solid">
        <fgColor indexed="16"/>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3"/>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rgb="FF00FF00"/>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99CCFF"/>
        <bgColor indexed="64"/>
      </patternFill>
    </fill>
    <fill>
      <patternFill patternType="solid">
        <fgColor rgb="FF0066CC"/>
        <bgColor indexed="64"/>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249977111117893"/>
        <bgColor indexed="64"/>
      </patternFill>
    </fill>
    <fill>
      <patternFill patternType="solid">
        <fgColor rgb="FFCC00FF"/>
        <bgColor indexed="64"/>
      </patternFill>
    </fill>
    <fill>
      <patternFill patternType="solid">
        <fgColor rgb="FFFFC000"/>
        <bgColor indexed="64"/>
      </patternFill>
    </fill>
    <fill>
      <patternFill patternType="gray0625">
        <bgColor theme="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ED7D31"/>
        <bgColor indexed="64"/>
      </patternFill>
    </fill>
    <fill>
      <patternFill patternType="solid">
        <fgColor rgb="FFFF6600"/>
        <bgColor indexed="64"/>
      </patternFill>
    </fill>
    <fill>
      <patternFill patternType="solid">
        <fgColor theme="7" tint="0.59999389629810485"/>
        <bgColor indexed="64"/>
      </patternFill>
    </fill>
    <fill>
      <patternFill patternType="solid">
        <fgColor rgb="FFD9E1F2"/>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1" tint="0.499984740745262"/>
        <bgColor indexed="64"/>
      </patternFill>
    </fill>
    <fill>
      <patternFill patternType="solid">
        <fgColor theme="0"/>
        <bgColor indexed="34"/>
      </patternFill>
    </fill>
    <fill>
      <patternFill patternType="solid">
        <fgColor rgb="FF800080"/>
        <bgColor indexed="64"/>
      </patternFill>
    </fill>
    <fill>
      <patternFill patternType="gray0625"/>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
      <patternFill patternType="solid">
        <fgColor rgb="FFE8D1FF"/>
        <bgColor indexed="64"/>
      </patternFill>
    </fill>
    <fill>
      <patternFill patternType="solid">
        <fgColor rgb="FFDEDEDE"/>
        <bgColor indexed="64"/>
      </patternFill>
    </fill>
    <fill>
      <patternFill patternType="solid">
        <fgColor rgb="FFECECEC"/>
        <bgColor indexed="9"/>
      </patternFill>
    </fill>
    <fill>
      <patternFill patternType="solid">
        <fgColor rgb="FFECECEC"/>
        <bgColor indexed="64"/>
      </patternFill>
    </fill>
    <fill>
      <patternFill patternType="solid">
        <fgColor rgb="FFDEFFBD"/>
        <bgColor indexed="64"/>
      </patternFill>
    </fill>
    <fill>
      <patternFill patternType="solid">
        <fgColor rgb="FFCDFF9B"/>
        <bgColor indexed="64"/>
      </patternFill>
    </fill>
  </fills>
  <borders count="491">
    <border>
      <left/>
      <right/>
      <top/>
      <bottom/>
      <diagonal/>
    </border>
    <border>
      <left style="hair">
        <color indexed="10"/>
      </left>
      <right style="hair">
        <color indexed="10"/>
      </right>
      <top/>
      <bottom style="hair">
        <color indexed="10"/>
      </bottom>
      <diagonal/>
    </border>
    <border>
      <left style="thin">
        <color indexed="64"/>
      </left>
      <right style="hair">
        <color indexed="10"/>
      </right>
      <top/>
      <bottom style="hair">
        <color indexed="10"/>
      </bottom>
      <diagonal/>
    </border>
    <border>
      <left style="hair">
        <color indexed="10"/>
      </left>
      <right style="thin">
        <color indexed="64"/>
      </right>
      <top/>
      <bottom style="hair">
        <color indexed="10"/>
      </bottom>
      <diagonal/>
    </border>
    <border>
      <left/>
      <right style="medium">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hair">
        <color indexed="22"/>
      </top>
      <bottom style="hair">
        <color indexed="22"/>
      </bottom>
      <diagonal/>
    </border>
    <border>
      <left/>
      <right/>
      <top style="hair">
        <color indexed="22"/>
      </top>
      <bottom style="hair">
        <color indexed="22"/>
      </bottom>
      <diagonal/>
    </border>
    <border>
      <left/>
      <right style="thin">
        <color indexed="64"/>
      </right>
      <top style="hair">
        <color indexed="22"/>
      </top>
      <bottom style="hair">
        <color indexed="22"/>
      </bottom>
      <diagonal/>
    </border>
    <border>
      <left style="thin">
        <color indexed="64"/>
      </left>
      <right/>
      <top style="hair">
        <color indexed="22"/>
      </top>
      <bottom style="thin">
        <color indexed="64"/>
      </bottom>
      <diagonal/>
    </border>
    <border>
      <left/>
      <right/>
      <top style="hair">
        <color indexed="22"/>
      </top>
      <bottom style="thin">
        <color indexed="64"/>
      </bottom>
      <diagonal/>
    </border>
    <border>
      <left/>
      <right style="thin">
        <color indexed="64"/>
      </right>
      <top style="hair">
        <color indexed="22"/>
      </top>
      <bottom style="thin">
        <color indexed="64"/>
      </bottom>
      <diagonal/>
    </border>
    <border>
      <left style="medium">
        <color indexed="64"/>
      </left>
      <right/>
      <top/>
      <bottom/>
      <diagonal/>
    </border>
    <border>
      <left style="hair">
        <color indexed="12"/>
      </left>
      <right style="hair">
        <color indexed="12"/>
      </right>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bottom style="thin">
        <color indexed="64"/>
      </bottom>
      <diagonal/>
    </border>
    <border>
      <left style="thick">
        <color indexed="64"/>
      </left>
      <right/>
      <top style="thick">
        <color indexed="64"/>
      </top>
      <bottom/>
      <diagonal/>
    </border>
    <border>
      <left style="thick">
        <color indexed="64"/>
      </left>
      <right/>
      <top/>
      <bottom/>
      <diagonal/>
    </border>
    <border>
      <left/>
      <right style="thick">
        <color indexed="64"/>
      </right>
      <top/>
      <bottom/>
      <diagonal/>
    </border>
    <border>
      <left/>
      <right style="thick">
        <color indexed="64"/>
      </right>
      <top style="thin">
        <color indexed="64"/>
      </top>
      <bottom style="thin">
        <color indexed="64"/>
      </bottom>
      <diagonal/>
    </border>
    <border>
      <left/>
      <right/>
      <top style="thin">
        <color indexed="64"/>
      </top>
      <bottom style="thick">
        <color indexed="64"/>
      </bottom>
      <diagonal/>
    </border>
    <border>
      <left/>
      <right/>
      <top/>
      <bottom style="thick">
        <color indexed="64"/>
      </bottom>
      <diagonal/>
    </border>
    <border>
      <left/>
      <right style="thick">
        <color indexed="64"/>
      </right>
      <top style="thin">
        <color indexed="64"/>
      </top>
      <bottom style="thick">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16"/>
      </left>
      <right/>
      <top style="thin">
        <color indexed="16"/>
      </top>
      <bottom/>
      <diagonal/>
    </border>
    <border>
      <left/>
      <right/>
      <top style="thin">
        <color indexed="16"/>
      </top>
      <bottom/>
      <diagonal/>
    </border>
    <border>
      <left/>
      <right style="thin">
        <color indexed="16"/>
      </right>
      <top style="thin">
        <color indexed="16"/>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style="hair">
        <color indexed="12"/>
      </left>
      <right style="hair">
        <color indexed="12"/>
      </right>
      <top style="hair">
        <color indexed="12"/>
      </top>
      <bottom/>
      <diagonal/>
    </border>
    <border>
      <left style="hair">
        <color indexed="12"/>
      </left>
      <right style="hair">
        <color indexed="12"/>
      </right>
      <top/>
      <bottom style="hair">
        <color indexed="12"/>
      </bottom>
      <diagonal/>
    </border>
    <border>
      <left/>
      <right/>
      <top style="hair">
        <color indexed="64"/>
      </top>
      <bottom style="hair">
        <color indexed="64"/>
      </bottom>
      <diagonal/>
    </border>
    <border>
      <left/>
      <right/>
      <top/>
      <bottom style="medium">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hair">
        <color indexed="12"/>
      </left>
      <right style="hair">
        <color indexed="12"/>
      </right>
      <top style="hair">
        <color indexed="12"/>
      </top>
      <bottom style="hair">
        <color indexed="12"/>
      </bottom>
      <diagonal/>
    </border>
    <border>
      <left style="hair">
        <color indexed="12"/>
      </left>
      <right style="medium">
        <color indexed="64"/>
      </right>
      <top style="hair">
        <color indexed="12"/>
      </top>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style="hair">
        <color indexed="37"/>
      </left>
      <right style="hair">
        <color indexed="37"/>
      </right>
      <top style="thin">
        <color indexed="37"/>
      </top>
      <bottom style="hair">
        <color indexed="37"/>
      </bottom>
      <diagonal/>
    </border>
    <border>
      <left style="hair">
        <color indexed="37"/>
      </left>
      <right/>
      <top style="thin">
        <color indexed="37"/>
      </top>
      <bottom style="hair">
        <color indexed="37"/>
      </bottom>
      <diagonal/>
    </border>
    <border>
      <left style="hair">
        <color indexed="64"/>
      </left>
      <right/>
      <top style="thin">
        <color indexed="37"/>
      </top>
      <bottom style="hair">
        <color indexed="64"/>
      </bottom>
      <diagonal/>
    </border>
    <border>
      <left/>
      <right/>
      <top style="thin">
        <color indexed="37"/>
      </top>
      <bottom style="hair">
        <color indexed="64"/>
      </bottom>
      <diagonal/>
    </border>
    <border>
      <left/>
      <right style="thin">
        <color indexed="37"/>
      </right>
      <top style="thin">
        <color indexed="37"/>
      </top>
      <bottom style="hair">
        <color indexed="64"/>
      </bottom>
      <diagonal/>
    </border>
    <border>
      <left style="thin">
        <color indexed="37"/>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37"/>
      </right>
      <top style="hair">
        <color indexed="64"/>
      </top>
      <bottom style="hair">
        <color indexed="64"/>
      </bottom>
      <diagonal/>
    </border>
    <border>
      <left style="thin">
        <color indexed="37"/>
      </left>
      <right/>
      <top style="hair">
        <color indexed="64"/>
      </top>
      <bottom style="thin">
        <color indexed="37"/>
      </bottom>
      <diagonal/>
    </border>
    <border>
      <left/>
      <right/>
      <top style="hair">
        <color indexed="64"/>
      </top>
      <bottom style="thin">
        <color indexed="37"/>
      </bottom>
      <diagonal/>
    </border>
    <border>
      <left/>
      <right style="hair">
        <color indexed="64"/>
      </right>
      <top style="hair">
        <color indexed="64"/>
      </top>
      <bottom style="thin">
        <color indexed="37"/>
      </bottom>
      <diagonal/>
    </border>
    <border>
      <left style="hair">
        <color indexed="64"/>
      </left>
      <right/>
      <top style="hair">
        <color indexed="64"/>
      </top>
      <bottom style="thin">
        <color indexed="37"/>
      </bottom>
      <diagonal/>
    </border>
    <border>
      <left/>
      <right style="thin">
        <color indexed="37"/>
      </right>
      <top style="hair">
        <color indexed="64"/>
      </top>
      <bottom style="thin">
        <color indexed="37"/>
      </bottom>
      <diagonal/>
    </border>
    <border>
      <left style="hair">
        <color indexed="60"/>
      </left>
      <right/>
      <top/>
      <bottom/>
      <diagonal/>
    </border>
    <border>
      <left style="hair">
        <color indexed="60"/>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hair">
        <color indexed="64"/>
      </top>
      <bottom/>
      <diagonal/>
    </border>
    <border>
      <left style="medium">
        <color indexed="64"/>
      </left>
      <right/>
      <top style="medium">
        <color indexed="64"/>
      </top>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top style="medium">
        <color indexed="64"/>
      </top>
      <bottom style="hair">
        <color indexed="64"/>
      </bottom>
      <diagonal/>
    </border>
    <border>
      <left style="medium">
        <color indexed="64"/>
      </left>
      <right/>
      <top/>
      <bottom style="thin">
        <color indexed="64"/>
      </bottom>
      <diagonal/>
    </border>
    <border>
      <left/>
      <right style="medium">
        <color indexed="64"/>
      </right>
      <top style="hair">
        <color indexed="64"/>
      </top>
      <bottom/>
      <diagonal/>
    </border>
    <border>
      <left style="hair">
        <color indexed="12"/>
      </left>
      <right style="medium">
        <color indexed="64"/>
      </right>
      <top style="hair">
        <color indexed="12"/>
      </top>
      <bottom style="hair">
        <color indexed="12"/>
      </bottom>
      <diagonal/>
    </border>
    <border>
      <left style="hair">
        <color indexed="12"/>
      </left>
      <right style="medium">
        <color indexed="64"/>
      </right>
      <top/>
      <bottom style="hair">
        <color indexed="12"/>
      </bottom>
      <diagonal/>
    </border>
    <border>
      <left/>
      <right style="medium">
        <color indexed="64"/>
      </right>
      <top style="hair">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hair">
        <color indexed="12"/>
      </left>
      <right style="hair">
        <color indexed="12"/>
      </right>
      <top/>
      <bottom style="medium">
        <color indexed="64"/>
      </bottom>
      <diagonal/>
    </border>
    <border>
      <left style="hair">
        <color indexed="12"/>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diagonal/>
    </border>
    <border>
      <left style="hair">
        <color indexed="64"/>
      </left>
      <right/>
      <top/>
      <bottom/>
      <diagonal/>
    </border>
    <border>
      <left/>
      <right style="medium">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0"/>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dashDot">
        <color indexed="64"/>
      </top>
      <bottom/>
      <diagonal/>
    </border>
    <border>
      <left style="thin">
        <color indexed="64"/>
      </left>
      <right style="hair">
        <color indexed="12"/>
      </right>
      <top/>
      <bottom/>
      <diagonal/>
    </border>
    <border>
      <left style="hair">
        <color indexed="12"/>
      </left>
      <right style="thin">
        <color indexed="64"/>
      </right>
      <top/>
      <bottom/>
      <diagonal/>
    </border>
    <border>
      <left style="thin">
        <color indexed="64"/>
      </left>
      <right/>
      <top style="hair">
        <color indexed="12"/>
      </top>
      <bottom/>
      <diagonal/>
    </border>
    <border>
      <left/>
      <right/>
      <top style="hair">
        <color indexed="12"/>
      </top>
      <bottom/>
      <diagonal/>
    </border>
    <border>
      <left/>
      <right style="thin">
        <color indexed="64"/>
      </right>
      <top style="hair">
        <color indexed="12"/>
      </top>
      <bottom/>
      <diagonal/>
    </border>
    <border>
      <left style="medium">
        <color indexed="64"/>
      </left>
      <right/>
      <top style="thick">
        <color indexed="64"/>
      </top>
      <bottom/>
      <diagonal/>
    </border>
    <border>
      <left/>
      <right style="medium">
        <color indexed="64"/>
      </right>
      <top style="thick">
        <color indexed="64"/>
      </top>
      <bottom/>
      <diagonal/>
    </border>
    <border>
      <left/>
      <right/>
      <top/>
      <bottom style="thin">
        <color indexed="37"/>
      </bottom>
      <diagonal/>
    </border>
    <border>
      <left/>
      <right style="hair">
        <color indexed="64"/>
      </right>
      <top style="thin">
        <color indexed="37"/>
      </top>
      <bottom style="hair">
        <color indexed="64"/>
      </bottom>
      <diagonal/>
    </border>
    <border>
      <left/>
      <right/>
      <top style="thin">
        <color indexed="37"/>
      </top>
      <bottom style="hair">
        <color indexed="37"/>
      </bottom>
      <diagonal/>
    </border>
    <border>
      <left style="thin">
        <color indexed="37"/>
      </left>
      <right style="hair">
        <color indexed="37"/>
      </right>
      <top style="hair">
        <color indexed="64"/>
      </top>
      <bottom style="hair">
        <color indexed="64"/>
      </bottom>
      <diagonal/>
    </border>
    <border>
      <left style="thin">
        <color indexed="37"/>
      </left>
      <right style="thin">
        <color indexed="37"/>
      </right>
      <top style="thin">
        <color indexed="37"/>
      </top>
      <bottom style="hair">
        <color indexed="64"/>
      </bottom>
      <diagonal/>
    </border>
    <border>
      <left style="thin">
        <color indexed="37"/>
      </left>
      <right style="thin">
        <color indexed="37"/>
      </right>
      <top style="hair">
        <color indexed="64"/>
      </top>
      <bottom style="hair">
        <color indexed="64"/>
      </bottom>
      <diagonal/>
    </border>
    <border>
      <left style="hair">
        <color indexed="37"/>
      </left>
      <right style="thin">
        <color indexed="37"/>
      </right>
      <top style="thin">
        <color indexed="37"/>
      </top>
      <bottom style="hair">
        <color indexed="64"/>
      </bottom>
      <diagonal/>
    </border>
    <border>
      <left style="thin">
        <color indexed="37"/>
      </left>
      <right style="hair">
        <color indexed="37"/>
      </right>
      <top style="hair">
        <color indexed="64"/>
      </top>
      <bottom style="thin">
        <color indexed="37"/>
      </bottom>
      <diagonal/>
    </border>
    <border>
      <left style="thin">
        <color indexed="37"/>
      </left>
      <right style="hair">
        <color indexed="37"/>
      </right>
      <top style="thin">
        <color indexed="37"/>
      </top>
      <bottom style="hair">
        <color indexed="37"/>
      </bottom>
      <diagonal/>
    </border>
    <border>
      <left/>
      <right style="hair">
        <color indexed="37"/>
      </right>
      <top style="thin">
        <color indexed="37"/>
      </top>
      <bottom style="hair">
        <color indexed="37"/>
      </bottom>
      <diagonal/>
    </border>
    <border>
      <left style="thin">
        <color indexed="37"/>
      </left>
      <right style="thin">
        <color indexed="37"/>
      </right>
      <top style="hair">
        <color indexed="64"/>
      </top>
      <bottom style="thin">
        <color indexed="37"/>
      </bottom>
      <diagonal/>
    </border>
    <border>
      <left style="thin">
        <color indexed="37"/>
      </left>
      <right style="thin">
        <color indexed="37"/>
      </right>
      <top style="hair">
        <color indexed="64"/>
      </top>
      <bottom/>
      <diagonal/>
    </border>
    <border>
      <left style="hair">
        <color indexed="37"/>
      </left>
      <right style="thin">
        <color indexed="37"/>
      </right>
      <top style="thin">
        <color indexed="37"/>
      </top>
      <bottom style="hair">
        <color indexed="37"/>
      </bottom>
      <diagonal/>
    </border>
    <border>
      <left style="hair">
        <color indexed="37"/>
      </left>
      <right style="hair">
        <color indexed="37"/>
      </right>
      <top style="hair">
        <color indexed="37"/>
      </top>
      <bottom/>
      <diagonal/>
    </border>
    <border>
      <left style="hair">
        <color indexed="64"/>
      </left>
      <right/>
      <top/>
      <bottom style="hair">
        <color indexed="64"/>
      </bottom>
      <diagonal/>
    </border>
    <border>
      <left style="hair">
        <color indexed="37"/>
      </left>
      <right/>
      <top/>
      <bottom/>
      <diagonal/>
    </border>
    <border>
      <left style="hair">
        <color indexed="37"/>
      </left>
      <right style="hair">
        <color indexed="37"/>
      </right>
      <top/>
      <bottom/>
      <diagonal/>
    </border>
    <border>
      <left/>
      <right style="hair">
        <color indexed="64"/>
      </right>
      <top/>
      <bottom/>
      <diagonal/>
    </border>
    <border>
      <left style="hair">
        <color indexed="64"/>
      </left>
      <right style="hair">
        <color indexed="64"/>
      </right>
      <top/>
      <bottom/>
      <diagonal/>
    </border>
    <border>
      <left style="thin">
        <color indexed="37"/>
      </left>
      <right style="hair">
        <color indexed="37"/>
      </right>
      <top/>
      <bottom style="hair">
        <color indexed="64"/>
      </bottom>
      <diagonal/>
    </border>
    <border>
      <left/>
      <right style="thin">
        <color indexed="37"/>
      </right>
      <top/>
      <bottom style="hair">
        <color indexed="64"/>
      </bottom>
      <diagonal/>
    </border>
    <border>
      <left/>
      <right style="hair">
        <color indexed="37"/>
      </right>
      <top/>
      <bottom style="thin">
        <color indexed="37"/>
      </bottom>
      <diagonal/>
    </border>
    <border>
      <left style="hair">
        <color indexed="37"/>
      </left>
      <right style="hair">
        <color indexed="37"/>
      </right>
      <top/>
      <bottom style="thin">
        <color indexed="37"/>
      </bottom>
      <diagonal/>
    </border>
    <border>
      <left style="thin">
        <color indexed="37"/>
      </left>
      <right/>
      <top/>
      <bottom/>
      <diagonal/>
    </border>
    <border>
      <left style="thin">
        <color indexed="37"/>
      </left>
      <right/>
      <top/>
      <bottom style="thin">
        <color indexed="37"/>
      </bottom>
      <diagonal/>
    </border>
    <border>
      <left/>
      <right style="thin">
        <color indexed="64"/>
      </right>
      <top style="hair">
        <color indexed="64"/>
      </top>
      <bottom/>
      <diagonal/>
    </border>
    <border>
      <left/>
      <right/>
      <top style="medium">
        <color indexed="30"/>
      </top>
      <bottom/>
      <diagonal/>
    </border>
    <border>
      <left style="medium">
        <color indexed="64"/>
      </left>
      <right/>
      <top style="mediumDashed">
        <color indexed="64"/>
      </top>
      <bottom/>
      <diagonal/>
    </border>
    <border>
      <left/>
      <right/>
      <top style="mediumDashed">
        <color indexed="64"/>
      </top>
      <bottom/>
      <diagonal/>
    </border>
    <border>
      <left/>
      <right style="medium">
        <color indexed="64"/>
      </right>
      <top style="mediumDashed">
        <color indexed="64"/>
      </top>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style="medium">
        <color indexed="64"/>
      </left>
      <right/>
      <top style="dashed">
        <color indexed="64"/>
      </top>
      <bottom/>
      <diagonal/>
    </border>
    <border>
      <left/>
      <right style="hair">
        <color indexed="64"/>
      </right>
      <top/>
      <bottom style="thin">
        <color indexed="64"/>
      </bottom>
      <diagonal/>
    </border>
    <border>
      <left/>
      <right style="thin">
        <color indexed="64"/>
      </right>
      <top/>
      <bottom style="thin">
        <color indexed="37"/>
      </bottom>
      <diagonal/>
    </border>
    <border>
      <left style="hair">
        <color indexed="64"/>
      </left>
      <right style="hair">
        <color indexed="64"/>
      </right>
      <top/>
      <bottom style="thin">
        <color indexed="37"/>
      </bottom>
      <diagonal/>
    </border>
    <border>
      <left/>
      <right style="thin">
        <color indexed="64"/>
      </right>
      <top style="hair">
        <color indexed="37"/>
      </top>
      <bottom/>
      <diagonal/>
    </border>
    <border>
      <left style="hair">
        <color indexed="64"/>
      </left>
      <right style="hair">
        <color indexed="64"/>
      </right>
      <top style="hair">
        <color indexed="37"/>
      </top>
      <bottom/>
      <diagonal/>
    </border>
    <border>
      <left/>
      <right/>
      <top style="hair">
        <color indexed="37"/>
      </top>
      <bottom/>
      <diagonal/>
    </border>
    <border>
      <left/>
      <right style="medium">
        <color indexed="64"/>
      </right>
      <top/>
      <bottom style="dashed">
        <color indexed="64"/>
      </bottom>
      <diagonal/>
    </border>
    <border>
      <left/>
      <right/>
      <top/>
      <bottom style="dashed">
        <color indexed="64"/>
      </bottom>
      <diagonal/>
    </border>
    <border>
      <left style="medium">
        <color indexed="64"/>
      </left>
      <right/>
      <top style="dashDot">
        <color indexed="64"/>
      </top>
      <bottom style="dashed">
        <color indexed="64"/>
      </bottom>
      <diagonal/>
    </border>
    <border>
      <left style="medium">
        <color indexed="64"/>
      </left>
      <right/>
      <top style="dashDot">
        <color indexed="64"/>
      </top>
      <bottom style="dashDot">
        <color indexed="64"/>
      </bottom>
      <diagonal/>
    </border>
    <border>
      <left style="hair">
        <color indexed="64"/>
      </left>
      <right style="medium">
        <color indexed="64"/>
      </right>
      <top style="hair">
        <color indexed="37"/>
      </top>
      <bottom/>
      <diagonal/>
    </border>
    <border>
      <left style="hair">
        <color indexed="64"/>
      </left>
      <right style="medium">
        <color indexed="64"/>
      </right>
      <top/>
      <bottom/>
      <diagonal/>
    </border>
    <border>
      <left style="hair">
        <color indexed="64"/>
      </left>
      <right/>
      <top style="hair">
        <color indexed="64"/>
      </top>
      <bottom/>
      <diagonal/>
    </border>
    <border>
      <left style="thin">
        <color indexed="64"/>
      </left>
      <right/>
      <top style="hair">
        <color indexed="64"/>
      </top>
      <bottom style="hair">
        <color indexed="64"/>
      </bottom>
      <diagonal/>
    </border>
    <border>
      <left style="thin">
        <color indexed="37"/>
      </left>
      <right style="hair">
        <color indexed="37"/>
      </right>
      <top/>
      <bottom/>
      <diagonal/>
    </border>
    <border>
      <left style="hair">
        <color indexed="37"/>
      </left>
      <right style="hair">
        <color indexed="37"/>
      </right>
      <top/>
      <bottom style="hair">
        <color indexed="37"/>
      </bottom>
      <diagonal/>
    </border>
    <border>
      <left/>
      <right/>
      <top/>
      <bottom style="hair">
        <color indexed="37"/>
      </bottom>
      <diagonal/>
    </border>
    <border>
      <left/>
      <right style="hair">
        <color indexed="37"/>
      </right>
      <top/>
      <bottom style="hair">
        <color indexed="37"/>
      </bottom>
      <diagonal/>
    </border>
    <border>
      <left style="hair">
        <color indexed="64"/>
      </left>
      <right/>
      <top/>
      <bottom style="medium">
        <color indexed="64"/>
      </bottom>
      <diagonal/>
    </border>
    <border>
      <left/>
      <right style="hair">
        <color indexed="64"/>
      </right>
      <top/>
      <bottom style="medium">
        <color indexed="64"/>
      </bottom>
      <diagonal/>
    </border>
    <border>
      <left style="hair">
        <color indexed="37"/>
      </left>
      <right style="thin">
        <color indexed="37"/>
      </right>
      <top/>
      <bottom style="hair">
        <color indexed="37"/>
      </bottom>
      <diagonal/>
    </border>
    <border>
      <left/>
      <right style="thin">
        <color indexed="37"/>
      </right>
      <top style="thin">
        <color indexed="37"/>
      </top>
      <bottom/>
      <diagonal/>
    </border>
    <border>
      <left/>
      <right style="hair">
        <color indexed="37"/>
      </right>
      <top style="thin">
        <color indexed="37"/>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style="thick">
        <color indexed="64"/>
      </bottom>
      <diagonal/>
    </border>
    <border>
      <left/>
      <right style="medium">
        <color indexed="64"/>
      </right>
      <top/>
      <bottom style="thick">
        <color indexed="64"/>
      </bottom>
      <diagonal/>
    </border>
    <border>
      <left/>
      <right style="hair">
        <color indexed="37"/>
      </right>
      <top/>
      <bottom/>
      <diagonal/>
    </border>
    <border>
      <left/>
      <right/>
      <top style="dashed">
        <color indexed="64"/>
      </top>
      <bottom/>
      <diagonal/>
    </border>
    <border>
      <left/>
      <right style="medium">
        <color indexed="64"/>
      </right>
      <top style="dashed">
        <color indexed="64"/>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top style="thin">
        <color indexed="64"/>
      </top>
      <bottom style="hair">
        <color indexed="37"/>
      </bottom>
      <diagonal/>
    </border>
    <border>
      <left/>
      <right style="thin">
        <color indexed="64"/>
      </right>
      <top style="thin">
        <color indexed="64"/>
      </top>
      <bottom style="hair">
        <color indexed="37"/>
      </bottom>
      <diagonal/>
    </border>
    <border>
      <left/>
      <right style="medium">
        <color indexed="64"/>
      </right>
      <top style="thin">
        <color indexed="64"/>
      </top>
      <bottom style="hair">
        <color indexed="64"/>
      </bottom>
      <diagonal/>
    </border>
    <border>
      <left style="thin">
        <color indexed="64"/>
      </left>
      <right/>
      <top style="hair">
        <color indexed="64"/>
      </top>
      <bottom/>
      <diagonal/>
    </border>
    <border>
      <left style="hair">
        <color indexed="64"/>
      </left>
      <right/>
      <top/>
      <bottom style="thin">
        <color indexed="64"/>
      </bottom>
      <diagonal/>
    </border>
    <border>
      <left style="medium">
        <color indexed="64"/>
      </left>
      <right/>
      <top/>
      <bottom style="dashed">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hair">
        <color indexed="37"/>
      </left>
      <right/>
      <top style="hair">
        <color indexed="64"/>
      </top>
      <bottom style="hair">
        <color indexed="37"/>
      </bottom>
      <diagonal/>
    </border>
    <border>
      <left/>
      <right/>
      <top style="hair">
        <color indexed="64"/>
      </top>
      <bottom style="hair">
        <color indexed="37"/>
      </bottom>
      <diagonal/>
    </border>
    <border>
      <left style="hair">
        <color indexed="64"/>
      </left>
      <right style="hair">
        <color indexed="37"/>
      </right>
      <top style="hair">
        <color indexed="64"/>
      </top>
      <bottom style="hair">
        <color indexed="37"/>
      </bottom>
      <diagonal/>
    </border>
    <border>
      <left style="hair">
        <color indexed="37"/>
      </left>
      <right style="hair">
        <color indexed="37"/>
      </right>
      <top style="hair">
        <color indexed="64"/>
      </top>
      <bottom style="hair">
        <color indexed="37"/>
      </bottom>
      <diagonal/>
    </border>
    <border>
      <left style="hair">
        <color indexed="37"/>
      </left>
      <right style="hair">
        <color indexed="64"/>
      </right>
      <top style="hair">
        <color indexed="64"/>
      </top>
      <bottom style="hair">
        <color indexed="37"/>
      </bottom>
      <diagonal/>
    </border>
    <border>
      <left style="thin">
        <color indexed="64"/>
      </left>
      <right/>
      <top/>
      <bottom style="thin">
        <color indexed="37"/>
      </bottom>
      <diagonal/>
    </border>
    <border>
      <left/>
      <right style="hair">
        <color indexed="64"/>
      </right>
      <top/>
      <bottom style="thin">
        <color indexed="37"/>
      </bottom>
      <diagonal/>
    </border>
    <border>
      <left/>
      <right style="thin">
        <color indexed="16"/>
      </right>
      <top/>
      <bottom/>
      <diagonal/>
    </border>
    <border>
      <left/>
      <right style="thin">
        <color indexed="16"/>
      </right>
      <top/>
      <bottom style="thin">
        <color indexed="37"/>
      </bottom>
      <diagonal/>
    </border>
    <border>
      <left style="hair">
        <color indexed="64"/>
      </left>
      <right/>
      <top/>
      <bottom style="thin">
        <color indexed="37"/>
      </bottom>
      <diagonal/>
    </border>
    <border>
      <left/>
      <right style="thin">
        <color indexed="16"/>
      </right>
      <top style="hair">
        <color indexed="64"/>
      </top>
      <bottom/>
      <diagonal/>
    </border>
    <border>
      <left style="hair">
        <color indexed="37"/>
      </left>
      <right/>
      <top/>
      <bottom style="hair">
        <color indexed="37"/>
      </bottom>
      <diagonal/>
    </border>
    <border>
      <left/>
      <right style="medium">
        <color indexed="64"/>
      </right>
      <top/>
      <bottom style="hair">
        <color indexed="37"/>
      </bottom>
      <diagonal/>
    </border>
    <border>
      <left style="hair">
        <color indexed="37"/>
      </left>
      <right/>
      <top style="hair">
        <color indexed="37"/>
      </top>
      <bottom/>
      <diagonal/>
    </border>
    <border>
      <left/>
      <right style="thin">
        <color indexed="37"/>
      </right>
      <top style="hair">
        <color indexed="37"/>
      </top>
      <bottom/>
      <diagonal/>
    </border>
    <border>
      <left/>
      <right style="thin">
        <color indexed="37"/>
      </right>
      <top/>
      <bottom style="hair">
        <color indexed="37"/>
      </bottom>
      <diagonal/>
    </border>
    <border>
      <left style="medium">
        <color indexed="64"/>
      </left>
      <right/>
      <top style="hair">
        <color indexed="37"/>
      </top>
      <bottom/>
      <diagonal/>
    </border>
    <border>
      <left style="medium">
        <color indexed="64"/>
      </left>
      <right/>
      <top/>
      <bottom style="hair">
        <color indexed="37"/>
      </bottom>
      <diagonal/>
    </border>
    <border>
      <left style="thin">
        <color indexed="37"/>
      </left>
      <right style="hair">
        <color indexed="37"/>
      </right>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37"/>
      </left>
      <right style="hair">
        <color indexed="37"/>
      </right>
      <top style="thin">
        <color indexed="37"/>
      </top>
      <bottom/>
      <diagonal/>
    </border>
    <border>
      <left style="thin">
        <color indexed="37"/>
      </left>
      <right style="hair">
        <color indexed="37"/>
      </right>
      <top/>
      <bottom style="thin">
        <color indexed="37"/>
      </bottom>
      <diagonal/>
    </border>
    <border>
      <left style="hair">
        <color indexed="37"/>
      </left>
      <right/>
      <top style="thin">
        <color indexed="37"/>
      </top>
      <bottom/>
      <diagonal/>
    </border>
    <border>
      <left/>
      <right style="thin">
        <color indexed="37"/>
      </right>
      <top/>
      <bottom/>
      <diagonal/>
    </border>
    <border>
      <left/>
      <right style="thin">
        <color indexed="64"/>
      </right>
      <top style="thin">
        <color indexed="64"/>
      </top>
      <bottom style="thin">
        <color indexed="64"/>
      </bottom>
      <diagonal/>
    </border>
    <border>
      <left/>
      <right style="hair">
        <color indexed="12"/>
      </right>
      <top/>
      <bottom/>
      <diagonal/>
    </border>
    <border>
      <left/>
      <right style="hair">
        <color indexed="12"/>
      </right>
      <top/>
      <bottom style="medium">
        <color indexed="64"/>
      </bottom>
      <diagonal/>
    </border>
    <border>
      <left style="thin">
        <color indexed="37"/>
      </left>
      <right/>
      <top style="thin">
        <color indexed="37"/>
      </top>
      <bottom style="hair">
        <color indexed="64"/>
      </bottom>
      <diagonal/>
    </border>
    <border>
      <left/>
      <right style="medium">
        <color indexed="64"/>
      </right>
      <top style="thin">
        <color indexed="64"/>
      </top>
      <bottom style="medium">
        <color indexed="64"/>
      </bottom>
      <diagonal/>
    </border>
    <border>
      <left/>
      <right style="thin">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hair">
        <color rgb="FFFF0000"/>
      </left>
      <right style="hair">
        <color rgb="FFFF0000"/>
      </right>
      <top style="hair">
        <color rgb="FFFF0000"/>
      </top>
      <bottom/>
      <diagonal/>
    </border>
    <border>
      <left style="hair">
        <color rgb="FFFF0000"/>
      </left>
      <right style="medium">
        <color indexed="64"/>
      </right>
      <top style="hair">
        <color rgb="FFFF0000"/>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thin">
        <color indexed="64"/>
      </left>
      <right/>
      <top style="double">
        <color rgb="FF0033CC"/>
      </top>
      <bottom/>
      <diagonal/>
    </border>
    <border>
      <left style="hair">
        <color rgb="FFFF0000"/>
      </left>
      <right style="thin">
        <color indexed="64"/>
      </right>
      <top style="hair">
        <color rgb="FFFF0000"/>
      </top>
      <bottom style="hair">
        <color rgb="FFFF0000"/>
      </bottom>
      <diagonal/>
    </border>
    <border>
      <left style="thin">
        <color rgb="FF800000"/>
      </left>
      <right/>
      <top style="hair">
        <color indexed="64"/>
      </top>
      <bottom style="hair">
        <color indexed="64"/>
      </bottom>
      <diagonal/>
    </border>
    <border>
      <left/>
      <right/>
      <top style="medium">
        <color rgb="FF800000"/>
      </top>
      <bottom/>
      <diagonal/>
    </border>
    <border>
      <left style="hair">
        <color indexed="64"/>
      </left>
      <right/>
      <top style="medium">
        <color rgb="FF800000"/>
      </top>
      <bottom/>
      <diagonal/>
    </border>
    <border>
      <left/>
      <right/>
      <top/>
      <bottom style="medium">
        <color rgb="FF800000"/>
      </bottom>
      <diagonal/>
    </border>
    <border>
      <left/>
      <right/>
      <top style="hair">
        <color indexed="64"/>
      </top>
      <bottom style="medium">
        <color rgb="FF800000"/>
      </bottom>
      <diagonal/>
    </border>
    <border>
      <left style="medium">
        <color rgb="FF800000"/>
      </left>
      <right/>
      <top/>
      <bottom style="medium">
        <color rgb="FF800000"/>
      </bottom>
      <diagonal/>
    </border>
    <border>
      <left style="hair">
        <color indexed="16"/>
      </left>
      <right style="hair">
        <color indexed="16"/>
      </right>
      <top/>
      <bottom style="medium">
        <color rgb="FF800000"/>
      </bottom>
      <diagonal/>
    </border>
    <border>
      <left style="medium">
        <color rgb="FF800000"/>
      </left>
      <right/>
      <top/>
      <bottom/>
      <diagonal/>
    </border>
    <border>
      <left style="thin">
        <color rgb="FFC00000"/>
      </left>
      <right style="hair">
        <color rgb="FFC00000"/>
      </right>
      <top/>
      <bottom/>
      <diagonal/>
    </border>
    <border>
      <left style="thin">
        <color indexed="37"/>
      </left>
      <right style="hair">
        <color indexed="37"/>
      </right>
      <top style="medium">
        <color rgb="FF800000"/>
      </top>
      <bottom/>
      <diagonal/>
    </border>
    <border>
      <left/>
      <right style="hair">
        <color indexed="64"/>
      </right>
      <top style="medium">
        <color rgb="FF800000"/>
      </top>
      <bottom/>
      <diagonal/>
    </border>
    <border>
      <left/>
      <right style="medium">
        <color rgb="FF800000"/>
      </right>
      <top style="medium">
        <color rgb="FF800000"/>
      </top>
      <bottom/>
      <diagonal/>
    </border>
    <border>
      <left/>
      <right style="medium">
        <color rgb="FF800000"/>
      </right>
      <top/>
      <bottom/>
      <diagonal/>
    </border>
    <border>
      <left style="hair">
        <color indexed="16"/>
      </left>
      <right/>
      <top/>
      <bottom style="medium">
        <color rgb="FF800000"/>
      </bottom>
      <diagonal/>
    </border>
    <border>
      <left style="hair">
        <color indexed="64"/>
      </left>
      <right/>
      <top style="medium">
        <color rgb="FF800000"/>
      </top>
      <bottom style="hair">
        <color indexed="64"/>
      </bottom>
      <diagonal/>
    </border>
    <border>
      <left style="hair">
        <color indexed="64"/>
      </left>
      <right/>
      <top style="hair">
        <color indexed="64"/>
      </top>
      <bottom style="medium">
        <color rgb="FF800000"/>
      </bottom>
      <diagonal/>
    </border>
    <border>
      <left style="hair">
        <color indexed="64"/>
      </left>
      <right/>
      <top/>
      <bottom style="medium">
        <color rgb="FF800000"/>
      </bottom>
      <diagonal/>
    </border>
    <border>
      <left style="thin">
        <color rgb="FFC00000"/>
      </left>
      <right style="hair">
        <color rgb="FFC00000"/>
      </right>
      <top/>
      <bottom style="medium">
        <color rgb="FF800000"/>
      </bottom>
      <diagonal/>
    </border>
    <border>
      <left/>
      <right style="hair">
        <color indexed="64"/>
      </right>
      <top/>
      <bottom style="medium">
        <color rgb="FF800000"/>
      </bottom>
      <diagonal/>
    </border>
    <border>
      <left/>
      <right style="medium">
        <color rgb="FF800000"/>
      </right>
      <top/>
      <bottom style="medium">
        <color rgb="FF800000"/>
      </bottom>
      <diagonal/>
    </border>
    <border>
      <left/>
      <right/>
      <top style="medium">
        <color rgb="FF800000"/>
      </top>
      <bottom style="medium">
        <color rgb="FF800000"/>
      </bottom>
      <diagonal/>
    </border>
    <border>
      <left style="hair">
        <color indexed="64"/>
      </left>
      <right style="hair">
        <color indexed="64"/>
      </right>
      <top style="medium">
        <color rgb="FF800000"/>
      </top>
      <bottom/>
      <diagonal/>
    </border>
    <border>
      <left style="hair">
        <color indexed="64"/>
      </left>
      <right style="hair">
        <color indexed="64"/>
      </right>
      <top/>
      <bottom style="medium">
        <color rgb="FF800000"/>
      </bottom>
      <diagonal/>
    </border>
    <border>
      <left style="hair">
        <color indexed="64"/>
      </left>
      <right style="hair">
        <color indexed="64"/>
      </right>
      <top style="medium">
        <color rgb="FF800000"/>
      </top>
      <bottom style="hair">
        <color indexed="64"/>
      </bottom>
      <diagonal/>
    </border>
    <border>
      <left style="hair">
        <color indexed="64"/>
      </left>
      <right style="hair">
        <color indexed="64"/>
      </right>
      <top style="hair">
        <color indexed="64"/>
      </top>
      <bottom style="medium">
        <color rgb="FF800000"/>
      </bottom>
      <diagonal/>
    </border>
    <border>
      <left/>
      <right/>
      <top style="medium">
        <color rgb="FF800000"/>
      </top>
      <bottom style="hair">
        <color indexed="64"/>
      </bottom>
      <diagonal/>
    </border>
    <border>
      <left style="thin">
        <color indexed="37"/>
      </left>
      <right style="hair">
        <color indexed="37"/>
      </right>
      <top style="medium">
        <color rgb="FF800000"/>
      </top>
      <bottom style="hair">
        <color indexed="64"/>
      </bottom>
      <diagonal/>
    </border>
    <border>
      <left/>
      <right style="hair">
        <color indexed="64"/>
      </right>
      <top style="medium">
        <color rgb="FF800000"/>
      </top>
      <bottom style="hair">
        <color indexed="64"/>
      </bottom>
      <diagonal/>
    </border>
    <border>
      <left/>
      <right style="medium">
        <color rgb="FF800000"/>
      </right>
      <top style="medium">
        <color rgb="FF800000"/>
      </top>
      <bottom style="hair">
        <color indexed="64"/>
      </bottom>
      <diagonal/>
    </border>
    <border>
      <left style="thin">
        <color indexed="16"/>
      </left>
      <right style="hair">
        <color indexed="16"/>
      </right>
      <top style="hair">
        <color indexed="64"/>
      </top>
      <bottom style="medium">
        <color rgb="FF800000"/>
      </bottom>
      <diagonal/>
    </border>
    <border>
      <left/>
      <right style="hair">
        <color indexed="64"/>
      </right>
      <top style="hair">
        <color indexed="64"/>
      </top>
      <bottom style="medium">
        <color rgb="FF800000"/>
      </bottom>
      <diagonal/>
    </border>
    <border>
      <left/>
      <right style="medium">
        <color rgb="FF800000"/>
      </right>
      <top style="hair">
        <color indexed="64"/>
      </top>
      <bottom style="medium">
        <color rgb="FF800000"/>
      </bottom>
      <diagonal/>
    </border>
    <border>
      <left/>
      <right/>
      <top style="medium">
        <color rgb="FF0070C0"/>
      </top>
      <bottom/>
      <diagonal/>
    </border>
    <border>
      <left style="thin">
        <color rgb="FFC00000"/>
      </left>
      <right style="hair">
        <color rgb="FFC00000"/>
      </right>
      <top/>
      <bottom style="medium">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thin">
        <color rgb="FF800000"/>
      </left>
      <right/>
      <top/>
      <bottom style="hair">
        <color indexed="64"/>
      </bottom>
      <diagonal/>
    </border>
    <border>
      <left style="medium">
        <color rgb="FF800000"/>
      </left>
      <right/>
      <top style="medium">
        <color rgb="FF800000"/>
      </top>
      <bottom/>
      <diagonal/>
    </border>
    <border>
      <left style="thin">
        <color indexed="16"/>
      </left>
      <right style="hair">
        <color indexed="16"/>
      </right>
      <top/>
      <bottom style="medium">
        <color rgb="FF800000"/>
      </bottom>
      <diagonal/>
    </border>
    <border>
      <left style="medium">
        <color rgb="FF800000"/>
      </left>
      <right/>
      <top style="hair">
        <color indexed="64"/>
      </top>
      <bottom style="hair">
        <color indexed="64"/>
      </bottom>
      <diagonal/>
    </border>
    <border>
      <left/>
      <right/>
      <top style="double">
        <color rgb="FF0033CC"/>
      </top>
      <bottom/>
      <diagonal/>
    </border>
    <border>
      <left style="medium">
        <color indexed="64"/>
      </left>
      <right/>
      <top style="medium">
        <color rgb="FF0070C0"/>
      </top>
      <bottom/>
      <diagonal/>
    </border>
    <border>
      <left/>
      <right style="medium">
        <color indexed="64"/>
      </right>
      <top style="medium">
        <color rgb="FF0070C0"/>
      </top>
      <bottom/>
      <diagonal/>
    </border>
    <border>
      <left style="medium">
        <color indexed="64"/>
      </left>
      <right/>
      <top/>
      <bottom style="medium">
        <color rgb="FF0070C0"/>
      </bottom>
      <diagonal/>
    </border>
    <border>
      <left/>
      <right style="medium">
        <color indexed="64"/>
      </right>
      <top/>
      <bottom style="medium">
        <color rgb="FF0070C0"/>
      </bottom>
      <diagonal/>
    </border>
    <border>
      <left/>
      <right style="medium">
        <color rgb="FF0070C0"/>
      </right>
      <top style="medium">
        <color rgb="FF0070C0"/>
      </top>
      <bottom/>
      <diagonal/>
    </border>
    <border>
      <left/>
      <right style="medium">
        <color rgb="FF0070C0"/>
      </right>
      <top/>
      <bottom style="medium">
        <color rgb="FF0070C0"/>
      </bottom>
      <diagonal/>
    </border>
    <border>
      <left/>
      <right/>
      <top/>
      <bottom style="thin">
        <color auto="1"/>
      </bottom>
      <diagonal/>
    </border>
    <border>
      <left/>
      <right style="medium">
        <color auto="1"/>
      </right>
      <top/>
      <bottom style="thin">
        <color auto="1"/>
      </bottom>
      <diagonal/>
    </border>
    <border>
      <left/>
      <right/>
      <top style="thin">
        <color auto="1"/>
      </top>
      <bottom/>
      <diagonal/>
    </border>
    <border>
      <left/>
      <right style="medium">
        <color auto="1"/>
      </right>
      <top style="thin">
        <color auto="1"/>
      </top>
      <bottom/>
      <diagonal/>
    </border>
    <border>
      <left/>
      <right style="hair">
        <color auto="1"/>
      </right>
      <top/>
      <bottom/>
      <diagonal/>
    </border>
    <border>
      <left style="hair">
        <color auto="1"/>
      </left>
      <right style="hair">
        <color auto="1"/>
      </right>
      <top style="hair">
        <color auto="1"/>
      </top>
      <bottom style="hair">
        <color auto="1"/>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37"/>
      </left>
      <right/>
      <top style="hair">
        <color indexed="64"/>
      </top>
      <bottom style="hair">
        <color indexed="37"/>
      </bottom>
      <diagonal/>
    </border>
    <border>
      <left/>
      <right/>
      <top style="hair">
        <color indexed="64"/>
      </top>
      <bottom style="hair">
        <color indexed="37"/>
      </bottom>
      <diagonal/>
    </border>
    <border>
      <left style="medium">
        <color indexed="64"/>
      </left>
      <right/>
      <top style="hair">
        <color indexed="64"/>
      </top>
      <bottom style="hair">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hair">
        <color indexed="64"/>
      </right>
      <top style="hair">
        <color indexed="64"/>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37"/>
      </top>
      <bottom/>
      <diagonal/>
    </border>
    <border>
      <left/>
      <right/>
      <top style="hair">
        <color indexed="37"/>
      </top>
      <bottom style="hair">
        <color indexed="37"/>
      </bottom>
      <diagonal/>
    </border>
    <border>
      <left/>
      <right style="hair">
        <color indexed="37"/>
      </right>
      <top style="hair">
        <color indexed="37"/>
      </top>
      <bottom style="hair">
        <color indexed="37"/>
      </bottom>
      <diagonal/>
    </border>
    <border>
      <left/>
      <right/>
      <top style="hair">
        <color indexed="64"/>
      </top>
      <bottom/>
      <diagonal/>
    </border>
    <border>
      <left style="hair">
        <color indexed="64"/>
      </left>
      <right style="medium">
        <color indexed="64"/>
      </right>
      <top style="hair">
        <color indexed="37"/>
      </top>
      <bottom/>
      <diagonal/>
    </border>
    <border>
      <left style="medium">
        <color indexed="64"/>
      </left>
      <right/>
      <top style="hair">
        <color auto="1"/>
      </top>
      <bottom/>
      <diagonal/>
    </border>
    <border>
      <left/>
      <right/>
      <top style="hair">
        <color indexed="64"/>
      </top>
      <bottom/>
      <diagonal/>
    </border>
    <border>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37"/>
      </top>
      <bottom/>
      <diagonal/>
    </border>
    <border>
      <left/>
      <right/>
      <top style="hair">
        <color indexed="37"/>
      </top>
      <bottom style="hair">
        <color indexed="37"/>
      </bottom>
      <diagonal/>
    </border>
    <border>
      <left/>
      <right style="hair">
        <color indexed="37"/>
      </right>
      <top style="hair">
        <color indexed="37"/>
      </top>
      <bottom style="hair">
        <color indexed="37"/>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rgb="FF800000"/>
      </left>
      <right/>
      <top style="hair">
        <color indexed="64"/>
      </top>
      <bottom style="medium">
        <color rgb="FF800000"/>
      </bottom>
      <diagonal/>
    </border>
    <border>
      <left style="thin">
        <color auto="1"/>
      </left>
      <right/>
      <top style="thin">
        <color auto="1"/>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rgb="FF0070C0"/>
      </left>
      <right/>
      <top/>
      <bottom/>
      <diagonal/>
    </border>
    <border>
      <left/>
      <right style="medium">
        <color rgb="FF0070C0"/>
      </right>
      <top/>
      <bottom/>
      <diagonal/>
    </border>
    <border>
      <left/>
      <right/>
      <top/>
      <bottom style="hair">
        <color auto="1"/>
      </bottom>
      <diagonal/>
    </border>
    <border>
      <left style="medium">
        <color indexed="8"/>
      </left>
      <right style="medium">
        <color indexed="8"/>
      </right>
      <top style="medium">
        <color indexed="8"/>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indexed="64"/>
      </right>
      <top style="medium">
        <color auto="1"/>
      </top>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auto="1"/>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right style="thin">
        <color auto="1"/>
      </right>
      <top style="thin">
        <color auto="1"/>
      </top>
      <bottom/>
      <diagonal/>
    </border>
    <border>
      <left/>
      <right style="thin">
        <color auto="1"/>
      </right>
      <top/>
      <bottom style="thin">
        <color auto="1"/>
      </bottom>
      <diagonal/>
    </border>
    <border>
      <left/>
      <right style="medium">
        <color indexed="64"/>
      </right>
      <top/>
      <bottom style="hair">
        <color auto="1"/>
      </bottom>
      <diagonal/>
    </border>
    <border>
      <left/>
      <right style="hair">
        <color auto="1"/>
      </right>
      <top/>
      <bottom style="hair">
        <color auto="1"/>
      </bottom>
      <diagonal/>
    </border>
    <border>
      <left/>
      <right style="hair">
        <color auto="1"/>
      </right>
      <top/>
      <bottom style="thin">
        <color indexed="64"/>
      </bottom>
      <diagonal/>
    </border>
    <border>
      <left style="medium">
        <color auto="1"/>
      </left>
      <right/>
      <top/>
      <bottom style="medium">
        <color auto="1"/>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hair">
        <color indexed="64"/>
      </bottom>
      <diagonal/>
    </border>
    <border>
      <left style="thin">
        <color auto="1"/>
      </left>
      <right/>
      <top style="hair">
        <color indexed="64"/>
      </top>
      <bottom style="hair">
        <color indexed="64"/>
      </bottom>
      <diagonal/>
    </border>
    <border>
      <left/>
      <right/>
      <top style="thin">
        <color theme="0" tint="-0.499984740745262"/>
      </top>
      <bottom style="thin">
        <color theme="0" tint="-0.499984740745262"/>
      </bottom>
      <diagonal/>
    </border>
    <border>
      <left style="medium">
        <color indexed="64"/>
      </left>
      <right/>
      <top style="thin">
        <color indexed="64"/>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top style="thin">
        <color indexed="64"/>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right style="medium">
        <color indexed="64"/>
      </right>
      <top style="dashDot">
        <color indexed="64"/>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thin">
        <color indexed="64"/>
      </left>
      <right/>
      <top style="thin">
        <color indexed="64"/>
      </top>
      <bottom/>
      <diagonal/>
    </border>
    <border>
      <left/>
      <right style="thin">
        <color auto="1"/>
      </right>
      <top style="thin">
        <color indexed="64"/>
      </top>
      <bottom/>
      <diagonal/>
    </border>
    <border>
      <left style="hair">
        <color indexed="12"/>
      </left>
      <right style="hair">
        <color indexed="12"/>
      </right>
      <top style="hair">
        <color indexed="12"/>
      </top>
      <bottom style="hair">
        <color indexed="12"/>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top style="hair">
        <color indexed="12"/>
      </top>
      <bottom/>
      <diagonal/>
    </border>
    <border>
      <left style="hair">
        <color indexed="64"/>
      </left>
      <right style="hair">
        <color indexed="64"/>
      </right>
      <top style="hair">
        <color indexed="64"/>
      </top>
      <bottom style="hair">
        <color indexed="64"/>
      </bottom>
      <diagonal/>
    </border>
    <border>
      <left style="hair">
        <color auto="1"/>
      </left>
      <right style="hair">
        <color auto="1"/>
      </right>
      <top/>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hair">
        <color indexed="64"/>
      </left>
      <right style="hair">
        <color indexed="64"/>
      </right>
      <top style="hair">
        <color indexed="64"/>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64"/>
      </top>
      <bottom/>
      <diagonal/>
    </border>
    <border>
      <left/>
      <right style="medium">
        <color auto="1"/>
      </right>
      <top style="thin">
        <color indexed="64"/>
      </top>
      <bottom/>
      <diagonal/>
    </border>
    <border>
      <left/>
      <right style="thin">
        <color indexed="64"/>
      </right>
      <top/>
      <bottom style="medium">
        <color auto="1"/>
      </bottom>
      <diagonal/>
    </border>
    <border>
      <left style="thin">
        <color auto="1"/>
      </left>
      <right/>
      <top/>
      <bottom style="medium">
        <color indexed="64"/>
      </bottom>
      <diagonal/>
    </border>
  </borders>
  <cellStyleXfs count="59">
    <xf numFmtId="0" fontId="0"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xf numFmtId="0" fontId="8" fillId="0" borderId="0"/>
    <xf numFmtId="0" fontId="8" fillId="0" borderId="0"/>
    <xf numFmtId="0" fontId="8" fillId="0" borderId="0"/>
    <xf numFmtId="0" fontId="8" fillId="0" borderId="0"/>
    <xf numFmtId="0" fontId="18" fillId="0" borderId="0"/>
    <xf numFmtId="0" fontId="9" fillId="0" borderId="0"/>
    <xf numFmtId="0" fontId="15" fillId="0" borderId="0"/>
    <xf numFmtId="0" fontId="9" fillId="0" borderId="0"/>
    <xf numFmtId="0" fontId="8" fillId="0" borderId="0"/>
    <xf numFmtId="0" fontId="8" fillId="0" borderId="0"/>
    <xf numFmtId="0" fontId="15" fillId="0" borderId="0"/>
    <xf numFmtId="0" fontId="8" fillId="0" borderId="0"/>
    <xf numFmtId="0" fontId="15" fillId="0" borderId="0"/>
    <xf numFmtId="0" fontId="15" fillId="0" borderId="0"/>
    <xf numFmtId="0" fontId="15" fillId="0" borderId="0"/>
    <xf numFmtId="0" fontId="15" fillId="0" borderId="0"/>
    <xf numFmtId="0" fontId="9" fillId="0" borderId="0"/>
    <xf numFmtId="0" fontId="109" fillId="0" borderId="0"/>
    <xf numFmtId="0" fontId="7" fillId="0" borderId="0"/>
    <xf numFmtId="0" fontId="137" fillId="0" borderId="0" applyNumberFormat="0" applyFill="0" applyBorder="0" applyAlignment="0" applyProtection="0"/>
    <xf numFmtId="0" fontId="14" fillId="0" borderId="0" applyNumberFormat="0" applyFill="0" applyBorder="0" applyAlignment="0" applyProtection="0">
      <alignment vertical="top"/>
      <protection locked="0"/>
    </xf>
    <xf numFmtId="0" fontId="8" fillId="0" borderId="0"/>
    <xf numFmtId="0" fontId="14" fillId="0" borderId="0" applyNumberFormat="0" applyFill="0" applyBorder="0" applyAlignment="0" applyProtection="0"/>
    <xf numFmtId="0" fontId="137" fillId="0" borderId="0" applyNumberFormat="0" applyFill="0" applyBorder="0" applyAlignment="0" applyProtection="0"/>
    <xf numFmtId="0" fontId="139" fillId="0" borderId="0" applyNumberFormat="0" applyFill="0" applyBorder="0" applyAlignment="0" applyProtection="0"/>
    <xf numFmtId="0" fontId="138" fillId="0" borderId="0" applyNumberFormat="0" applyFill="0" applyBorder="0" applyAlignment="0" applyProtection="0"/>
    <xf numFmtId="0" fontId="14" fillId="0" borderId="0" applyNumberFormat="0" applyFill="0" applyBorder="0" applyAlignment="0" applyProtection="0"/>
    <xf numFmtId="0" fontId="18" fillId="0" borderId="0"/>
    <xf numFmtId="0" fontId="8" fillId="0" borderId="0"/>
    <xf numFmtId="0" fontId="152" fillId="0" borderId="0"/>
    <xf numFmtId="0" fontId="14" fillId="0" borderId="0" applyNumberFormat="0" applyFill="0" applyBorder="0" applyAlignment="0" applyProtection="0">
      <alignment vertical="top"/>
      <protection locked="0"/>
    </xf>
    <xf numFmtId="0" fontId="8" fillId="0" borderId="0"/>
    <xf numFmtId="0" fontId="137" fillId="0" borderId="0" applyNumberFormat="0" applyFill="0" applyBorder="0" applyAlignment="0" applyProtection="0"/>
    <xf numFmtId="0" fontId="157" fillId="0" borderId="0"/>
    <xf numFmtId="0" fontId="6" fillId="0" borderId="0"/>
    <xf numFmtId="0" fontId="8" fillId="0" borderId="0"/>
    <xf numFmtId="0" fontId="109" fillId="0" borderId="0"/>
    <xf numFmtId="0" fontId="8" fillId="0" borderId="0"/>
    <xf numFmtId="0" fontId="8" fillId="0" borderId="0"/>
    <xf numFmtId="0" fontId="18" fillId="0" borderId="0"/>
    <xf numFmtId="0" fontId="8" fillId="0" borderId="0"/>
    <xf numFmtId="0" fontId="8" fillId="0" borderId="0"/>
    <xf numFmtId="0" fontId="14" fillId="0" borderId="0" applyNumberFormat="0" applyFill="0" applyBorder="0" applyAlignment="0" applyProtection="0">
      <alignment vertical="top"/>
      <protection locked="0"/>
    </xf>
    <xf numFmtId="0" fontId="14" fillId="0" borderId="0" applyNumberFormat="0" applyFill="0" applyBorder="0" applyAlignment="0" applyProtection="0"/>
    <xf numFmtId="0" fontId="138" fillId="0" borderId="0" applyNumberFormat="0" applyFill="0" applyBorder="0" applyAlignment="0" applyProtection="0"/>
    <xf numFmtId="0" fontId="8" fillId="0" borderId="0"/>
    <xf numFmtId="0" fontId="3" fillId="0" borderId="0"/>
    <xf numFmtId="0" fontId="2" fillId="0" borderId="0"/>
    <xf numFmtId="0" fontId="2" fillId="0" borderId="0"/>
    <xf numFmtId="0" fontId="8" fillId="0" borderId="0"/>
    <xf numFmtId="0" fontId="9" fillId="0" borderId="0"/>
    <xf numFmtId="0" fontId="109" fillId="0" borderId="0"/>
    <xf numFmtId="0" fontId="109" fillId="0" borderId="0"/>
    <xf numFmtId="0" fontId="8" fillId="0" borderId="0"/>
    <xf numFmtId="0" fontId="8" fillId="0" borderId="0"/>
    <xf numFmtId="0" fontId="1" fillId="0" borderId="0"/>
  </cellStyleXfs>
  <cellXfs count="5808">
    <xf numFmtId="0" fontId="0" fillId="0" borderId="0" xfId="0"/>
    <xf numFmtId="182" fontId="22" fillId="4" borderId="37" xfId="14" applyNumberFormat="1" applyFont="1" applyFill="1" applyBorder="1" applyAlignment="1">
      <alignment horizontal="center" vertical="center"/>
    </xf>
    <xf numFmtId="1" fontId="22" fillId="4" borderId="37" xfId="15" applyNumberFormat="1" applyFont="1" applyFill="1" applyBorder="1" applyAlignment="1">
      <alignment horizontal="center" vertical="center"/>
    </xf>
    <xf numFmtId="182" fontId="23" fillId="4" borderId="37" xfId="14" applyNumberFormat="1" applyFont="1" applyFill="1" applyBorder="1" applyAlignment="1">
      <alignment horizontal="center" vertical="center"/>
    </xf>
    <xf numFmtId="1" fontId="23" fillId="4" borderId="37" xfId="15" applyNumberFormat="1" applyFont="1" applyFill="1" applyBorder="1" applyAlignment="1">
      <alignment horizontal="center" vertical="center"/>
    </xf>
    <xf numFmtId="1" fontId="23" fillId="4" borderId="55" xfId="15" applyNumberFormat="1" applyFont="1" applyFill="1" applyBorder="1" applyAlignment="1">
      <alignment horizontal="center" vertical="center"/>
    </xf>
    <xf numFmtId="182" fontId="23" fillId="4" borderId="38" xfId="14" applyNumberFormat="1" applyFont="1" applyFill="1" applyBorder="1" applyAlignment="1">
      <alignment horizontal="center" vertical="center"/>
    </xf>
    <xf numFmtId="1" fontId="23" fillId="4" borderId="104" xfId="15" applyNumberFormat="1" applyFont="1" applyFill="1" applyBorder="1" applyAlignment="1">
      <alignment horizontal="center" vertical="center"/>
    </xf>
    <xf numFmtId="182" fontId="23" fillId="4" borderId="39" xfId="14" applyNumberFormat="1" applyFont="1" applyFill="1" applyBorder="1" applyAlignment="1">
      <alignment horizontal="center" vertical="center"/>
    </xf>
    <xf numFmtId="1" fontId="23" fillId="4" borderId="39" xfId="15" applyNumberFormat="1" applyFont="1" applyFill="1" applyBorder="1" applyAlignment="1">
      <alignment horizontal="center" vertical="center"/>
    </xf>
    <xf numFmtId="182" fontId="23" fillId="4" borderId="40" xfId="14" applyNumberFormat="1" applyFont="1" applyFill="1" applyBorder="1" applyAlignment="1">
      <alignment horizontal="center" vertical="center"/>
    </xf>
    <xf numFmtId="1" fontId="22" fillId="4" borderId="55" xfId="15" applyNumberFormat="1" applyFont="1" applyFill="1" applyBorder="1" applyAlignment="1">
      <alignment horizontal="center" vertical="center"/>
    </xf>
    <xf numFmtId="182" fontId="22" fillId="4" borderId="38" xfId="14" applyNumberFormat="1" applyFont="1" applyFill="1" applyBorder="1" applyAlignment="1">
      <alignment horizontal="center" vertical="center"/>
    </xf>
    <xf numFmtId="1" fontId="22" fillId="4" borderId="104" xfId="15" applyNumberFormat="1" applyFont="1" applyFill="1" applyBorder="1" applyAlignment="1">
      <alignment horizontal="center" vertical="center"/>
    </xf>
    <xf numFmtId="182" fontId="22" fillId="4" borderId="39" xfId="14" applyNumberFormat="1" applyFont="1" applyFill="1" applyBorder="1" applyAlignment="1">
      <alignment horizontal="center" vertical="center"/>
    </xf>
    <xf numFmtId="1" fontId="22" fillId="4" borderId="39" xfId="15" applyNumberFormat="1" applyFont="1" applyFill="1" applyBorder="1" applyAlignment="1">
      <alignment horizontal="center" vertical="center"/>
    </xf>
    <xf numFmtId="182" fontId="22" fillId="4" borderId="40" xfId="14" applyNumberFormat="1" applyFont="1" applyFill="1" applyBorder="1" applyAlignment="1">
      <alignment horizontal="center" vertical="center"/>
    </xf>
    <xf numFmtId="2" fontId="24" fillId="29" borderId="119" xfId="0" applyNumberFormat="1" applyFont="1" applyFill="1" applyBorder="1" applyAlignment="1" applyProtection="1">
      <alignment horizontal="center" vertical="center" wrapText="1"/>
      <protection locked="0"/>
    </xf>
    <xf numFmtId="0" fontId="25" fillId="23" borderId="0" xfId="0" applyFont="1" applyFill="1" applyAlignment="1">
      <alignment vertical="center"/>
    </xf>
    <xf numFmtId="0" fontId="26" fillId="23" borderId="4" xfId="0" applyFont="1" applyFill="1" applyBorder="1" applyAlignment="1">
      <alignment horizontal="right" vertical="center"/>
    </xf>
    <xf numFmtId="0" fontId="27" fillId="23" borderId="0" xfId="8" applyFont="1" applyFill="1" applyAlignment="1">
      <alignment horizontal="center" vertical="center" wrapText="1"/>
    </xf>
    <xf numFmtId="0" fontId="27" fillId="23" borderId="5" xfId="13" applyFont="1" applyFill="1" applyBorder="1" applyAlignment="1">
      <alignment horizontal="center" vertical="center" wrapText="1"/>
    </xf>
    <xf numFmtId="168" fontId="28" fillId="23" borderId="0" xfId="0" applyNumberFormat="1" applyFont="1" applyFill="1" applyAlignment="1" applyProtection="1">
      <alignment horizontal="center" vertical="center"/>
      <protection locked="0"/>
    </xf>
    <xf numFmtId="168" fontId="28" fillId="23" borderId="0" xfId="0" applyNumberFormat="1" applyFont="1" applyFill="1" applyAlignment="1" applyProtection="1">
      <alignment horizontal="right" vertical="center"/>
      <protection locked="0"/>
    </xf>
    <xf numFmtId="168" fontId="28" fillId="23" borderId="8" xfId="0" applyNumberFormat="1" applyFont="1" applyFill="1" applyBorder="1" applyAlignment="1" applyProtection="1">
      <alignment horizontal="center" vertical="center"/>
      <protection locked="0"/>
    </xf>
    <xf numFmtId="0" fontId="29" fillId="23" borderId="0" xfId="15" applyFont="1" applyFill="1" applyAlignment="1" applyProtection="1">
      <alignment horizontal="center" vertical="center" wrapText="1"/>
      <protection locked="0"/>
    </xf>
    <xf numFmtId="0" fontId="30" fillId="23" borderId="7" xfId="15" applyFont="1" applyFill="1" applyBorder="1" applyAlignment="1">
      <alignment horizontal="right" vertical="center" wrapText="1"/>
    </xf>
    <xf numFmtId="0" fontId="31" fillId="23" borderId="5" xfId="15" applyFont="1" applyFill="1" applyBorder="1" applyAlignment="1">
      <alignment horizontal="right" vertical="center" wrapText="1"/>
    </xf>
    <xf numFmtId="0" fontId="32" fillId="4" borderId="256" xfId="15" applyFont="1" applyFill="1" applyBorder="1" applyAlignment="1">
      <alignment horizontal="right" vertical="top" wrapText="1"/>
    </xf>
    <xf numFmtId="168" fontId="33" fillId="4" borderId="0" xfId="0" applyNumberFormat="1" applyFont="1" applyFill="1" applyAlignment="1" applyProtection="1">
      <alignment horizontal="center" vertical="top" wrapText="1"/>
      <protection locked="0"/>
    </xf>
    <xf numFmtId="0" fontId="35" fillId="0" borderId="0" xfId="0" applyFont="1" applyAlignment="1">
      <alignment vertical="center"/>
    </xf>
    <xf numFmtId="0" fontId="36" fillId="23" borderId="12" xfId="0" applyFont="1" applyFill="1" applyBorder="1" applyAlignment="1">
      <alignment horizontal="center" vertical="center" wrapText="1"/>
    </xf>
    <xf numFmtId="0" fontId="37" fillId="36" borderId="13" xfId="0" applyFont="1" applyFill="1" applyBorder="1" applyAlignment="1">
      <alignment horizontal="center" vertical="center"/>
    </xf>
    <xf numFmtId="0" fontId="38" fillId="23" borderId="13" xfId="0" applyFont="1" applyFill="1" applyBorder="1" applyAlignment="1">
      <alignment horizontal="center" vertical="center"/>
    </xf>
    <xf numFmtId="0" fontId="39" fillId="23" borderId="127" xfId="0" applyFont="1" applyFill="1" applyBorder="1" applyAlignment="1">
      <alignment vertical="center" wrapText="1"/>
    </xf>
    <xf numFmtId="0" fontId="37" fillId="36" borderId="128" xfId="0" applyFont="1" applyFill="1" applyBorder="1" applyAlignment="1">
      <alignment horizontal="center" vertical="center"/>
    </xf>
    <xf numFmtId="0" fontId="39" fillId="23" borderId="5" xfId="0" applyFont="1" applyFill="1" applyBorder="1" applyAlignment="1">
      <alignment horizontal="center" vertical="center"/>
    </xf>
    <xf numFmtId="0" fontId="39" fillId="23" borderId="129" xfId="0" applyFont="1" applyFill="1" applyBorder="1" applyAlignment="1">
      <alignment vertical="center"/>
    </xf>
    <xf numFmtId="0" fontId="24" fillId="23" borderId="130" xfId="0" applyFont="1" applyFill="1" applyBorder="1" applyAlignment="1">
      <alignment horizontal="center" vertical="center"/>
    </xf>
    <xf numFmtId="0" fontId="39" fillId="23" borderId="7" xfId="0" applyFont="1" applyFill="1" applyBorder="1" applyAlignment="1">
      <alignment horizontal="center" vertical="center"/>
    </xf>
    <xf numFmtId="0" fontId="39" fillId="23" borderId="131" xfId="0" applyFont="1" applyFill="1" applyBorder="1" applyAlignment="1">
      <alignment vertical="center"/>
    </xf>
    <xf numFmtId="0" fontId="40" fillId="23" borderId="132" xfId="0" applyFont="1" applyFill="1" applyBorder="1" applyAlignment="1">
      <alignment horizontal="center" vertical="center"/>
    </xf>
    <xf numFmtId="0" fontId="20" fillId="23" borderId="8" xfId="0" applyFont="1" applyFill="1" applyBorder="1" applyAlignment="1">
      <alignment horizontal="center" vertical="center"/>
    </xf>
    <xf numFmtId="0" fontId="20" fillId="23" borderId="131" xfId="0" applyFont="1" applyFill="1" applyBorder="1" applyAlignment="1">
      <alignment horizontal="center" vertical="center"/>
    </xf>
    <xf numFmtId="0" fontId="20" fillId="23" borderId="9" xfId="0" applyFont="1" applyFill="1" applyBorder="1" applyAlignment="1">
      <alignment horizontal="center" vertical="center"/>
    </xf>
    <xf numFmtId="0" fontId="20" fillId="23" borderId="21" xfId="0" applyFont="1" applyFill="1" applyBorder="1" applyAlignment="1">
      <alignment horizontal="left" vertical="center"/>
    </xf>
    <xf numFmtId="0" fontId="20" fillId="23" borderId="0" xfId="0" applyFont="1" applyFill="1" applyAlignment="1">
      <alignment horizontal="center" vertical="center"/>
    </xf>
    <xf numFmtId="0" fontId="37" fillId="36" borderId="7" xfId="0" applyFont="1" applyFill="1" applyBorder="1" applyAlignment="1">
      <alignment horizontal="center" vertical="center"/>
    </xf>
    <xf numFmtId="0" fontId="37" fillId="36" borderId="21" xfId="0" applyFont="1" applyFill="1" applyBorder="1" applyAlignment="1">
      <alignment horizontal="center" vertical="center"/>
    </xf>
    <xf numFmtId="0" fontId="20" fillId="23" borderId="4" xfId="0" applyFont="1" applyFill="1" applyBorder="1" applyAlignment="1">
      <alignment horizontal="left" vertical="center"/>
    </xf>
    <xf numFmtId="0" fontId="39" fillId="23" borderId="21" xfId="0" applyFont="1" applyFill="1" applyBorder="1" applyAlignment="1">
      <alignment horizontal="center" vertical="center"/>
    </xf>
    <xf numFmtId="0" fontId="39" fillId="23" borderId="0" xfId="0" applyFont="1" applyFill="1" applyAlignment="1">
      <alignment horizontal="center" vertical="center"/>
    </xf>
    <xf numFmtId="0" fontId="39" fillId="23" borderId="4" xfId="0" applyFont="1" applyFill="1" applyBorder="1" applyAlignment="1">
      <alignment horizontal="center" vertical="center"/>
    </xf>
    <xf numFmtId="166" fontId="41" fillId="23" borderId="21" xfId="0" applyNumberFormat="1" applyFont="1" applyFill="1" applyBorder="1" applyAlignment="1">
      <alignment horizontal="center" vertical="center"/>
    </xf>
    <xf numFmtId="188" fontId="42" fillId="23" borderId="134" xfId="0" applyNumberFormat="1" applyFont="1" applyFill="1" applyBorder="1" applyAlignment="1">
      <alignment horizontal="center" vertical="center"/>
    </xf>
    <xf numFmtId="188" fontId="42" fillId="23" borderId="135" xfId="0" applyNumberFormat="1" applyFont="1" applyFill="1" applyBorder="1" applyAlignment="1">
      <alignment horizontal="center" vertical="center"/>
    </xf>
    <xf numFmtId="0" fontId="20" fillId="23" borderId="136" xfId="0" applyFont="1" applyFill="1" applyBorder="1" applyAlignment="1">
      <alignment horizontal="left" vertical="center"/>
    </xf>
    <xf numFmtId="188" fontId="42" fillId="23" borderId="49" xfId="0" applyNumberFormat="1" applyFont="1" applyFill="1" applyBorder="1" applyAlignment="1">
      <alignment horizontal="center" vertical="center"/>
    </xf>
    <xf numFmtId="188" fontId="42" fillId="23" borderId="100" xfId="0" applyNumberFormat="1" applyFont="1" applyFill="1" applyBorder="1" applyAlignment="1">
      <alignment horizontal="center" vertical="center"/>
    </xf>
    <xf numFmtId="0" fontId="43" fillId="0" borderId="0" xfId="0" applyFont="1"/>
    <xf numFmtId="0" fontId="44" fillId="36" borderId="13" xfId="0" applyFont="1" applyFill="1" applyBorder="1" applyAlignment="1">
      <alignment horizontal="center" vertical="center"/>
    </xf>
    <xf numFmtId="0" fontId="45" fillId="23" borderId="13" xfId="0" applyFont="1" applyFill="1" applyBorder="1" applyAlignment="1">
      <alignment horizontal="left" vertical="center"/>
    </xf>
    <xf numFmtId="0" fontId="18" fillId="23" borderId="0" xfId="0" applyFont="1" applyFill="1" applyAlignment="1">
      <alignment horizontal="center" vertical="center"/>
    </xf>
    <xf numFmtId="0" fontId="18" fillId="23" borderId="0" xfId="0" applyFont="1" applyFill="1" applyAlignment="1">
      <alignment horizontal="left" vertical="center"/>
    </xf>
    <xf numFmtId="0" fontId="18" fillId="23" borderId="8" xfId="0" applyFont="1" applyFill="1" applyBorder="1" applyAlignment="1">
      <alignment horizontal="center" vertical="center"/>
    </xf>
    <xf numFmtId="0" fontId="18" fillId="23" borderId="8" xfId="0" applyFont="1" applyFill="1" applyBorder="1" applyAlignment="1">
      <alignment horizontal="left" vertical="center"/>
    </xf>
    <xf numFmtId="0" fontId="18" fillId="23" borderId="0" xfId="0" applyFont="1" applyFill="1" applyAlignment="1">
      <alignment horizontal="right" vertical="center"/>
    </xf>
    <xf numFmtId="0" fontId="37" fillId="36" borderId="5" xfId="0" applyFont="1" applyFill="1" applyBorder="1" applyAlignment="1">
      <alignment horizontal="center"/>
    </xf>
    <xf numFmtId="0" fontId="29" fillId="26" borderId="5" xfId="0" applyFont="1" applyFill="1" applyBorder="1" applyAlignment="1">
      <alignment horizontal="center"/>
    </xf>
    <xf numFmtId="0" fontId="18" fillId="40" borderId="0" xfId="7" applyFill="1"/>
    <xf numFmtId="2" fontId="53" fillId="0" borderId="0" xfId="11" applyNumberFormat="1" applyFont="1" applyAlignment="1" applyProtection="1">
      <alignment vertical="center"/>
      <protection locked="0"/>
    </xf>
    <xf numFmtId="0" fontId="54" fillId="0" borderId="0" xfId="0" applyFont="1" applyAlignment="1">
      <alignment vertical="top"/>
    </xf>
    <xf numFmtId="0" fontId="55" fillId="0" borderId="0" xfId="0" applyFont="1" applyAlignment="1">
      <alignment vertical="top"/>
    </xf>
    <xf numFmtId="0" fontId="39" fillId="23" borderId="21" xfId="0" applyFont="1" applyFill="1" applyBorder="1" applyAlignment="1" applyProtection="1">
      <alignment horizontal="left" vertical="center"/>
      <protection locked="0"/>
    </xf>
    <xf numFmtId="0" fontId="39" fillId="23" borderId="0" xfId="0" applyFont="1" applyFill="1" applyAlignment="1" applyProtection="1">
      <alignment horizontal="left" vertical="center"/>
      <protection locked="0"/>
    </xf>
    <xf numFmtId="0" fontId="56" fillId="23" borderId="13" xfId="6" applyFont="1" applyFill="1" applyBorder="1" applyAlignment="1" applyProtection="1">
      <alignment vertical="center"/>
      <protection hidden="1"/>
    </xf>
    <xf numFmtId="0" fontId="57" fillId="23" borderId="114" xfId="6" applyFont="1" applyFill="1" applyBorder="1" applyAlignment="1" applyProtection="1">
      <alignment horizontal="right" vertical="center"/>
      <protection hidden="1"/>
    </xf>
    <xf numFmtId="0" fontId="39" fillId="23" borderId="4" xfId="0" applyFont="1" applyFill="1" applyBorder="1" applyAlignment="1" applyProtection="1">
      <alignment horizontal="left" vertical="center"/>
      <protection locked="0"/>
    </xf>
    <xf numFmtId="0" fontId="39" fillId="23" borderId="5" xfId="0" applyFont="1" applyFill="1" applyBorder="1" applyAlignment="1" applyProtection="1">
      <alignment horizontal="left" vertical="center"/>
      <protection locked="0"/>
    </xf>
    <xf numFmtId="0" fontId="58" fillId="4" borderId="0" xfId="0" applyFont="1" applyFill="1" applyAlignment="1" applyProtection="1">
      <alignment horizontal="right" vertical="center"/>
      <protection locked="0"/>
    </xf>
    <xf numFmtId="174" fontId="59" fillId="36" borderId="0" xfId="0" applyNumberFormat="1" applyFont="1" applyFill="1" applyAlignment="1" applyProtection="1">
      <alignment horizontal="center" vertical="center"/>
      <protection locked="0"/>
    </xf>
    <xf numFmtId="0" fontId="58" fillId="23" borderId="0" xfId="0" applyFont="1" applyFill="1" applyAlignment="1" applyProtection="1">
      <alignment horizontal="right" vertical="center"/>
      <protection locked="0"/>
    </xf>
    <xf numFmtId="174" fontId="59" fillId="36" borderId="6" xfId="0" applyNumberFormat="1" applyFont="1" applyFill="1" applyBorder="1" applyAlignment="1" applyProtection="1">
      <alignment horizontal="center" vertical="center"/>
      <protection locked="0"/>
    </xf>
    <xf numFmtId="0" fontId="60" fillId="4" borderId="0" xfId="0" applyFont="1" applyFill="1" applyAlignment="1" applyProtection="1">
      <alignment horizontal="right" vertical="center"/>
      <protection locked="0"/>
    </xf>
    <xf numFmtId="174" fontId="61" fillId="36" borderId="0" xfId="0" applyNumberFormat="1" applyFont="1" applyFill="1" applyAlignment="1" applyProtection="1">
      <alignment horizontal="center" vertical="center"/>
      <protection locked="0"/>
    </xf>
    <xf numFmtId="0" fontId="60" fillId="23" borderId="0" xfId="0" applyFont="1" applyFill="1" applyAlignment="1" applyProtection="1">
      <alignment horizontal="right" vertical="center"/>
      <protection locked="0"/>
    </xf>
    <xf numFmtId="170" fontId="61" fillId="36" borderId="6" xfId="0" applyNumberFormat="1" applyFont="1" applyFill="1" applyBorder="1" applyAlignment="1" applyProtection="1">
      <alignment horizontal="center" vertical="center"/>
      <protection locked="0"/>
    </xf>
    <xf numFmtId="0" fontId="62" fillId="23" borderId="21" xfId="6" applyFont="1" applyFill="1" applyBorder="1" applyAlignment="1" applyProtection="1">
      <alignment vertical="center" wrapText="1"/>
      <protection hidden="1"/>
    </xf>
    <xf numFmtId="0" fontId="62" fillId="23" borderId="0" xfId="6" applyFont="1" applyFill="1" applyAlignment="1" applyProtection="1">
      <alignment vertical="center" wrapText="1"/>
      <protection hidden="1"/>
    </xf>
    <xf numFmtId="0" fontId="62" fillId="23" borderId="4" xfId="6" applyFont="1" applyFill="1" applyBorder="1" applyAlignment="1" applyProtection="1">
      <alignment vertical="center" wrapText="1"/>
      <protection hidden="1"/>
    </xf>
    <xf numFmtId="0" fontId="63" fillId="23" borderId="5" xfId="0" applyFont="1" applyFill="1" applyBorder="1" applyAlignment="1" applyProtection="1">
      <alignment horizontal="left" vertical="center"/>
      <protection locked="0"/>
    </xf>
    <xf numFmtId="0" fontId="64" fillId="4" borderId="0" xfId="0" applyFont="1" applyFill="1" applyAlignment="1" applyProtection="1">
      <alignment horizontal="right" vertical="center"/>
      <protection locked="0"/>
    </xf>
    <xf numFmtId="174" fontId="64" fillId="4" borderId="0" xfId="0" applyNumberFormat="1" applyFont="1" applyFill="1" applyAlignment="1" applyProtection="1">
      <alignment horizontal="center" vertical="center"/>
      <protection locked="0"/>
    </xf>
    <xf numFmtId="0" fontId="63" fillId="23" borderId="0" xfId="0" applyFont="1" applyFill="1"/>
    <xf numFmtId="0" fontId="63" fillId="23" borderId="0" xfId="0" applyFont="1" applyFill="1" applyAlignment="1" applyProtection="1">
      <alignment horizontal="left" vertical="center"/>
      <protection locked="0"/>
    </xf>
    <xf numFmtId="166" fontId="64" fillId="4" borderId="0" xfId="0" applyNumberFormat="1" applyFont="1" applyFill="1" applyAlignment="1" applyProtection="1">
      <alignment horizontal="center" vertical="center"/>
      <protection locked="0"/>
    </xf>
    <xf numFmtId="174" fontId="64" fillId="4" borderId="6" xfId="0" applyNumberFormat="1" applyFont="1" applyFill="1" applyBorder="1" applyAlignment="1" applyProtection="1">
      <alignment horizontal="center" vertical="center"/>
      <protection locked="0"/>
    </xf>
    <xf numFmtId="0" fontId="43" fillId="23" borderId="7" xfId="0" applyFont="1" applyFill="1" applyBorder="1" applyAlignment="1" applyProtection="1">
      <alignment horizontal="left" vertical="center"/>
      <protection locked="0"/>
    </xf>
    <xf numFmtId="0" fontId="29" fillId="4" borderId="8" xfId="0" applyFont="1" applyFill="1" applyBorder="1" applyAlignment="1" applyProtection="1">
      <alignment horizontal="right" vertical="center"/>
      <protection locked="0"/>
    </xf>
    <xf numFmtId="166" fontId="29" fillId="4" borderId="8" xfId="0" applyNumberFormat="1" applyFont="1" applyFill="1" applyBorder="1" applyAlignment="1" applyProtection="1">
      <alignment horizontal="center" vertical="center"/>
      <protection locked="0"/>
    </xf>
    <xf numFmtId="0" fontId="43" fillId="23" borderId="8" xfId="0" applyFont="1" applyFill="1" applyBorder="1"/>
    <xf numFmtId="0" fontId="43" fillId="23" borderId="8" xfId="0" applyFont="1" applyFill="1" applyBorder="1" applyAlignment="1" applyProtection="1">
      <alignment horizontal="left" vertical="center"/>
      <protection locked="0"/>
    </xf>
    <xf numFmtId="174" fontId="29" fillId="4" borderId="8" xfId="0" applyNumberFormat="1" applyFont="1" applyFill="1" applyBorder="1" applyAlignment="1" applyProtection="1">
      <alignment horizontal="center" vertical="center"/>
      <protection locked="0"/>
    </xf>
    <xf numFmtId="168" fontId="29" fillId="4" borderId="9" xfId="0" applyNumberFormat="1" applyFont="1" applyFill="1" applyBorder="1" applyAlignment="1" applyProtection="1">
      <alignment horizontal="center" vertical="center"/>
      <protection locked="0"/>
    </xf>
    <xf numFmtId="0" fontId="38" fillId="23" borderId="21" xfId="6" applyFont="1" applyFill="1" applyBorder="1" applyAlignment="1" applyProtection="1">
      <alignment vertical="center" wrapText="1"/>
      <protection hidden="1"/>
    </xf>
    <xf numFmtId="0" fontId="38" fillId="23" borderId="0" xfId="6" applyFont="1" applyFill="1" applyAlignment="1" applyProtection="1">
      <alignment vertical="center" wrapText="1"/>
      <protection hidden="1"/>
    </xf>
    <xf numFmtId="0" fontId="65" fillId="23" borderId="0" xfId="0" applyFont="1" applyFill="1" applyAlignment="1" applyProtection="1">
      <alignment horizontal="right" vertical="center"/>
      <protection locked="0"/>
    </xf>
    <xf numFmtId="174" fontId="66" fillId="42" borderId="0" xfId="0" applyNumberFormat="1" applyFont="1" applyFill="1" applyAlignment="1" applyProtection="1">
      <alignment horizontal="center" vertical="center"/>
      <protection locked="0"/>
    </xf>
    <xf numFmtId="174" fontId="66" fillId="42" borderId="6" xfId="0" applyNumberFormat="1" applyFont="1" applyFill="1" applyBorder="1" applyAlignment="1" applyProtection="1">
      <alignment horizontal="center" vertical="center"/>
      <protection locked="0"/>
    </xf>
    <xf numFmtId="0" fontId="37" fillId="23" borderId="0" xfId="0" applyFont="1" applyFill="1" applyAlignment="1" applyProtection="1">
      <alignment horizontal="right" vertical="center"/>
      <protection locked="0"/>
    </xf>
    <xf numFmtId="174" fontId="44" fillId="42" borderId="0" xfId="0" applyNumberFormat="1" applyFont="1" applyFill="1" applyAlignment="1" applyProtection="1">
      <alignment horizontal="center" vertical="center"/>
      <protection locked="0"/>
    </xf>
    <xf numFmtId="170" fontId="44" fillId="42" borderId="6" xfId="0" applyNumberFormat="1" applyFont="1" applyFill="1" applyBorder="1" applyAlignment="1" applyProtection="1">
      <alignment horizontal="center" vertical="center"/>
      <protection locked="0"/>
    </xf>
    <xf numFmtId="0" fontId="63" fillId="23" borderId="5" xfId="0" applyFont="1" applyFill="1" applyBorder="1"/>
    <xf numFmtId="0" fontId="64" fillId="23" borderId="0" xfId="0" applyFont="1" applyFill="1" applyAlignment="1" applyProtection="1">
      <alignment horizontal="right" vertical="center"/>
      <protection locked="0"/>
    </xf>
    <xf numFmtId="0" fontId="67" fillId="23" borderId="0" xfId="0" applyFont="1" applyFill="1"/>
    <xf numFmtId="0" fontId="63" fillId="0" borderId="0" xfId="0" applyFont="1"/>
    <xf numFmtId="0" fontId="68" fillId="23" borderId="0" xfId="0" applyFont="1" applyFill="1" applyAlignment="1" applyProtection="1">
      <alignment horizontal="left" vertical="center"/>
      <protection locked="0"/>
    </xf>
    <xf numFmtId="0" fontId="43" fillId="23" borderId="7" xfId="0" applyFont="1" applyFill="1" applyBorder="1"/>
    <xf numFmtId="0" fontId="29" fillId="23" borderId="8" xfId="0" applyFont="1" applyFill="1" applyBorder="1" applyAlignment="1" applyProtection="1">
      <alignment horizontal="right" vertical="center"/>
      <protection locked="0"/>
    </xf>
    <xf numFmtId="0" fontId="39" fillId="23" borderId="8" xfId="0" applyFont="1" applyFill="1" applyBorder="1" applyAlignment="1" applyProtection="1">
      <alignment horizontal="left" vertical="center"/>
      <protection locked="0"/>
    </xf>
    <xf numFmtId="174" fontId="29" fillId="4" borderId="9" xfId="0" applyNumberFormat="1" applyFont="1" applyFill="1" applyBorder="1" applyAlignment="1" applyProtection="1">
      <alignment horizontal="center" vertical="center"/>
      <protection locked="0"/>
    </xf>
    <xf numFmtId="0" fontId="38" fillId="23" borderId="12" xfId="0" applyFont="1" applyFill="1" applyBorder="1" applyAlignment="1">
      <alignment horizontal="center" vertical="center" wrapText="1"/>
    </xf>
    <xf numFmtId="0" fontId="38" fillId="23" borderId="13" xfId="0" applyFont="1" applyFill="1" applyBorder="1" applyAlignment="1">
      <alignment horizontal="left" vertical="center"/>
    </xf>
    <xf numFmtId="0" fontId="37" fillId="36" borderId="128" xfId="0" applyFont="1" applyFill="1" applyBorder="1" applyAlignment="1">
      <alignment horizontal="right" vertical="center"/>
    </xf>
    <xf numFmtId="0" fontId="24" fillId="23" borderId="130" xfId="0" applyFont="1" applyFill="1" applyBorder="1" applyAlignment="1">
      <alignment horizontal="right" vertical="center"/>
    </xf>
    <xf numFmtId="0" fontId="40" fillId="23" borderId="132" xfId="0" applyFont="1" applyFill="1" applyBorder="1" applyAlignment="1">
      <alignment horizontal="right" vertical="center"/>
    </xf>
    <xf numFmtId="0" fontId="20" fillId="23" borderId="131" xfId="0" applyFont="1" applyFill="1" applyBorder="1" applyAlignment="1">
      <alignment horizontal="left" vertical="center"/>
    </xf>
    <xf numFmtId="0" fontId="20" fillId="23" borderId="9" xfId="0" applyFont="1" applyFill="1" applyBorder="1" applyAlignment="1">
      <alignment horizontal="left" vertical="center"/>
    </xf>
    <xf numFmtId="0" fontId="39" fillId="23" borderId="171" xfId="0" applyFont="1" applyFill="1" applyBorder="1" applyAlignment="1" applyProtection="1">
      <alignment horizontal="left" vertical="center"/>
      <protection locked="0"/>
    </xf>
    <xf numFmtId="0" fontId="39" fillId="23" borderId="172" xfId="0" applyFont="1" applyFill="1" applyBorder="1" applyAlignment="1" applyProtection="1">
      <alignment horizontal="left" vertical="center"/>
      <protection locked="0"/>
    </xf>
    <xf numFmtId="0" fontId="69" fillId="23" borderId="172" xfId="6" applyFont="1" applyFill="1" applyBorder="1" applyAlignment="1">
      <alignment vertical="center"/>
    </xf>
    <xf numFmtId="0" fontId="69" fillId="23" borderId="173" xfId="6" applyFont="1" applyFill="1" applyBorder="1" applyAlignment="1">
      <alignment vertical="center"/>
    </xf>
    <xf numFmtId="0" fontId="70" fillId="43" borderId="0" xfId="0" applyFont="1" applyFill="1" applyAlignment="1" applyProtection="1">
      <alignment vertical="center"/>
      <protection locked="0"/>
    </xf>
    <xf numFmtId="0" fontId="37" fillId="23" borderId="0" xfId="0" applyFont="1" applyFill="1" applyAlignment="1">
      <alignment horizontal="center" vertical="center" wrapText="1"/>
    </xf>
    <xf numFmtId="0" fontId="71" fillId="23" borderId="0" xfId="0" applyFont="1" applyFill="1" applyAlignment="1" applyProtection="1">
      <alignment vertical="center"/>
      <protection locked="0"/>
    </xf>
    <xf numFmtId="0" fontId="71" fillId="23" borderId="4" xfId="0" applyFont="1" applyFill="1" applyBorder="1" applyAlignment="1" applyProtection="1">
      <alignment vertical="center"/>
      <protection locked="0"/>
    </xf>
    <xf numFmtId="0" fontId="72" fillId="23" borderId="95" xfId="6" applyFont="1" applyFill="1" applyBorder="1" applyAlignment="1">
      <alignment horizontal="center" vertical="center"/>
    </xf>
    <xf numFmtId="0" fontId="73" fillId="23" borderId="8" xfId="6" applyFont="1" applyFill="1" applyBorder="1" applyAlignment="1">
      <alignment horizontal="center" vertical="center"/>
    </xf>
    <xf numFmtId="0" fontId="72" fillId="23" borderId="8" xfId="6" applyFont="1" applyFill="1" applyBorder="1" applyAlignment="1">
      <alignment horizontal="center" vertical="center"/>
    </xf>
    <xf numFmtId="201" fontId="74" fillId="44" borderId="13" xfId="0" applyNumberFormat="1" applyFont="1" applyFill="1" applyBorder="1" applyAlignment="1">
      <alignment horizontal="center" vertical="center"/>
    </xf>
    <xf numFmtId="0" fontId="73" fillId="23" borderId="0" xfId="6" applyFont="1" applyFill="1" applyAlignment="1">
      <alignment horizontal="center" vertical="center"/>
    </xf>
    <xf numFmtId="0" fontId="43" fillId="23" borderId="0" xfId="0" applyFont="1" applyFill="1" applyAlignment="1">
      <alignment horizontal="center" vertical="center"/>
    </xf>
    <xf numFmtId="0" fontId="43" fillId="23" borderId="0" xfId="0" applyFont="1" applyFill="1" applyAlignment="1">
      <alignment horizontal="left" vertical="center"/>
    </xf>
    <xf numFmtId="0" fontId="43" fillId="23" borderId="4" xfId="0" applyFont="1" applyFill="1" applyBorder="1" applyAlignment="1">
      <alignment horizontal="left" vertical="center"/>
    </xf>
    <xf numFmtId="0" fontId="75" fillId="23" borderId="21" xfId="0" applyFont="1" applyFill="1" applyBorder="1" applyAlignment="1">
      <alignment horizontal="center" vertical="center"/>
    </xf>
    <xf numFmtId="0" fontId="75" fillId="23" borderId="0" xfId="0" applyFont="1" applyFill="1" applyAlignment="1">
      <alignment horizontal="center" vertical="center"/>
    </xf>
    <xf numFmtId="0" fontId="75" fillId="23" borderId="4" xfId="0" applyFont="1" applyFill="1" applyBorder="1" applyAlignment="1">
      <alignment horizontal="center" vertical="center"/>
    </xf>
    <xf numFmtId="0" fontId="72" fillId="23" borderId="0" xfId="6" applyFont="1" applyFill="1" applyAlignment="1">
      <alignment horizontal="center" vertical="center"/>
    </xf>
    <xf numFmtId="187" fontId="20" fillId="23" borderId="21" xfId="0" applyNumberFormat="1" applyFont="1" applyFill="1" applyBorder="1" applyAlignment="1">
      <alignment horizontal="center" vertical="center"/>
    </xf>
    <xf numFmtId="188" fontId="76" fillId="23" borderId="0" xfId="0" applyNumberFormat="1" applyFont="1" applyFill="1" applyAlignment="1">
      <alignment horizontal="center" vertical="center"/>
    </xf>
    <xf numFmtId="188" fontId="20" fillId="23" borderId="0" xfId="0" applyNumberFormat="1" applyFont="1" applyFill="1" applyAlignment="1">
      <alignment horizontal="center" vertical="center"/>
    </xf>
    <xf numFmtId="188" fontId="76" fillId="23" borderId="4" xfId="0" applyNumberFormat="1" applyFont="1" applyFill="1" applyBorder="1" applyAlignment="1">
      <alignment horizontal="center" vertical="center"/>
    </xf>
    <xf numFmtId="0" fontId="57" fillId="23" borderId="0" xfId="6" applyFont="1" applyFill="1" applyAlignment="1" applyProtection="1">
      <alignment horizontal="right" vertical="center"/>
      <protection hidden="1"/>
    </xf>
    <xf numFmtId="166" fontId="73" fillId="37" borderId="21" xfId="0" applyNumberFormat="1" applyFont="1" applyFill="1" applyBorder="1" applyAlignment="1">
      <alignment horizontal="center" vertical="center"/>
    </xf>
    <xf numFmtId="166" fontId="73" fillId="37" borderId="0" xfId="0" applyNumberFormat="1" applyFont="1" applyFill="1" applyAlignment="1">
      <alignment horizontal="center" vertical="center"/>
    </xf>
    <xf numFmtId="166" fontId="73" fillId="23" borderId="0" xfId="0" applyNumberFormat="1" applyFont="1" applyFill="1" applyAlignment="1">
      <alignment horizontal="center" vertical="center"/>
    </xf>
    <xf numFmtId="166" fontId="73" fillId="37" borderId="4" xfId="0" applyNumberFormat="1" applyFont="1" applyFill="1" applyBorder="1" applyAlignment="1">
      <alignment horizontal="center" vertical="center"/>
    </xf>
    <xf numFmtId="166" fontId="73" fillId="23" borderId="95" xfId="0" applyNumberFormat="1" applyFont="1" applyFill="1" applyBorder="1" applyAlignment="1">
      <alignment horizontal="center" vertical="center"/>
    </xf>
    <xf numFmtId="166" fontId="73" fillId="23" borderId="8" xfId="0" applyNumberFormat="1" applyFont="1" applyFill="1" applyBorder="1" applyAlignment="1">
      <alignment horizontal="center" vertical="center"/>
    </xf>
    <xf numFmtId="0" fontId="73" fillId="23" borderId="101" xfId="6" applyFont="1" applyFill="1" applyBorder="1" applyAlignment="1">
      <alignment horizontal="center" vertical="center"/>
    </xf>
    <xf numFmtId="0" fontId="73" fillId="23" borderId="21" xfId="6" applyFont="1" applyFill="1" applyBorder="1" applyAlignment="1">
      <alignment horizontal="center" vertical="center"/>
    </xf>
    <xf numFmtId="0" fontId="77" fillId="23" borderId="0" xfId="6" applyFont="1" applyFill="1" applyAlignment="1" applyProtection="1">
      <alignment horizontal="left"/>
      <protection hidden="1"/>
    </xf>
    <xf numFmtId="0" fontId="69" fillId="23" borderId="0" xfId="6" applyFont="1" applyFill="1" applyAlignment="1">
      <alignment vertical="center"/>
    </xf>
    <xf numFmtId="0" fontId="69" fillId="23" borderId="4" xfId="6" applyFont="1" applyFill="1" applyBorder="1" applyAlignment="1">
      <alignment vertical="center"/>
    </xf>
    <xf numFmtId="0" fontId="72" fillId="36" borderId="21" xfId="6" applyFont="1" applyFill="1" applyBorder="1" applyAlignment="1">
      <alignment horizontal="center" vertical="center"/>
    </xf>
    <xf numFmtId="0" fontId="78" fillId="23" borderId="0" xfId="6" applyFont="1" applyFill="1" applyAlignment="1" applyProtection="1">
      <alignment horizontal="left"/>
      <protection hidden="1"/>
    </xf>
    <xf numFmtId="0" fontId="57" fillId="23" borderId="4" xfId="6" applyFont="1" applyFill="1" applyBorder="1" applyAlignment="1" applyProtection="1">
      <alignment horizontal="right" vertical="center"/>
      <protection hidden="1"/>
    </xf>
    <xf numFmtId="166" fontId="73" fillId="23" borderId="21" xfId="0" applyNumberFormat="1" applyFont="1" applyFill="1" applyBorder="1" applyAlignment="1">
      <alignment horizontal="center" vertical="center"/>
    </xf>
    <xf numFmtId="0" fontId="72" fillId="23" borderId="5" xfId="6" applyFont="1" applyFill="1" applyBorder="1" applyAlignment="1">
      <alignment horizontal="center" vertical="center"/>
    </xf>
    <xf numFmtId="201" fontId="79" fillId="44" borderId="0" xfId="0" applyNumberFormat="1" applyFont="1" applyFill="1" applyAlignment="1">
      <alignment horizontal="center" vertical="center"/>
    </xf>
    <xf numFmtId="0" fontId="37" fillId="23" borderId="6" xfId="0" applyFont="1" applyFill="1" applyBorder="1" applyAlignment="1">
      <alignment horizontal="center" vertical="center" wrapText="1"/>
    </xf>
    <xf numFmtId="0" fontId="37" fillId="36" borderId="5" xfId="0" applyFont="1" applyFill="1" applyBorder="1" applyAlignment="1">
      <alignment horizontal="center" vertical="center"/>
    </xf>
    <xf numFmtId="201" fontId="29" fillId="23" borderId="0" xfId="0" applyNumberFormat="1" applyFont="1" applyFill="1" applyAlignment="1">
      <alignment horizontal="center" vertical="center"/>
    </xf>
    <xf numFmtId="0" fontId="73" fillId="23" borderId="5" xfId="6" applyFont="1" applyFill="1" applyBorder="1" applyAlignment="1">
      <alignment horizontal="center" vertical="center"/>
    </xf>
    <xf numFmtId="0" fontId="80" fillId="23" borderId="0" xfId="6" applyFont="1" applyFill="1" applyAlignment="1" applyProtection="1">
      <alignment horizontal="left"/>
      <protection hidden="1"/>
    </xf>
    <xf numFmtId="0" fontId="81" fillId="23" borderId="0" xfId="6" applyFont="1" applyFill="1" applyAlignment="1" applyProtection="1">
      <alignment horizontal="left"/>
      <protection hidden="1"/>
    </xf>
    <xf numFmtId="0" fontId="73" fillId="23" borderId="174" xfId="6" applyFont="1" applyFill="1" applyBorder="1" applyAlignment="1">
      <alignment horizontal="center" vertical="center"/>
    </xf>
    <xf numFmtId="0" fontId="77" fillId="23" borderId="175" xfId="6" applyFont="1" applyFill="1" applyBorder="1" applyAlignment="1" applyProtection="1">
      <alignment horizontal="left"/>
      <protection hidden="1"/>
    </xf>
    <xf numFmtId="0" fontId="37" fillId="23" borderId="175" xfId="0" applyFont="1" applyFill="1" applyBorder="1" applyAlignment="1">
      <alignment horizontal="center" vertical="center" wrapText="1"/>
    </xf>
    <xf numFmtId="0" fontId="37" fillId="23" borderId="176" xfId="0" applyFont="1" applyFill="1" applyBorder="1" applyAlignment="1">
      <alignment horizontal="center" vertical="center" wrapText="1"/>
    </xf>
    <xf numFmtId="0" fontId="72" fillId="36" borderId="7" xfId="6" applyFont="1" applyFill="1" applyBorder="1" applyAlignment="1">
      <alignment horizontal="center" vertical="center"/>
    </xf>
    <xf numFmtId="0" fontId="78" fillId="23" borderId="8" xfId="6" applyFont="1" applyFill="1" applyBorder="1" applyAlignment="1" applyProtection="1">
      <alignment horizontal="left"/>
      <protection hidden="1"/>
    </xf>
    <xf numFmtId="0" fontId="37" fillId="23" borderId="8" xfId="0" applyFont="1" applyFill="1" applyBorder="1" applyAlignment="1">
      <alignment horizontal="center" vertical="center" wrapText="1"/>
    </xf>
    <xf numFmtId="0" fontId="37" fillId="23" borderId="9" xfId="0" applyFont="1" applyFill="1" applyBorder="1" applyAlignment="1">
      <alignment horizontal="center" vertical="center" wrapText="1"/>
    </xf>
    <xf numFmtId="0" fontId="82" fillId="23" borderId="0" xfId="0" applyFont="1" applyFill="1"/>
    <xf numFmtId="0" fontId="83" fillId="23" borderId="0" xfId="0" applyFont="1" applyFill="1"/>
    <xf numFmtId="0" fontId="85" fillId="43" borderId="0" xfId="7" applyFont="1" applyFill="1" applyAlignment="1">
      <alignment horizontal="left" vertical="center"/>
    </xf>
    <xf numFmtId="0" fontId="29" fillId="43" borderId="0" xfId="7" applyFont="1" applyFill="1" applyAlignment="1">
      <alignment horizontal="right" vertical="center"/>
    </xf>
    <xf numFmtId="0" fontId="27" fillId="43" borderId="84" xfId="7" applyFont="1" applyFill="1" applyBorder="1" applyAlignment="1">
      <alignment horizontal="left" vertical="center"/>
    </xf>
    <xf numFmtId="0" fontId="37" fillId="43" borderId="0" xfId="7" applyFont="1" applyFill="1" applyAlignment="1">
      <alignment horizontal="left" vertical="center"/>
    </xf>
    <xf numFmtId="0" fontId="88" fillId="43" borderId="0" xfId="7" applyFont="1" applyFill="1" applyAlignment="1">
      <alignment horizontal="left" vertical="center"/>
    </xf>
    <xf numFmtId="0" fontId="65" fillId="43" borderId="0" xfId="7" applyFont="1" applyFill="1" applyAlignment="1">
      <alignment horizontal="left" vertical="center"/>
    </xf>
    <xf numFmtId="0" fontId="89" fillId="43" borderId="0" xfId="7" applyFont="1" applyFill="1" applyAlignment="1">
      <alignment horizontal="left" vertical="center"/>
    </xf>
    <xf numFmtId="174" fontId="18" fillId="0" borderId="49" xfId="7" applyNumberFormat="1" applyBorder="1" applyAlignment="1">
      <alignment horizontal="center" vertical="center"/>
    </xf>
    <xf numFmtId="168" fontId="24" fillId="35" borderId="49" xfId="8" applyNumberFormat="1" applyFont="1" applyFill="1" applyBorder="1" applyAlignment="1" applyProtection="1">
      <alignment horizontal="center" vertical="center"/>
      <protection locked="0"/>
    </xf>
    <xf numFmtId="182" fontId="24" fillId="23" borderId="13" xfId="6" applyNumberFormat="1" applyFont="1" applyFill="1" applyBorder="1" applyAlignment="1">
      <alignment horizontal="center" vertical="center"/>
    </xf>
    <xf numFmtId="0" fontId="24" fillId="0" borderId="6" xfId="7" applyFont="1" applyBorder="1"/>
    <xf numFmtId="172" fontId="24" fillId="35" borderId="4" xfId="8" applyNumberFormat="1" applyFont="1" applyFill="1" applyBorder="1" applyAlignment="1" applyProtection="1">
      <alignment horizontal="center" vertical="center"/>
      <protection locked="0"/>
    </xf>
    <xf numFmtId="0" fontId="24" fillId="22" borderId="0" xfId="8" applyFont="1" applyFill="1" applyAlignment="1" applyProtection="1">
      <alignment horizontal="left" vertical="center"/>
      <protection locked="0"/>
    </xf>
    <xf numFmtId="1" fontId="28" fillId="35" borderId="0" xfId="8" applyNumberFormat="1" applyFont="1" applyFill="1" applyAlignment="1" applyProtection="1">
      <alignment horizontal="center" vertical="center"/>
      <protection locked="0"/>
    </xf>
    <xf numFmtId="2" fontId="90" fillId="35" borderId="0" xfId="8" applyNumberFormat="1" applyFont="1" applyFill="1" applyAlignment="1" applyProtection="1">
      <alignment horizontal="center" vertical="center"/>
      <protection locked="0"/>
    </xf>
    <xf numFmtId="172" fontId="27" fillId="13" borderId="0" xfId="8" applyNumberFormat="1" applyFont="1" applyFill="1" applyAlignment="1" applyProtection="1">
      <alignment horizontal="center" vertical="center"/>
      <protection locked="0"/>
    </xf>
    <xf numFmtId="0" fontId="37" fillId="2" borderId="0" xfId="15" applyFont="1" applyFill="1" applyAlignment="1">
      <alignment horizontal="center" vertical="center"/>
    </xf>
    <xf numFmtId="0" fontId="84" fillId="40" borderId="0" xfId="7" applyFont="1" applyFill="1"/>
    <xf numFmtId="0" fontId="19" fillId="40" borderId="0" xfId="7" applyFont="1" applyFill="1" applyAlignment="1">
      <alignment horizontal="center"/>
    </xf>
    <xf numFmtId="0" fontId="42" fillId="0" borderId="0" xfId="7" applyFont="1" applyAlignment="1">
      <alignment vertical="center"/>
    </xf>
    <xf numFmtId="0" fontId="35" fillId="23" borderId="0" xfId="7" applyFont="1" applyFill="1"/>
    <xf numFmtId="0" fontId="69" fillId="0" borderId="0" xfId="12" applyFont="1" applyAlignment="1">
      <alignment vertical="center"/>
    </xf>
    <xf numFmtId="0" fontId="91" fillId="18" borderId="0" xfId="8" applyFont="1" applyFill="1" applyAlignment="1" applyProtection="1">
      <alignment horizontal="left" vertical="center"/>
      <protection locked="0"/>
    </xf>
    <xf numFmtId="0" fontId="69" fillId="16" borderId="0" xfId="12" applyFont="1" applyFill="1" applyAlignment="1">
      <alignment horizontal="left" vertical="center"/>
    </xf>
    <xf numFmtId="0" fontId="42" fillId="16" borderId="0" xfId="7" applyFont="1" applyFill="1" applyAlignment="1">
      <alignment horizontal="left"/>
    </xf>
    <xf numFmtId="0" fontId="27" fillId="43" borderId="84" xfId="7" applyFont="1" applyFill="1" applyBorder="1" applyAlignment="1">
      <alignment horizontal="left"/>
    </xf>
    <xf numFmtId="0" fontId="37" fillId="43" borderId="0" xfId="7" applyFont="1" applyFill="1" applyAlignment="1">
      <alignment horizontal="left"/>
    </xf>
    <xf numFmtId="0" fontId="92" fillId="43" borderId="0" xfId="7" applyFont="1" applyFill="1" applyAlignment="1">
      <alignment horizontal="left"/>
    </xf>
    <xf numFmtId="0" fontId="88" fillId="43" borderId="0" xfId="7" applyFont="1" applyFill="1" applyAlignment="1">
      <alignment horizontal="left"/>
    </xf>
    <xf numFmtId="0" fontId="89" fillId="43" borderId="0" xfId="7" applyFont="1" applyFill="1" applyAlignment="1">
      <alignment horizontal="left"/>
    </xf>
    <xf numFmtId="0" fontId="30" fillId="36" borderId="0" xfId="7" applyFont="1" applyFill="1" applyAlignment="1">
      <alignment horizontal="left"/>
    </xf>
    <xf numFmtId="0" fontId="87" fillId="36" borderId="0" xfId="7" applyFont="1" applyFill="1" applyAlignment="1">
      <alignment horizontal="left"/>
    </xf>
    <xf numFmtId="0" fontId="40" fillId="23" borderId="4" xfId="7" applyFont="1" applyFill="1" applyBorder="1" applyAlignment="1">
      <alignment vertical="center"/>
    </xf>
    <xf numFmtId="0" fontId="24" fillId="47" borderId="4" xfId="7" applyFont="1" applyFill="1" applyBorder="1"/>
    <xf numFmtId="0" fontId="24" fillId="47" borderId="0" xfId="7" applyFont="1" applyFill="1"/>
    <xf numFmtId="0" fontId="24" fillId="47" borderId="114" xfId="7" applyFont="1" applyFill="1" applyBorder="1"/>
    <xf numFmtId="0" fontId="24" fillId="47" borderId="13" xfId="7" applyFont="1" applyFill="1" applyBorder="1"/>
    <xf numFmtId="0" fontId="19" fillId="48" borderId="4" xfId="7" applyFont="1" applyFill="1" applyBorder="1"/>
    <xf numFmtId="0" fontId="19" fillId="48" borderId="0" xfId="7" applyFont="1" applyFill="1"/>
    <xf numFmtId="0" fontId="19" fillId="48" borderId="114" xfId="7" applyFont="1" applyFill="1" applyBorder="1"/>
    <xf numFmtId="0" fontId="19" fillId="48" borderId="13" xfId="7" applyFont="1" applyFill="1" applyBorder="1"/>
    <xf numFmtId="0" fontId="104" fillId="43" borderId="0" xfId="7" applyFont="1" applyFill="1"/>
    <xf numFmtId="0" fontId="115" fillId="23" borderId="21" xfId="7" applyFont="1" applyFill="1" applyBorder="1"/>
    <xf numFmtId="0" fontId="116" fillId="23" borderId="21" xfId="7" applyFont="1" applyFill="1" applyBorder="1"/>
    <xf numFmtId="0" fontId="117" fillId="23" borderId="21" xfId="7" applyFont="1" applyFill="1" applyBorder="1"/>
    <xf numFmtId="0" fontId="114" fillId="23" borderId="21" xfId="7" applyFont="1" applyFill="1" applyBorder="1"/>
    <xf numFmtId="0" fontId="113" fillId="23" borderId="21" xfId="7" applyFont="1" applyFill="1" applyBorder="1"/>
    <xf numFmtId="0" fontId="118" fillId="23" borderId="21" xfId="7" applyFont="1" applyFill="1" applyBorder="1"/>
    <xf numFmtId="0" fontId="29" fillId="43" borderId="0" xfId="20" applyFont="1" applyFill="1" applyAlignment="1">
      <alignment vertical="center" wrapText="1"/>
    </xf>
    <xf numFmtId="0" fontId="28" fillId="43" borderId="0" xfId="20" applyFont="1" applyFill="1" applyAlignment="1">
      <alignment horizontal="center"/>
    </xf>
    <xf numFmtId="0" fontId="28" fillId="23" borderId="0" xfId="20" applyFont="1" applyFill="1" applyAlignment="1">
      <alignment horizontal="center"/>
    </xf>
    <xf numFmtId="164" fontId="28" fillId="23" borderId="162" xfId="8" applyNumberFormat="1" applyFont="1" applyFill="1" applyBorder="1" applyAlignment="1" applyProtection="1">
      <alignment horizontal="center" vertical="center"/>
      <protection locked="0"/>
    </xf>
    <xf numFmtId="164" fontId="28" fillId="43" borderId="0" xfId="8" applyNumberFormat="1" applyFont="1" applyFill="1" applyAlignment="1" applyProtection="1">
      <alignment horizontal="center" vertical="center"/>
      <protection locked="0"/>
    </xf>
    <xf numFmtId="164" fontId="28" fillId="23" borderId="0" xfId="8" applyNumberFormat="1" applyFont="1" applyFill="1" applyAlignment="1" applyProtection="1">
      <alignment horizontal="center" vertical="center"/>
      <protection locked="0"/>
    </xf>
    <xf numFmtId="0" fontId="92" fillId="23" borderId="0" xfId="7" applyFont="1" applyFill="1" applyAlignment="1">
      <alignment horizontal="left"/>
    </xf>
    <xf numFmtId="0" fontId="104" fillId="22" borderId="317" xfId="0" applyFont="1" applyFill="1" applyBorder="1" applyAlignment="1">
      <alignment horizontal="center"/>
    </xf>
    <xf numFmtId="0" fontId="28" fillId="23" borderId="0" xfId="8" applyFont="1" applyFill="1" applyAlignment="1">
      <alignment horizontal="right" vertical="center"/>
    </xf>
    <xf numFmtId="0" fontId="28" fillId="23" borderId="0" xfId="8" applyFont="1" applyFill="1" applyAlignment="1">
      <alignment horizontal="center" vertical="center"/>
    </xf>
    <xf numFmtId="197" fontId="28" fillId="23" borderId="0" xfId="8" applyNumberFormat="1" applyFont="1" applyFill="1" applyAlignment="1">
      <alignment vertical="center"/>
    </xf>
    <xf numFmtId="0" fontId="18" fillId="23" borderId="318" xfId="0" applyFont="1" applyFill="1" applyBorder="1" applyAlignment="1">
      <alignment horizontal="center"/>
    </xf>
    <xf numFmtId="0" fontId="18" fillId="23" borderId="0" xfId="0" applyFont="1" applyFill="1" applyAlignment="1">
      <alignment horizontal="center"/>
    </xf>
    <xf numFmtId="0" fontId="20" fillId="23" borderId="4" xfId="0" applyFont="1" applyFill="1" applyBorder="1" applyAlignment="1">
      <alignment horizontal="center"/>
    </xf>
    <xf numFmtId="164" fontId="43" fillId="23" borderId="4" xfId="0" applyNumberFormat="1" applyFont="1" applyFill="1" applyBorder="1" applyAlignment="1">
      <alignment horizontal="center"/>
    </xf>
    <xf numFmtId="0" fontId="18" fillId="23" borderId="318" xfId="0" applyFont="1" applyFill="1" applyBorder="1" applyAlignment="1">
      <alignment horizontal="center" vertical="center"/>
    </xf>
    <xf numFmtId="0" fontId="20" fillId="23" borderId="4" xfId="0" applyFont="1" applyFill="1" applyBorder="1" applyAlignment="1">
      <alignment horizontal="center" vertical="center"/>
    </xf>
    <xf numFmtId="0" fontId="43" fillId="23" borderId="0" xfId="0" applyFont="1" applyFill="1" applyAlignment="1">
      <alignment horizontal="right" vertical="center"/>
    </xf>
    <xf numFmtId="0" fontId="29" fillId="66" borderId="0" xfId="8" applyFont="1" applyFill="1" applyAlignment="1" applyProtection="1">
      <alignment horizontal="right" vertical="center"/>
      <protection locked="0"/>
    </xf>
    <xf numFmtId="0" fontId="28" fillId="24" borderId="0" xfId="8" applyFont="1" applyFill="1" applyAlignment="1" applyProtection="1">
      <alignment horizontal="right" vertical="center"/>
      <protection locked="0"/>
    </xf>
    <xf numFmtId="0" fontId="28" fillId="24" borderId="84" xfId="8" applyFont="1" applyFill="1" applyBorder="1" applyAlignment="1" applyProtection="1">
      <alignment horizontal="right" vertical="center"/>
      <protection locked="0"/>
    </xf>
    <xf numFmtId="0" fontId="18" fillId="23" borderId="57" xfId="0" applyFont="1" applyFill="1" applyBorder="1" applyAlignment="1">
      <alignment horizontal="center" vertical="center"/>
    </xf>
    <xf numFmtId="0" fontId="62" fillId="24" borderId="0" xfId="8" applyFont="1" applyFill="1" applyAlignment="1" applyProtection="1">
      <alignment horizontal="right" vertical="center"/>
      <protection locked="0"/>
    </xf>
    <xf numFmtId="0" fontId="104" fillId="23" borderId="0" xfId="0" applyFont="1" applyFill="1" applyAlignment="1">
      <alignment horizontal="center"/>
    </xf>
    <xf numFmtId="0" fontId="62" fillId="24" borderId="0" xfId="8" applyFont="1" applyFill="1" applyAlignment="1" applyProtection="1">
      <alignment vertical="center"/>
      <protection locked="0"/>
    </xf>
    <xf numFmtId="0" fontId="43" fillId="23" borderId="326" xfId="0" quotePrefix="1" applyFont="1" applyFill="1" applyBorder="1" applyAlignment="1">
      <alignment horizontal="center"/>
    </xf>
    <xf numFmtId="0" fontId="130" fillId="56" borderId="311" xfId="19" applyFont="1" applyFill="1" applyBorder="1" applyAlignment="1">
      <alignment horizontal="center" vertical="center" wrapText="1"/>
    </xf>
    <xf numFmtId="0" fontId="131" fillId="56" borderId="311" xfId="20" applyFont="1" applyFill="1" applyBorder="1" applyAlignment="1" applyProtection="1">
      <alignment horizontal="center" vertical="center"/>
      <protection locked="0"/>
    </xf>
    <xf numFmtId="165" fontId="43" fillId="67" borderId="313" xfId="20" applyNumberFormat="1" applyFont="1" applyFill="1" applyBorder="1" applyAlignment="1" applyProtection="1">
      <alignment horizontal="center" vertical="center"/>
      <protection locked="0"/>
    </xf>
    <xf numFmtId="172" fontId="28" fillId="43" borderId="313" xfId="0" applyNumberFormat="1" applyFont="1" applyFill="1" applyBorder="1" applyAlignment="1">
      <alignment horizontal="center" vertical="center"/>
    </xf>
    <xf numFmtId="1" fontId="29" fillId="43" borderId="313" xfId="20" applyNumberFormat="1" applyFont="1" applyFill="1" applyBorder="1" applyAlignment="1">
      <alignment horizontal="center" vertical="center"/>
    </xf>
    <xf numFmtId="172" fontId="28" fillId="43" borderId="313" xfId="0" applyNumberFormat="1" applyFont="1" applyFill="1" applyBorder="1" applyAlignment="1">
      <alignment horizontal="left" vertical="center"/>
    </xf>
    <xf numFmtId="0" fontId="28" fillId="43" borderId="314" xfId="0" applyFont="1" applyFill="1" applyBorder="1" applyAlignment="1">
      <alignment horizontal="center" vertical="center"/>
    </xf>
    <xf numFmtId="0" fontId="29" fillId="43" borderId="313" xfId="19" applyFont="1" applyFill="1" applyBorder="1" applyAlignment="1">
      <alignment horizontal="center" vertical="center" wrapText="1"/>
    </xf>
    <xf numFmtId="1" fontId="132" fillId="43" borderId="80" xfId="20" applyNumberFormat="1" applyFont="1" applyFill="1" applyBorder="1" applyAlignment="1">
      <alignment horizontal="center" vertical="center"/>
    </xf>
    <xf numFmtId="165" fontId="43" fillId="68" borderId="313" xfId="20" applyNumberFormat="1" applyFont="1" applyFill="1" applyBorder="1" applyAlignment="1" applyProtection="1">
      <alignment horizontal="center" vertical="center"/>
      <protection locked="0"/>
    </xf>
    <xf numFmtId="165" fontId="43" fillId="69" borderId="313" xfId="20" applyNumberFormat="1" applyFont="1" applyFill="1" applyBorder="1" applyAlignment="1" applyProtection="1">
      <alignment horizontal="center" vertical="center"/>
      <protection locked="0"/>
    </xf>
    <xf numFmtId="165" fontId="128" fillId="70" borderId="313" xfId="20" applyNumberFormat="1" applyFont="1" applyFill="1" applyBorder="1" applyAlignment="1" applyProtection="1">
      <alignment horizontal="center" vertical="center"/>
      <protection locked="0"/>
    </xf>
    <xf numFmtId="165" fontId="128" fillId="71" borderId="313" xfId="20" applyNumberFormat="1" applyFont="1" applyFill="1" applyBorder="1" applyAlignment="1" applyProtection="1">
      <alignment horizontal="center" vertical="center"/>
      <protection locked="0"/>
    </xf>
    <xf numFmtId="0" fontId="43" fillId="23" borderId="329" xfId="0" quotePrefix="1" applyFont="1" applyFill="1" applyBorder="1" applyAlignment="1">
      <alignment horizontal="center"/>
    </xf>
    <xf numFmtId="172" fontId="64" fillId="26" borderId="21" xfId="12" applyNumberFormat="1" applyFont="1" applyFill="1" applyBorder="1" applyAlignment="1">
      <alignment vertical="center"/>
    </xf>
    <xf numFmtId="172" fontId="64" fillId="8" borderId="4" xfId="12" applyNumberFormat="1" applyFont="1" applyFill="1" applyBorder="1" applyAlignment="1">
      <alignment vertical="center"/>
    </xf>
    <xf numFmtId="0" fontId="28" fillId="4" borderId="92" xfId="15" applyFont="1" applyFill="1" applyBorder="1" applyAlignment="1">
      <alignment vertical="center"/>
    </xf>
    <xf numFmtId="0" fontId="28" fillId="4" borderId="49" xfId="15" applyFont="1" applyFill="1" applyBorder="1" applyAlignment="1">
      <alignment vertical="center"/>
    </xf>
    <xf numFmtId="0" fontId="29" fillId="23" borderId="21" xfId="15" applyFont="1" applyFill="1" applyBorder="1" applyAlignment="1" applyProtection="1">
      <alignment horizontal="center" vertical="center" wrapText="1"/>
      <protection locked="0"/>
    </xf>
    <xf numFmtId="0" fontId="18" fillId="23" borderId="91" xfId="0" applyFont="1" applyFill="1" applyBorder="1"/>
    <xf numFmtId="172" fontId="64" fillId="8" borderId="0" xfId="12" applyNumberFormat="1" applyFont="1" applyFill="1" applyAlignment="1">
      <alignment vertical="center"/>
    </xf>
    <xf numFmtId="203" fontId="62" fillId="74" borderId="0" xfId="6" applyNumberFormat="1" applyFont="1" applyFill="1" applyAlignment="1">
      <alignment vertical="center"/>
    </xf>
    <xf numFmtId="0" fontId="86" fillId="0" borderId="0" xfId="6" applyFont="1" applyAlignment="1">
      <alignment vertical="center"/>
    </xf>
    <xf numFmtId="0" fontId="86" fillId="23" borderId="0" xfId="6" applyFont="1" applyFill="1" applyAlignment="1">
      <alignment vertical="center"/>
    </xf>
    <xf numFmtId="0" fontId="140" fillId="0" borderId="21" xfId="6" applyFont="1" applyBorder="1" applyAlignment="1">
      <alignment horizontal="center" vertical="center"/>
    </xf>
    <xf numFmtId="0" fontId="141" fillId="23" borderId="4" xfId="15" applyFont="1" applyFill="1" applyBorder="1" applyAlignment="1">
      <alignment horizontal="center" vertical="center"/>
    </xf>
    <xf numFmtId="0" fontId="142" fillId="0" borderId="346" xfId="6" applyFont="1" applyBorder="1" applyAlignment="1">
      <alignment vertical="center"/>
    </xf>
    <xf numFmtId="0" fontId="143" fillId="23" borderId="4" xfId="15" applyFont="1" applyFill="1" applyBorder="1" applyAlignment="1">
      <alignment horizontal="center" vertical="center"/>
    </xf>
    <xf numFmtId="0" fontId="145" fillId="23" borderId="0" xfId="15" applyFont="1" applyFill="1" applyAlignment="1">
      <alignment horizontal="center" vertical="center"/>
    </xf>
    <xf numFmtId="0" fontId="146" fillId="23" borderId="0" xfId="15" applyFont="1" applyFill="1" applyAlignment="1">
      <alignment horizontal="center" vertical="center"/>
    </xf>
    <xf numFmtId="0" fontId="106" fillId="0" borderId="0" xfId="6" applyFont="1"/>
    <xf numFmtId="0" fontId="144" fillId="23" borderId="0" xfId="15" applyFont="1" applyFill="1" applyAlignment="1">
      <alignment vertical="center"/>
    </xf>
    <xf numFmtId="0" fontId="106" fillId="0" borderId="0" xfId="6" applyFont="1" applyAlignment="1">
      <alignment vertical="center"/>
    </xf>
    <xf numFmtId="0" fontId="86" fillId="0" borderId="0" xfId="6" applyFont="1"/>
    <xf numFmtId="0" fontId="118" fillId="23" borderId="0" xfId="15" applyFont="1" applyFill="1" applyAlignment="1">
      <alignment horizontal="center" vertical="center"/>
    </xf>
    <xf numFmtId="0" fontId="147" fillId="23" borderId="4" xfId="15" applyFont="1" applyFill="1" applyBorder="1" applyAlignment="1">
      <alignment vertical="center"/>
    </xf>
    <xf numFmtId="0" fontId="148" fillId="0" borderId="348" xfId="31" applyFont="1" applyBorder="1" applyAlignment="1">
      <alignment vertical="center"/>
    </xf>
    <xf numFmtId="0" fontId="149" fillId="23" borderId="0" xfId="15" applyFont="1" applyFill="1" applyAlignment="1">
      <alignment horizontal="center" vertical="center"/>
    </xf>
    <xf numFmtId="0" fontId="62" fillId="0" borderId="0" xfId="6" applyFont="1" applyAlignment="1">
      <alignment horizontal="center" vertical="center"/>
    </xf>
    <xf numFmtId="0" fontId="86" fillId="0" borderId="347" xfId="6" applyFont="1" applyBorder="1" applyAlignment="1">
      <alignment vertical="center"/>
    </xf>
    <xf numFmtId="0" fontId="86" fillId="0" borderId="348" xfId="6" applyFont="1" applyBorder="1" applyAlignment="1">
      <alignment vertical="center"/>
    </xf>
    <xf numFmtId="0" fontId="142" fillId="0" borderId="348" xfId="6" applyFont="1" applyBorder="1" applyAlignment="1">
      <alignment vertical="center"/>
    </xf>
    <xf numFmtId="0" fontId="142" fillId="0" borderId="349" xfId="6" applyFont="1" applyBorder="1" applyAlignment="1">
      <alignment vertical="center"/>
    </xf>
    <xf numFmtId="0" fontId="153" fillId="43" borderId="0" xfId="6" applyFont="1" applyFill="1" applyAlignment="1">
      <alignment horizontal="right" vertical="center"/>
    </xf>
    <xf numFmtId="0" fontId="8" fillId="40" borderId="0" xfId="6" applyFill="1" applyProtection="1">
      <protection hidden="1"/>
    </xf>
    <xf numFmtId="0" fontId="8" fillId="40" borderId="0" xfId="6" applyFill="1" applyAlignment="1">
      <alignment vertical="center"/>
    </xf>
    <xf numFmtId="0" fontId="8" fillId="0" borderId="0" xfId="6"/>
    <xf numFmtId="0" fontId="52" fillId="40" borderId="0" xfId="6" applyFont="1" applyFill="1" applyAlignment="1">
      <alignment vertical="center"/>
    </xf>
    <xf numFmtId="0" fontId="50" fillId="40" borderId="0" xfId="6" applyFont="1" applyFill="1" applyAlignment="1">
      <alignment vertical="center"/>
    </xf>
    <xf numFmtId="0" fontId="51" fillId="40" borderId="0" xfId="6" applyFont="1" applyFill="1" applyAlignment="1">
      <alignment vertical="center"/>
    </xf>
    <xf numFmtId="0" fontId="49" fillId="40" borderId="0" xfId="6" applyFont="1" applyFill="1" applyAlignment="1">
      <alignment vertical="center"/>
    </xf>
    <xf numFmtId="0" fontId="8" fillId="0" borderId="0" xfId="6" applyAlignment="1">
      <alignment vertical="center"/>
    </xf>
    <xf numFmtId="0" fontId="158" fillId="40" borderId="0" xfId="36" applyFont="1" applyFill="1" applyAlignment="1">
      <alignment vertical="center"/>
    </xf>
    <xf numFmtId="0" fontId="159" fillId="40" borderId="0" xfId="6" applyFont="1" applyFill="1" applyAlignment="1">
      <alignment vertical="center"/>
    </xf>
    <xf numFmtId="0" fontId="160" fillId="40" borderId="0" xfId="6" applyFont="1" applyFill="1" applyAlignment="1">
      <alignment vertical="center"/>
    </xf>
    <xf numFmtId="0" fontId="160" fillId="40" borderId="0" xfId="6" applyFont="1" applyFill="1" applyAlignment="1">
      <alignment horizontal="center" vertical="center"/>
    </xf>
    <xf numFmtId="0" fontId="21" fillId="40" borderId="0" xfId="6" applyFont="1" applyFill="1" applyAlignment="1">
      <alignment vertical="center"/>
    </xf>
    <xf numFmtId="172" fontId="162" fillId="40" borderId="313" xfId="12" applyNumberFormat="1" applyFont="1" applyFill="1" applyBorder="1" applyAlignment="1">
      <alignment horizontal="center" vertical="center"/>
    </xf>
    <xf numFmtId="206" fontId="163" fillId="134" borderId="356" xfId="6" applyNumberFormat="1" applyFont="1" applyFill="1" applyBorder="1" applyAlignment="1">
      <alignment horizontal="center" vertical="center"/>
    </xf>
    <xf numFmtId="0" fontId="164" fillId="40" borderId="0" xfId="6" applyFont="1" applyFill="1" applyAlignment="1">
      <alignment horizontal="right" vertical="center"/>
    </xf>
    <xf numFmtId="0" fontId="159" fillId="40" borderId="0" xfId="6" applyFont="1" applyFill="1" applyAlignment="1">
      <alignment horizontal="center" vertical="center"/>
    </xf>
    <xf numFmtId="0" fontId="8" fillId="40" borderId="0" xfId="38" applyFill="1" applyProtection="1">
      <protection hidden="1"/>
    </xf>
    <xf numFmtId="0" fontId="8" fillId="40" borderId="0" xfId="38" applyFill="1" applyAlignment="1">
      <alignment vertical="center"/>
    </xf>
    <xf numFmtId="0" fontId="8" fillId="0" borderId="0" xfId="38"/>
    <xf numFmtId="0" fontId="8" fillId="0" borderId="0" xfId="38" applyAlignment="1">
      <alignment vertical="center"/>
    </xf>
    <xf numFmtId="0" fontId="49" fillId="40" borderId="0" xfId="38" applyFont="1" applyFill="1" applyAlignment="1">
      <alignment vertical="center"/>
    </xf>
    <xf numFmtId="0" fontId="174" fillId="4" borderId="0" xfId="38" applyFont="1" applyFill="1" applyAlignment="1">
      <alignment horizontal="center" vertical="center"/>
    </xf>
    <xf numFmtId="0" fontId="175" fillId="4" borderId="0" xfId="38" applyFont="1" applyFill="1" applyAlignment="1">
      <alignment horizontal="center" vertical="center"/>
    </xf>
    <xf numFmtId="0" fontId="176" fillId="4" borderId="0" xfId="38" applyFont="1" applyFill="1" applyAlignment="1">
      <alignment horizontal="center" vertical="center"/>
    </xf>
    <xf numFmtId="0" fontId="177" fillId="4" borderId="0" xfId="38" applyFont="1" applyFill="1" applyAlignment="1">
      <alignment horizontal="center" vertical="center"/>
    </xf>
    <xf numFmtId="0" fontId="178" fillId="4" borderId="0" xfId="38" applyFont="1" applyFill="1" applyAlignment="1">
      <alignment horizontal="center" vertical="center"/>
    </xf>
    <xf numFmtId="0" fontId="179" fillId="4" borderId="0" xfId="38" applyFont="1" applyFill="1" applyAlignment="1">
      <alignment horizontal="center" vertical="center"/>
    </xf>
    <xf numFmtId="0" fontId="180" fillId="4" borderId="0" xfId="38" applyFont="1" applyFill="1" applyAlignment="1">
      <alignment horizontal="center" vertical="center"/>
    </xf>
    <xf numFmtId="0" fontId="181" fillId="4" borderId="0" xfId="38" applyFont="1" applyFill="1" applyAlignment="1">
      <alignment horizontal="center" vertical="center"/>
    </xf>
    <xf numFmtId="0" fontId="182" fillId="4" borderId="0" xfId="38" applyFont="1" applyFill="1" applyAlignment="1">
      <alignment horizontal="center" vertical="center"/>
    </xf>
    <xf numFmtId="0" fontId="183" fillId="4" borderId="0" xfId="38" applyFont="1" applyFill="1" applyAlignment="1">
      <alignment horizontal="center" vertical="center"/>
    </xf>
    <xf numFmtId="0" fontId="184" fillId="4" borderId="0" xfId="38" applyFont="1" applyFill="1" applyAlignment="1">
      <alignment horizontal="center" vertical="center"/>
    </xf>
    <xf numFmtId="0" fontId="185" fillId="4" borderId="0" xfId="38" applyFont="1" applyFill="1" applyAlignment="1">
      <alignment horizontal="center" vertical="center"/>
    </xf>
    <xf numFmtId="0" fontId="186" fillId="4" borderId="0" xfId="38" applyFont="1" applyFill="1" applyAlignment="1">
      <alignment horizontal="center" vertical="center"/>
    </xf>
    <xf numFmtId="0" fontId="187" fillId="4" borderId="0" xfId="38" applyFont="1" applyFill="1" applyAlignment="1">
      <alignment horizontal="center" vertical="center"/>
    </xf>
    <xf numFmtId="0" fontId="188" fillId="4" borderId="0" xfId="38" applyFont="1" applyFill="1" applyAlignment="1">
      <alignment horizontal="center" vertical="center"/>
    </xf>
    <xf numFmtId="0" fontId="189" fillId="4" borderId="0" xfId="38" applyFont="1" applyFill="1" applyAlignment="1">
      <alignment horizontal="center" vertical="center"/>
    </xf>
    <xf numFmtId="0" fontId="190" fillId="4" borderId="0" xfId="38" applyFont="1" applyFill="1" applyAlignment="1">
      <alignment horizontal="center" vertical="center"/>
    </xf>
    <xf numFmtId="0" fontId="191" fillId="4" borderId="0" xfId="38" applyFont="1" applyFill="1" applyAlignment="1">
      <alignment horizontal="center" vertical="center"/>
    </xf>
    <xf numFmtId="0" fontId="192" fillId="23" borderId="21" xfId="38" applyFont="1" applyFill="1" applyBorder="1" applyAlignment="1">
      <alignment horizontal="center" vertical="center"/>
    </xf>
    <xf numFmtId="0" fontId="193" fillId="0" borderId="112" xfId="39" applyFont="1" applyBorder="1" applyAlignment="1">
      <alignment horizontal="center" vertical="center"/>
    </xf>
    <xf numFmtId="0" fontId="194" fillId="135" borderId="21" xfId="38" applyFont="1" applyFill="1" applyBorder="1" applyAlignment="1">
      <alignment horizontal="center" vertical="center"/>
    </xf>
    <xf numFmtId="0" fontId="194" fillId="136" borderId="21" xfId="38" applyFont="1" applyFill="1" applyBorder="1" applyAlignment="1">
      <alignment horizontal="center" vertical="center"/>
    </xf>
    <xf numFmtId="0" fontId="195" fillId="40" borderId="0" xfId="6" applyFont="1" applyFill="1" applyAlignment="1">
      <alignment horizontal="center" vertical="center"/>
    </xf>
    <xf numFmtId="0" fontId="196" fillId="23" borderId="0" xfId="38" applyFont="1" applyFill="1" applyAlignment="1">
      <alignment vertical="center"/>
    </xf>
    <xf numFmtId="0" fontId="8" fillId="23" borderId="0" xfId="38" applyFill="1" applyProtection="1">
      <protection hidden="1"/>
    </xf>
    <xf numFmtId="0" fontId="197" fillId="23" borderId="21" xfId="38" applyFont="1" applyFill="1" applyBorder="1" applyAlignment="1">
      <alignment vertical="center"/>
    </xf>
    <xf numFmtId="0" fontId="8" fillId="23" borderId="0" xfId="38" applyFill="1" applyAlignment="1">
      <alignment vertical="center"/>
    </xf>
    <xf numFmtId="207" fontId="198" fillId="23" borderId="0" xfId="38" applyNumberFormat="1" applyFont="1" applyFill="1" applyAlignment="1">
      <alignment vertical="center"/>
    </xf>
    <xf numFmtId="0" fontId="147" fillId="23" borderId="0" xfId="40" applyFont="1" applyFill="1" applyAlignment="1">
      <alignment horizontal="right" vertical="center"/>
    </xf>
    <xf numFmtId="208" fontId="34" fillId="137" borderId="0" xfId="40" applyNumberFormat="1" applyFont="1" applyFill="1" applyAlignment="1">
      <alignment horizontal="center" vertical="center"/>
    </xf>
    <xf numFmtId="0" fontId="199" fillId="138" borderId="0" xfId="38" applyFont="1" applyFill="1" applyAlignment="1">
      <alignment horizontal="center" vertical="center"/>
    </xf>
    <xf numFmtId="0" fontId="197" fillId="23" borderId="0" xfId="38" applyFont="1" applyFill="1" applyAlignment="1">
      <alignment horizontal="left" vertical="center"/>
    </xf>
    <xf numFmtId="0" fontId="8" fillId="0" borderId="0" xfId="38" applyProtection="1">
      <protection hidden="1"/>
    </xf>
    <xf numFmtId="0" fontId="200" fillId="41" borderId="0" xfId="38" applyFont="1" applyFill="1" applyAlignment="1">
      <alignment horizontal="center" vertical="center"/>
    </xf>
    <xf numFmtId="0" fontId="201" fillId="26" borderId="357" xfId="38" applyFont="1" applyFill="1" applyBorder="1" applyAlignment="1">
      <alignment horizontal="center" vertical="center"/>
    </xf>
    <xf numFmtId="0" fontId="201" fillId="26" borderId="0" xfId="38" applyFont="1" applyFill="1" applyAlignment="1">
      <alignment horizontal="center" vertical="center"/>
    </xf>
    <xf numFmtId="0" fontId="159" fillId="40" borderId="0" xfId="38" applyFont="1" applyFill="1" applyAlignment="1">
      <alignment vertical="center"/>
    </xf>
    <xf numFmtId="0" fontId="159" fillId="40" borderId="21" xfId="38" applyFont="1" applyFill="1" applyBorder="1" applyAlignment="1">
      <alignment vertical="center"/>
    </xf>
    <xf numFmtId="0" fontId="202" fillId="23" borderId="0" xfId="38" applyFont="1" applyFill="1" applyAlignment="1">
      <alignment horizontal="center" vertical="center"/>
    </xf>
    <xf numFmtId="0" fontId="199" fillId="132" borderId="0" xfId="38" applyFont="1" applyFill="1" applyAlignment="1">
      <alignment horizontal="center" vertical="center"/>
    </xf>
    <xf numFmtId="0" fontId="203" fillId="36" borderId="0" xfId="38" applyFont="1" applyFill="1" applyAlignment="1">
      <alignment horizontal="center" vertical="center"/>
    </xf>
    <xf numFmtId="0" fontId="159" fillId="40" borderId="0" xfId="38" applyFont="1" applyFill="1" applyAlignment="1">
      <alignment horizontal="right" vertical="center"/>
    </xf>
    <xf numFmtId="0" fontId="202" fillId="22" borderId="0" xfId="38" applyFont="1" applyFill="1" applyAlignment="1">
      <alignment horizontal="center" vertical="center"/>
    </xf>
    <xf numFmtId="0" fontId="199" fillId="40" borderId="0" xfId="38" applyFont="1" applyFill="1" applyAlignment="1">
      <alignment horizontal="right" vertical="center"/>
    </xf>
    <xf numFmtId="0" fontId="8" fillId="43" borderId="0" xfId="38" applyFill="1" applyAlignment="1">
      <alignment vertical="center"/>
    </xf>
    <xf numFmtId="0" fontId="159" fillId="40" borderId="0" xfId="41" applyFont="1" applyFill="1" applyAlignment="1">
      <alignment vertical="center"/>
    </xf>
    <xf numFmtId="0" fontId="159" fillId="40" borderId="0" xfId="36" applyFont="1" applyFill="1" applyAlignment="1">
      <alignment horizontal="center" vertical="center"/>
    </xf>
    <xf numFmtId="0" fontId="159" fillId="40" borderId="0" xfId="36" applyFont="1" applyFill="1" applyAlignment="1">
      <alignment horizontal="center" vertical="top"/>
    </xf>
    <xf numFmtId="0" fontId="93" fillId="23" borderId="0" xfId="0" applyFont="1" applyFill="1" applyAlignment="1">
      <alignment horizontal="center" vertical="center"/>
    </xf>
    <xf numFmtId="0" fontId="46" fillId="23" borderId="0" xfId="13" applyFont="1" applyFill="1" applyAlignment="1">
      <alignment horizontal="left" vertical="center" wrapText="1"/>
    </xf>
    <xf numFmtId="0" fontId="96" fillId="39" borderId="0" xfId="7" applyFont="1" applyFill="1" applyAlignment="1">
      <alignment horizontal="center" vertical="center" textRotation="90"/>
    </xf>
    <xf numFmtId="0" fontId="18" fillId="23" borderId="0" xfId="0" applyFont="1" applyFill="1" applyAlignment="1">
      <alignment horizontal="left" wrapText="1"/>
    </xf>
    <xf numFmtId="0" fontId="18" fillId="23" borderId="4" xfId="0" applyFont="1" applyFill="1" applyBorder="1" applyAlignment="1">
      <alignment horizontal="left" wrapText="1"/>
    </xf>
    <xf numFmtId="0" fontId="86" fillId="0" borderId="0" xfId="0" applyFont="1" applyAlignment="1">
      <alignment vertical="center"/>
    </xf>
    <xf numFmtId="0" fontId="106" fillId="6" borderId="12" xfId="0" applyFont="1" applyFill="1" applyBorder="1" applyAlignment="1">
      <alignment horizontal="centerContinuous" vertical="center"/>
    </xf>
    <xf numFmtId="0" fontId="28" fillId="38" borderId="13" xfId="0" applyFont="1" applyFill="1" applyBorder="1" applyAlignment="1">
      <alignment horizontal="centerContinuous" vertical="center"/>
    </xf>
    <xf numFmtId="0" fontId="86" fillId="6" borderId="13" xfId="0" applyFont="1" applyFill="1" applyBorder="1" applyAlignment="1">
      <alignment horizontal="centerContinuous" vertical="center"/>
    </xf>
    <xf numFmtId="0" fontId="86" fillId="6" borderId="14" xfId="0" applyFont="1" applyFill="1" applyBorder="1" applyAlignment="1">
      <alignment horizontal="centerContinuous" vertical="center"/>
    </xf>
    <xf numFmtId="0" fontId="86" fillId="0" borderId="0" xfId="0" applyFont="1"/>
    <xf numFmtId="0" fontId="86" fillId="0" borderId="0" xfId="17" applyFont="1" applyAlignment="1">
      <alignment horizontal="centerContinuous" vertical="center" wrapText="1"/>
    </xf>
    <xf numFmtId="0" fontId="71" fillId="0" borderId="0" xfId="17" applyFont="1" applyAlignment="1">
      <alignment horizontal="centerContinuous" vertical="center" wrapText="1"/>
    </xf>
    <xf numFmtId="2" fontId="86" fillId="0" borderId="0" xfId="17" applyNumberFormat="1" applyFont="1" applyAlignment="1">
      <alignment horizontal="centerContinuous" vertical="center" wrapText="1"/>
    </xf>
    <xf numFmtId="2" fontId="71" fillId="0" borderId="0" xfId="17" applyNumberFormat="1" applyFont="1" applyAlignment="1">
      <alignment horizontal="centerContinuous" vertical="center" wrapText="1"/>
    </xf>
    <xf numFmtId="0" fontId="86" fillId="0" borderId="0" xfId="10" applyFont="1" applyAlignment="1">
      <alignment horizontal="center" vertical="center" wrapText="1"/>
    </xf>
    <xf numFmtId="2" fontId="147" fillId="0" borderId="0" xfId="17" applyNumberFormat="1" applyFont="1" applyAlignment="1">
      <alignment horizontal="centerContinuous" vertical="center"/>
    </xf>
    <xf numFmtId="0" fontId="82" fillId="0" borderId="0" xfId="17" applyFont="1" applyAlignment="1">
      <alignment horizontal="centerContinuous" vertical="center"/>
    </xf>
    <xf numFmtId="0" fontId="86" fillId="0" borderId="0" xfId="10" applyFont="1" applyAlignment="1">
      <alignment horizontal="right" vertical="center"/>
    </xf>
    <xf numFmtId="0" fontId="208" fillId="0" borderId="62" xfId="8" applyFont="1" applyBorder="1" applyAlignment="1" applyProtection="1">
      <alignment horizontal="centerContinuous" vertical="center"/>
      <protection locked="0"/>
    </xf>
    <xf numFmtId="0" fontId="107" fillId="0" borderId="63" xfId="8" applyFont="1" applyBorder="1" applyAlignment="1">
      <alignment horizontal="centerContinuous" vertical="center"/>
    </xf>
    <xf numFmtId="0" fontId="86" fillId="0" borderId="64" xfId="8" applyFont="1" applyBorder="1" applyAlignment="1" applyProtection="1">
      <alignment horizontal="center" vertical="center" wrapText="1"/>
      <protection locked="0"/>
    </xf>
    <xf numFmtId="0" fontId="71" fillId="0" borderId="65" xfId="8" applyFont="1" applyBorder="1" applyAlignment="1" applyProtection="1">
      <alignment horizontal="center" vertical="center" wrapText="1"/>
      <protection locked="0"/>
    </xf>
    <xf numFmtId="0" fontId="29" fillId="13" borderId="69" xfId="8" applyFont="1" applyFill="1" applyBorder="1" applyAlignment="1">
      <alignment horizontal="center" vertical="center" textRotation="90"/>
    </xf>
    <xf numFmtId="0" fontId="210" fillId="13" borderId="48" xfId="8" applyFont="1" applyFill="1" applyBorder="1" applyAlignment="1" applyProtection="1">
      <alignment horizontal="right" vertical="center"/>
      <protection locked="0"/>
    </xf>
    <xf numFmtId="0" fontId="211" fillId="13" borderId="48" xfId="8" applyFont="1" applyFill="1" applyBorder="1" applyAlignment="1" applyProtection="1">
      <alignment horizontal="center" vertical="center"/>
      <protection locked="0"/>
    </xf>
    <xf numFmtId="1" fontId="212" fillId="13" borderId="70" xfId="8" applyNumberFormat="1" applyFont="1" applyFill="1" applyBorder="1" applyAlignment="1" applyProtection="1">
      <alignment horizontal="center" vertical="center"/>
      <protection locked="0"/>
    </xf>
    <xf numFmtId="0" fontId="88" fillId="0" borderId="0" xfId="8" applyFont="1" applyAlignment="1" applyProtection="1">
      <alignment horizontal="center" vertical="center"/>
      <protection locked="0"/>
    </xf>
    <xf numFmtId="0" fontId="213" fillId="0" borderId="150" xfId="8" applyFont="1" applyBorder="1" applyAlignment="1" applyProtection="1">
      <alignment horizontal="center" vertical="center" wrapText="1"/>
      <protection locked="0"/>
    </xf>
    <xf numFmtId="0" fontId="86" fillId="0" borderId="148" xfId="8" applyFont="1" applyBorder="1" applyAlignment="1" applyProtection="1">
      <alignment horizontal="center" vertical="center" wrapText="1"/>
      <protection locked="0"/>
    </xf>
    <xf numFmtId="0" fontId="71" fillId="0" borderId="146" xfId="8" applyFont="1" applyBorder="1" applyAlignment="1" applyProtection="1">
      <alignment horizontal="center" vertical="center" wrapText="1"/>
      <protection locked="0"/>
    </xf>
    <xf numFmtId="0" fontId="29" fillId="13" borderId="258" xfId="8" applyFont="1" applyFill="1" applyBorder="1" applyAlignment="1">
      <alignment horizontal="center" vertical="center" textRotation="90"/>
    </xf>
    <xf numFmtId="0" fontId="113" fillId="13" borderId="48" xfId="8" applyFont="1" applyFill="1" applyBorder="1" applyAlignment="1" applyProtection="1">
      <alignment horizontal="center" vertical="center"/>
      <protection locked="0"/>
    </xf>
    <xf numFmtId="164" fontId="62" fillId="23" borderId="149" xfId="8" applyNumberFormat="1" applyFont="1" applyFill="1" applyBorder="1" applyAlignment="1" applyProtection="1">
      <alignment horizontal="center" vertical="center"/>
      <protection locked="0"/>
    </xf>
    <xf numFmtId="0" fontId="113" fillId="13" borderId="108" xfId="8" applyFont="1" applyFill="1" applyBorder="1" applyAlignment="1" applyProtection="1">
      <alignment horizontal="center" vertical="center"/>
      <protection locked="0"/>
    </xf>
    <xf numFmtId="165" fontId="62" fillId="23" borderId="155" xfId="8" applyNumberFormat="1" applyFont="1" applyFill="1" applyBorder="1" applyAlignment="1" applyProtection="1">
      <alignment horizontal="center" vertical="center"/>
      <protection locked="0"/>
    </xf>
    <xf numFmtId="0" fontId="131" fillId="0" borderId="169" xfId="8" applyFont="1" applyBorder="1" applyAlignment="1" applyProtection="1">
      <alignment horizontal="right" vertical="center"/>
      <protection locked="0"/>
    </xf>
    <xf numFmtId="0" fontId="29" fillId="0" borderId="108" xfId="8" applyFont="1" applyBorder="1" applyAlignment="1" applyProtection="1">
      <alignment horizontal="left" vertical="center"/>
      <protection locked="0"/>
    </xf>
    <xf numFmtId="0" fontId="213" fillId="0" borderId="0" xfId="8" applyFont="1" applyAlignment="1" applyProtection="1">
      <alignment horizontal="right" vertical="center"/>
      <protection locked="0"/>
    </xf>
    <xf numFmtId="0" fontId="71" fillId="0" borderId="0" xfId="8" applyFont="1" applyAlignment="1" applyProtection="1">
      <alignment horizontal="left" vertical="center"/>
      <protection locked="0"/>
    </xf>
    <xf numFmtId="0" fontId="208" fillId="0" borderId="62" xfId="8" applyFont="1" applyBorder="1" applyAlignment="1" applyProtection="1">
      <alignment vertical="center"/>
      <protection locked="0"/>
    </xf>
    <xf numFmtId="0" fontId="208" fillId="0" borderId="63" xfId="8" applyFont="1" applyBorder="1" applyAlignment="1" applyProtection="1">
      <alignment vertical="center"/>
      <protection locked="0"/>
    </xf>
    <xf numFmtId="0" fontId="208" fillId="0" borderId="167" xfId="8" applyFont="1" applyBorder="1" applyAlignment="1" applyProtection="1">
      <alignment vertical="center"/>
      <protection locked="0"/>
    </xf>
    <xf numFmtId="0" fontId="208" fillId="0" borderId="0" xfId="8" applyFont="1" applyAlignment="1" applyProtection="1">
      <alignment vertical="center"/>
      <protection locked="0"/>
    </xf>
    <xf numFmtId="2" fontId="71" fillId="0" borderId="157" xfId="15" applyNumberFormat="1" applyFont="1" applyBorder="1" applyAlignment="1">
      <alignment horizontal="center" vertical="center"/>
    </xf>
    <xf numFmtId="168" fontId="71" fillId="0" borderId="157" xfId="15" applyNumberFormat="1" applyFont="1" applyBorder="1" applyAlignment="1">
      <alignment horizontal="center" vertical="center"/>
    </xf>
    <xf numFmtId="171" fontId="71" fillId="0" borderId="157" xfId="13" applyNumberFormat="1" applyFont="1" applyBorder="1" applyAlignment="1" applyProtection="1">
      <alignment horizontal="center" vertical="center"/>
      <protection locked="0"/>
    </xf>
    <xf numFmtId="0" fontId="208" fillId="0" borderId="168" xfId="8" applyFont="1" applyBorder="1" applyAlignment="1" applyProtection="1">
      <alignment vertical="center"/>
      <protection locked="0"/>
    </xf>
    <xf numFmtId="0" fontId="208" fillId="0" borderId="144" xfId="8" applyFont="1" applyBorder="1" applyAlignment="1" applyProtection="1">
      <alignment vertical="center"/>
      <protection locked="0"/>
    </xf>
    <xf numFmtId="0" fontId="86" fillId="0" borderId="144" xfId="8" applyFont="1" applyBorder="1" applyAlignment="1" applyProtection="1">
      <alignment vertical="center" wrapText="1"/>
      <protection locked="0"/>
    </xf>
    <xf numFmtId="0" fontId="37" fillId="23" borderId="165" xfId="8" applyFont="1" applyFill="1" applyBorder="1" applyAlignment="1" applyProtection="1">
      <alignment horizontal="right" vertical="center"/>
      <protection locked="0"/>
    </xf>
    <xf numFmtId="0" fontId="37" fillId="2" borderId="166" xfId="15" applyFont="1" applyFill="1" applyBorder="1" applyAlignment="1">
      <alignment horizontal="center" vertical="center"/>
    </xf>
    <xf numFmtId="0" fontId="211" fillId="24" borderId="84" xfId="8" applyFont="1" applyFill="1" applyBorder="1" applyAlignment="1" applyProtection="1">
      <alignment horizontal="right" vertical="center"/>
      <protection locked="0"/>
    </xf>
    <xf numFmtId="0" fontId="211" fillId="24" borderId="84" xfId="8" applyFont="1" applyFill="1" applyBorder="1" applyAlignment="1" applyProtection="1">
      <alignment horizontal="left" vertical="center"/>
      <protection locked="0"/>
    </xf>
    <xf numFmtId="0" fontId="116" fillId="13" borderId="57" xfId="8" applyFont="1" applyFill="1" applyBorder="1" applyAlignment="1" applyProtection="1">
      <alignment horizontal="center" vertical="center"/>
      <protection locked="0"/>
    </xf>
    <xf numFmtId="0" fontId="211" fillId="24" borderId="48" xfId="8" applyFont="1" applyFill="1" applyBorder="1" applyAlignment="1" applyProtection="1">
      <alignment horizontal="right" vertical="center"/>
      <protection locked="0"/>
    </xf>
    <xf numFmtId="0" fontId="211" fillId="24" borderId="48" xfId="8" applyFont="1" applyFill="1" applyBorder="1" applyAlignment="1" applyProtection="1">
      <alignment horizontal="left" vertical="center"/>
      <protection locked="0"/>
    </xf>
    <xf numFmtId="165" fontId="116" fillId="13" borderId="37" xfId="8" applyNumberFormat="1" applyFont="1" applyFill="1" applyBorder="1" applyAlignment="1" applyProtection="1">
      <alignment horizontal="center" vertical="center"/>
      <protection locked="0"/>
    </xf>
    <xf numFmtId="0" fontId="116" fillId="0" borderId="0" xfId="8" applyFont="1" applyAlignment="1" applyProtection="1">
      <alignment horizontal="left" vertical="center"/>
      <protection locked="0"/>
    </xf>
    <xf numFmtId="0" fontId="86" fillId="23" borderId="0" xfId="0" applyFont="1" applyFill="1"/>
    <xf numFmtId="0" fontId="86" fillId="23" borderId="0" xfId="0" applyFont="1" applyFill="1" applyAlignment="1">
      <alignment horizontal="left"/>
    </xf>
    <xf numFmtId="0" fontId="107" fillId="23" borderId="5" xfId="8" applyFont="1" applyFill="1" applyBorder="1" applyAlignment="1">
      <alignment vertical="center" wrapText="1"/>
    </xf>
    <xf numFmtId="0" fontId="107" fillId="23" borderId="0" xfId="8" applyFont="1" applyFill="1" applyAlignment="1">
      <alignment vertical="center" wrapText="1"/>
    </xf>
    <xf numFmtId="0" fontId="107" fillId="23" borderId="6" xfId="8" applyFont="1" applyFill="1" applyBorder="1" applyAlignment="1">
      <alignment vertical="center" wrapText="1"/>
    </xf>
    <xf numFmtId="0" fontId="216" fillId="23" borderId="0" xfId="0" applyFont="1" applyFill="1" applyAlignment="1">
      <alignment horizontal="center" vertical="center"/>
    </xf>
    <xf numFmtId="173" fontId="212" fillId="4" borderId="0" xfId="15" applyNumberFormat="1" applyFont="1" applyFill="1" applyAlignment="1">
      <alignment vertical="center"/>
    </xf>
    <xf numFmtId="173" fontId="217" fillId="4" borderId="0" xfId="15" applyNumberFormat="1" applyFont="1" applyFill="1" applyAlignment="1">
      <alignment vertical="center"/>
    </xf>
    <xf numFmtId="0" fontId="218" fillId="0" borderId="0" xfId="0" applyFont="1" applyAlignment="1">
      <alignment vertical="center"/>
    </xf>
    <xf numFmtId="173" fontId="219" fillId="4" borderId="0" xfId="15" applyNumberFormat="1" applyFont="1" applyFill="1" applyAlignment="1">
      <alignment horizontal="right" vertical="center"/>
    </xf>
    <xf numFmtId="168" fontId="219" fillId="2" borderId="0" xfId="15" applyNumberFormat="1" applyFont="1" applyFill="1" applyAlignment="1">
      <alignment horizontal="center" vertical="center"/>
    </xf>
    <xf numFmtId="0" fontId="218" fillId="0" borderId="0" xfId="0" applyFont="1" applyAlignment="1">
      <alignment horizontal="centerContinuous" vertical="center" wrapText="1"/>
    </xf>
    <xf numFmtId="173" fontId="220" fillId="4" borderId="0" xfId="15" applyNumberFormat="1" applyFont="1" applyFill="1" applyAlignment="1">
      <alignment horizontal="right" vertical="center"/>
    </xf>
    <xf numFmtId="168" fontId="220" fillId="2" borderId="0" xfId="15" applyNumberFormat="1" applyFont="1" applyFill="1" applyAlignment="1">
      <alignment horizontal="center" vertical="center"/>
    </xf>
    <xf numFmtId="0" fontId="218" fillId="0" borderId="0" xfId="0" applyFont="1"/>
    <xf numFmtId="0" fontId="86" fillId="23" borderId="0" xfId="0" applyFont="1" applyFill="1" applyAlignment="1">
      <alignment vertical="center"/>
    </xf>
    <xf numFmtId="0" fontId="25" fillId="23" borderId="0" xfId="0" applyFont="1" applyFill="1" applyAlignment="1">
      <alignment horizontal="center" vertical="center"/>
    </xf>
    <xf numFmtId="173" fontId="220" fillId="4" borderId="0" xfId="15" applyNumberFormat="1" applyFont="1" applyFill="1" applyAlignment="1">
      <alignment vertical="center"/>
    </xf>
    <xf numFmtId="0" fontId="218" fillId="23" borderId="0" xfId="0" applyFont="1" applyFill="1" applyAlignment="1">
      <alignment vertical="center"/>
    </xf>
    <xf numFmtId="0" fontId="221" fillId="23" borderId="0" xfId="0" applyFont="1" applyFill="1" applyAlignment="1">
      <alignment horizontal="center" vertical="center" wrapText="1"/>
    </xf>
    <xf numFmtId="0" fontId="218" fillId="23" borderId="0" xfId="0" applyFont="1" applyFill="1"/>
    <xf numFmtId="1" fontId="100" fillId="23" borderId="0" xfId="0" applyNumberFormat="1" applyFont="1" applyFill="1" applyAlignment="1">
      <alignment horizontal="right" vertical="center"/>
    </xf>
    <xf numFmtId="0" fontId="221" fillId="0" borderId="0" xfId="0" applyFont="1" applyAlignment="1">
      <alignment horizontal="center" vertical="center" wrapText="1"/>
    </xf>
    <xf numFmtId="0" fontId="219" fillId="0" borderId="0" xfId="0" applyFont="1" applyAlignment="1">
      <alignment horizontal="left" vertical="center"/>
    </xf>
    <xf numFmtId="1" fontId="222" fillId="23" borderId="0" xfId="0" applyNumberFormat="1" applyFont="1" applyFill="1" applyAlignment="1">
      <alignment horizontal="right" vertical="center"/>
    </xf>
    <xf numFmtId="0" fontId="147" fillId="23" borderId="142" xfId="18" applyFont="1" applyFill="1" applyBorder="1"/>
    <xf numFmtId="164" fontId="223" fillId="23" borderId="23" xfId="18" applyNumberFormat="1" applyFont="1" applyFill="1" applyBorder="1" applyAlignment="1">
      <alignment horizontal="center"/>
    </xf>
    <xf numFmtId="164" fontId="223" fillId="23" borderId="143" xfId="18" applyNumberFormat="1" applyFont="1" applyFill="1" applyBorder="1" applyAlignment="1">
      <alignment horizontal="center"/>
    </xf>
    <xf numFmtId="0" fontId="106" fillId="0" borderId="95" xfId="9" applyFont="1" applyBorder="1" applyAlignment="1">
      <alignment horizontal="centerContinuous" vertical="center"/>
    </xf>
    <xf numFmtId="0" fontId="106" fillId="0" borderId="8" xfId="9" applyFont="1" applyBorder="1" applyAlignment="1">
      <alignment horizontal="centerContinuous" vertical="center"/>
    </xf>
    <xf numFmtId="0" fontId="106" fillId="0" borderId="101" xfId="9" applyFont="1" applyBorder="1" applyAlignment="1">
      <alignment horizontal="centerContinuous" vertical="center"/>
    </xf>
    <xf numFmtId="0" fontId="223" fillId="11" borderId="54" xfId="9" applyFont="1" applyFill="1" applyBorder="1" applyAlignment="1">
      <alignment horizontal="center" vertical="center"/>
    </xf>
    <xf numFmtId="184" fontId="29" fillId="12" borderId="37" xfId="9" applyNumberFormat="1" applyFont="1" applyFill="1" applyBorder="1" applyAlignment="1">
      <alignment horizontal="center" vertical="center"/>
    </xf>
    <xf numFmtId="184" fontId="29" fillId="12" borderId="38" xfId="9" applyNumberFormat="1" applyFont="1" applyFill="1" applyBorder="1" applyAlignment="1">
      <alignment horizontal="center" vertical="center"/>
    </xf>
    <xf numFmtId="0" fontId="71" fillId="23" borderId="0" xfId="9" applyFont="1" applyFill="1"/>
    <xf numFmtId="0" fontId="223" fillId="11" borderId="112" xfId="9" applyFont="1" applyFill="1" applyBorder="1" applyAlignment="1">
      <alignment horizontal="center" vertical="center"/>
    </xf>
    <xf numFmtId="0" fontId="224" fillId="0" borderId="113" xfId="9" applyFont="1" applyBorder="1" applyAlignment="1">
      <alignment horizontal="centerContinuous" vertical="center"/>
    </xf>
    <xf numFmtId="0" fontId="106" fillId="0" borderId="0" xfId="9" applyFont="1" applyAlignment="1">
      <alignment horizontal="centerContinuous" vertical="center"/>
    </xf>
    <xf numFmtId="0" fontId="106" fillId="0" borderId="4" xfId="9" applyFont="1" applyBorder="1" applyAlignment="1">
      <alignment horizontal="centerContinuous" vertical="center"/>
    </xf>
    <xf numFmtId="0" fontId="224" fillId="0" borderId="55" xfId="9" applyFont="1" applyBorder="1" applyAlignment="1">
      <alignment horizontal="center" vertical="center"/>
    </xf>
    <xf numFmtId="0" fontId="225" fillId="11" borderId="37" xfId="9" applyFont="1" applyFill="1" applyBorder="1" applyAlignment="1">
      <alignment horizontal="center" vertical="center"/>
    </xf>
    <xf numFmtId="0" fontId="226" fillId="0" borderId="0" xfId="15" applyFont="1" applyAlignment="1">
      <alignment vertical="center"/>
    </xf>
    <xf numFmtId="0" fontId="213" fillId="0" borderId="0" xfId="0" applyFont="1"/>
    <xf numFmtId="0" fontId="227" fillId="0" borderId="0" xfId="1" applyFont="1" applyAlignment="1" applyProtection="1"/>
    <xf numFmtId="0" fontId="147" fillId="23" borderId="0" xfId="0" applyFont="1" applyFill="1"/>
    <xf numFmtId="0" fontId="147" fillId="0" borderId="0" xfId="0" applyFont="1"/>
    <xf numFmtId="1" fontId="18" fillId="0" borderId="0" xfId="7" applyNumberFormat="1" applyAlignment="1">
      <alignment horizontal="center"/>
    </xf>
    <xf numFmtId="0" fontId="18" fillId="23" borderId="0" xfId="7" applyFill="1"/>
    <xf numFmtId="0" fontId="228" fillId="8" borderId="0" xfId="7" applyFont="1" applyFill="1" applyAlignment="1">
      <alignment horizontal="center" vertical="center"/>
    </xf>
    <xf numFmtId="0" fontId="18" fillId="0" borderId="0" xfId="7"/>
    <xf numFmtId="0" fontId="18" fillId="43" borderId="0" xfId="7" applyFill="1"/>
    <xf numFmtId="0" fontId="18" fillId="23" borderId="21" xfId="7" applyFill="1" applyBorder="1"/>
    <xf numFmtId="0" fontId="18" fillId="23" borderId="4" xfId="7" applyFill="1" applyBorder="1"/>
    <xf numFmtId="0" fontId="24" fillId="4" borderId="21" xfId="15" applyFont="1" applyFill="1" applyBorder="1" applyAlignment="1">
      <alignment horizontal="center" vertical="center"/>
    </xf>
    <xf numFmtId="0" fontId="24" fillId="4" borderId="0" xfId="15" applyFont="1" applyFill="1" applyAlignment="1">
      <alignment horizontal="center" vertical="center"/>
    </xf>
    <xf numFmtId="0" fontId="24" fillId="4" borderId="4" xfId="15" applyFont="1" applyFill="1" applyBorder="1" applyAlignment="1">
      <alignment horizontal="center" vertical="center"/>
    </xf>
    <xf numFmtId="0" fontId="232" fillId="4" borderId="21" xfId="6" applyFont="1" applyFill="1" applyBorder="1" applyAlignment="1">
      <alignment horizontal="center" vertical="center"/>
    </xf>
    <xf numFmtId="0" fontId="234" fillId="4" borderId="0" xfId="6" applyFont="1" applyFill="1" applyAlignment="1">
      <alignment horizontal="center" vertical="center"/>
    </xf>
    <xf numFmtId="0" fontId="235" fillId="4" borderId="0" xfId="6" applyFont="1" applyFill="1" applyAlignment="1">
      <alignment horizontal="center" vertical="center"/>
    </xf>
    <xf numFmtId="0" fontId="18" fillId="0" borderId="4" xfId="7" applyBorder="1"/>
    <xf numFmtId="0" fontId="236" fillId="4" borderId="21" xfId="6" applyFont="1" applyFill="1" applyBorder="1" applyAlignment="1">
      <alignment horizontal="center" vertical="center"/>
    </xf>
    <xf numFmtId="0" fontId="238" fillId="4" borderId="0" xfId="7" applyFont="1" applyFill="1" applyAlignment="1">
      <alignment horizontal="left" vertical="center"/>
    </xf>
    <xf numFmtId="0" fontId="119" fillId="4" borderId="0" xfId="6" applyFont="1" applyFill="1" applyAlignment="1">
      <alignment horizontal="center" vertical="center"/>
    </xf>
    <xf numFmtId="0" fontId="56" fillId="4" borderId="0" xfId="7" applyFont="1" applyFill="1" applyAlignment="1">
      <alignment vertical="center"/>
    </xf>
    <xf numFmtId="0" fontId="206" fillId="4" borderId="0" xfId="6" applyFont="1" applyFill="1" applyAlignment="1">
      <alignment horizontal="center" vertical="center"/>
    </xf>
    <xf numFmtId="0" fontId="18" fillId="4" borderId="4" xfId="7" applyFill="1" applyBorder="1"/>
    <xf numFmtId="0" fontId="239" fillId="4" borderId="0" xfId="7" applyFont="1" applyFill="1" applyAlignment="1">
      <alignment horizontal="right"/>
    </xf>
    <xf numFmtId="0" fontId="240" fillId="4" borderId="21" xfId="6" applyFont="1" applyFill="1" applyBorder="1" applyAlignment="1">
      <alignment horizontal="center" vertical="center"/>
    </xf>
    <xf numFmtId="0" fontId="241" fillId="4" borderId="0" xfId="7" applyFont="1" applyFill="1" applyAlignment="1">
      <alignment horizontal="left"/>
    </xf>
    <xf numFmtId="0" fontId="40" fillId="46" borderId="0" xfId="6" applyFont="1" applyFill="1" applyAlignment="1">
      <alignment horizontal="left" vertical="center"/>
    </xf>
    <xf numFmtId="0" fontId="40" fillId="46" borderId="4" xfId="6" applyFont="1" applyFill="1" applyBorder="1" applyAlignment="1">
      <alignment horizontal="left" vertical="center"/>
    </xf>
    <xf numFmtId="0" fontId="242" fillId="4" borderId="133" xfId="6" applyFont="1" applyFill="1" applyBorder="1" applyAlignment="1">
      <alignment horizontal="center" vertical="center"/>
    </xf>
    <xf numFmtId="0" fontId="242" fillId="4" borderId="0" xfId="7" applyFont="1" applyFill="1" applyAlignment="1">
      <alignment vertical="center"/>
    </xf>
    <xf numFmtId="172" fontId="29" fillId="4" borderId="0" xfId="12" applyNumberFormat="1" applyFont="1" applyFill="1" applyAlignment="1">
      <alignment vertical="center"/>
    </xf>
    <xf numFmtId="172" fontId="62" fillId="4" borderId="0" xfId="12" applyNumberFormat="1" applyFont="1" applyFill="1" applyAlignment="1">
      <alignment vertical="center"/>
    </xf>
    <xf numFmtId="0" fontId="144" fillId="23" borderId="0" xfId="15" applyFont="1" applyFill="1" applyAlignment="1">
      <alignment horizontal="right" vertical="center"/>
    </xf>
    <xf numFmtId="1" fontId="243" fillId="4" borderId="0" xfId="12" applyNumberFormat="1" applyFont="1" applyFill="1" applyAlignment="1">
      <alignment horizontal="center" vertical="center"/>
    </xf>
    <xf numFmtId="164" fontId="29" fillId="4" borderId="0" xfId="12" applyNumberFormat="1" applyFont="1" applyFill="1" applyAlignment="1">
      <alignment vertical="center"/>
    </xf>
    <xf numFmtId="164" fontId="62" fillId="4" borderId="0" xfId="12" applyNumberFormat="1" applyFont="1" applyFill="1" applyAlignment="1">
      <alignment vertical="center"/>
    </xf>
    <xf numFmtId="0" fontId="18" fillId="4" borderId="0" xfId="7" applyFill="1"/>
    <xf numFmtId="202" fontId="243" fillId="4" borderId="0" xfId="12" applyNumberFormat="1" applyFont="1" applyFill="1" applyAlignment="1">
      <alignment horizontal="center" vertical="center"/>
    </xf>
    <xf numFmtId="202" fontId="29" fillId="4" borderId="0" xfId="12" applyNumberFormat="1" applyFont="1" applyFill="1" applyAlignment="1">
      <alignment vertical="center"/>
    </xf>
    <xf numFmtId="202" fontId="62" fillId="4" borderId="4" xfId="12" applyNumberFormat="1" applyFont="1" applyFill="1" applyBorder="1" applyAlignment="1">
      <alignment vertical="center"/>
    </xf>
    <xf numFmtId="0" fontId="92" fillId="4" borderId="187" xfId="6" applyFont="1" applyFill="1" applyBorder="1" applyAlignment="1">
      <alignment horizontal="center" vertical="center"/>
    </xf>
    <xf numFmtId="0" fontId="92" fillId="4" borderId="0" xfId="7" applyFont="1" applyFill="1" applyAlignment="1">
      <alignment vertical="center"/>
    </xf>
    <xf numFmtId="0" fontId="244" fillId="23" borderId="21" xfId="7" applyFont="1" applyFill="1" applyBorder="1" applyAlignment="1">
      <alignment vertical="center"/>
    </xf>
    <xf numFmtId="0" fontId="244" fillId="23" borderId="0" xfId="7" applyFont="1" applyFill="1" applyAlignment="1">
      <alignment vertical="center"/>
    </xf>
    <xf numFmtId="0" fontId="18" fillId="23" borderId="0" xfId="7" applyFill="1" applyAlignment="1">
      <alignment vertical="center"/>
    </xf>
    <xf numFmtId="165" fontId="64" fillId="23" borderId="0" xfId="8" applyNumberFormat="1" applyFont="1" applyFill="1" applyAlignment="1" applyProtection="1">
      <alignment horizontal="center" vertical="center"/>
      <protection locked="0"/>
    </xf>
    <xf numFmtId="0" fontId="18" fillId="23" borderId="4" xfId="7" applyFill="1" applyBorder="1" applyAlignment="1">
      <alignment vertical="center"/>
    </xf>
    <xf numFmtId="0" fontId="131" fillId="4" borderId="136" xfId="6" applyFont="1" applyFill="1" applyBorder="1" applyAlignment="1">
      <alignment horizontal="center" vertical="center"/>
    </xf>
    <xf numFmtId="0" fontId="131" fillId="4" borderId="0" xfId="7" applyFont="1" applyFill="1" applyAlignment="1">
      <alignment vertical="center"/>
    </xf>
    <xf numFmtId="0" fontId="18" fillId="23" borderId="21" xfId="7" applyFill="1" applyBorder="1" applyAlignment="1">
      <alignment vertical="center"/>
    </xf>
    <xf numFmtId="0" fontId="236" fillId="4" borderId="0" xfId="6" applyFont="1" applyFill="1" applyAlignment="1">
      <alignment horizontal="center" vertical="center"/>
    </xf>
    <xf numFmtId="0" fontId="245" fillId="23" borderId="0" xfId="7" applyFont="1" applyFill="1" applyAlignment="1">
      <alignment horizontal="center" vertical="center"/>
    </xf>
    <xf numFmtId="0" fontId="245" fillId="23" borderId="0" xfId="7" applyFont="1" applyFill="1" applyAlignment="1">
      <alignment vertical="center"/>
    </xf>
    <xf numFmtId="0" fontId="244" fillId="36" borderId="0" xfId="7" applyFont="1" applyFill="1" applyAlignment="1">
      <alignment vertical="center"/>
    </xf>
    <xf numFmtId="0" fontId="18" fillId="36" borderId="0" xfId="7" applyFill="1" applyAlignment="1">
      <alignment vertical="center"/>
    </xf>
    <xf numFmtId="165" fontId="245" fillId="36" borderId="0" xfId="7" applyNumberFormat="1" applyFont="1" applyFill="1" applyAlignment="1">
      <alignment horizontal="center" vertical="center"/>
    </xf>
    <xf numFmtId="0" fontId="37" fillId="4" borderId="186" xfId="6" applyFont="1" applyFill="1" applyBorder="1" applyAlignment="1">
      <alignment horizontal="center" vertical="center"/>
    </xf>
    <xf numFmtId="0" fontId="37" fillId="4" borderId="185" xfId="7" applyFont="1" applyFill="1" applyBorder="1" applyAlignment="1">
      <alignment vertical="center"/>
    </xf>
    <xf numFmtId="172" fontId="29" fillId="4" borderId="185" xfId="12" applyNumberFormat="1" applyFont="1" applyFill="1" applyBorder="1" applyAlignment="1">
      <alignment vertical="center"/>
    </xf>
    <xf numFmtId="172" fontId="62" fillId="4" borderId="185" xfId="12" applyNumberFormat="1" applyFont="1" applyFill="1" applyBorder="1" applyAlignment="1">
      <alignment vertical="center"/>
    </xf>
    <xf numFmtId="0" fontId="144" fillId="23" borderId="185" xfId="15" applyFont="1" applyFill="1" applyBorder="1" applyAlignment="1">
      <alignment horizontal="right" vertical="center"/>
    </xf>
    <xf numFmtId="1" fontId="243" fillId="4" borderId="185" xfId="12" applyNumberFormat="1" applyFont="1" applyFill="1" applyBorder="1" applyAlignment="1">
      <alignment horizontal="center" vertical="center"/>
    </xf>
    <xf numFmtId="164" fontId="29" fillId="4" borderId="185" xfId="12" applyNumberFormat="1" applyFont="1" applyFill="1" applyBorder="1" applyAlignment="1">
      <alignment vertical="center"/>
    </xf>
    <xf numFmtId="164" fontId="62" fillId="4" borderId="185" xfId="12" applyNumberFormat="1" applyFont="1" applyFill="1" applyBorder="1" applyAlignment="1">
      <alignment vertical="center"/>
    </xf>
    <xf numFmtId="0" fontId="18" fillId="4" borderId="185" xfId="7" applyFill="1" applyBorder="1"/>
    <xf numFmtId="202" fontId="243" fillId="4" borderId="185" xfId="12" applyNumberFormat="1" applyFont="1" applyFill="1" applyBorder="1" applyAlignment="1">
      <alignment horizontal="center" vertical="center"/>
    </xf>
    <xf numFmtId="202" fontId="29" fillId="4" borderId="185" xfId="12" applyNumberFormat="1" applyFont="1" applyFill="1" applyBorder="1" applyAlignment="1">
      <alignment vertical="center"/>
    </xf>
    <xf numFmtId="202" fontId="62" fillId="4" borderId="184" xfId="12" applyNumberFormat="1" applyFont="1" applyFill="1" applyBorder="1" applyAlignment="1">
      <alignment vertical="center"/>
    </xf>
    <xf numFmtId="165" fontId="245" fillId="23" borderId="0" xfId="7" applyNumberFormat="1" applyFont="1" applyFill="1" applyAlignment="1">
      <alignment horizontal="center" vertical="center"/>
    </xf>
    <xf numFmtId="0" fontId="43" fillId="23" borderId="0" xfId="7" applyFont="1" applyFill="1" applyAlignment="1">
      <alignment vertical="center"/>
    </xf>
    <xf numFmtId="0" fontId="5" fillId="23" borderId="0" xfId="7" applyFont="1" applyFill="1" applyAlignment="1">
      <alignment vertical="center"/>
    </xf>
    <xf numFmtId="0" fontId="44" fillId="36" borderId="21" xfId="6" applyFont="1" applyFill="1" applyBorder="1" applyAlignment="1">
      <alignment horizontal="left" vertical="center"/>
    </xf>
    <xf numFmtId="0" fontId="18" fillId="36" borderId="0" xfId="7" applyFill="1"/>
    <xf numFmtId="0" fontId="30" fillId="36" borderId="0" xfId="6" applyFont="1" applyFill="1" applyAlignment="1">
      <alignment horizontal="center" vertical="center"/>
    </xf>
    <xf numFmtId="0" fontId="18" fillId="36" borderId="4" xfId="7" applyFill="1" applyBorder="1"/>
    <xf numFmtId="0" fontId="246" fillId="23" borderId="0" xfId="7" applyFont="1" applyFill="1" applyAlignment="1">
      <alignment horizontal="right" vertical="center"/>
    </xf>
    <xf numFmtId="172" fontId="64" fillId="26" borderId="177" xfId="12" applyNumberFormat="1" applyFont="1" applyFill="1" applyBorder="1" applyAlignment="1">
      <alignment vertical="center"/>
    </xf>
    <xf numFmtId="0" fontId="18" fillId="4" borderId="21" xfId="7" applyFill="1" applyBorder="1" applyAlignment="1">
      <alignment vertical="center"/>
    </xf>
    <xf numFmtId="0" fontId="18" fillId="4" borderId="0" xfId="7" applyFill="1" applyAlignment="1">
      <alignment vertical="center"/>
    </xf>
    <xf numFmtId="0" fontId="18" fillId="0" borderId="0" xfId="7" applyAlignment="1">
      <alignment vertical="center"/>
    </xf>
    <xf numFmtId="0" fontId="244" fillId="23" borderId="0" xfId="7" applyFont="1" applyFill="1" applyAlignment="1">
      <alignment horizontal="right" vertical="center"/>
    </xf>
    <xf numFmtId="0" fontId="62" fillId="23" borderId="0" xfId="8" applyFont="1" applyFill="1" applyAlignment="1" applyProtection="1">
      <alignment horizontal="center" vertical="center"/>
      <protection locked="0"/>
    </xf>
    <xf numFmtId="0" fontId="244" fillId="23" borderId="0" xfId="7" applyFont="1" applyFill="1" applyAlignment="1">
      <alignment horizontal="left" vertical="center"/>
    </xf>
    <xf numFmtId="165" fontId="64" fillId="4" borderId="0" xfId="8" applyNumberFormat="1" applyFont="1" applyFill="1" applyAlignment="1" applyProtection="1">
      <alignment horizontal="center" vertical="center"/>
      <protection locked="0"/>
    </xf>
    <xf numFmtId="0" fontId="18" fillId="4" borderId="4" xfId="7" applyFill="1" applyBorder="1" applyAlignment="1">
      <alignment vertical="center"/>
    </xf>
    <xf numFmtId="172" fontId="64" fillId="26" borderId="21" xfId="12" applyNumberFormat="1" applyFont="1" applyFill="1" applyBorder="1" applyAlignment="1">
      <alignment horizontal="left" vertical="center"/>
    </xf>
    <xf numFmtId="0" fontId="115" fillId="4" borderId="0" xfId="7" applyFont="1" applyFill="1" applyAlignment="1">
      <alignment vertical="center"/>
    </xf>
    <xf numFmtId="0" fontId="20" fillId="23" borderId="0" xfId="7" applyFont="1" applyFill="1" applyAlignment="1">
      <alignment horizontal="center" vertical="center"/>
    </xf>
    <xf numFmtId="0" fontId="29" fillId="4" borderId="0" xfId="8" applyFont="1" applyFill="1" applyAlignment="1" applyProtection="1">
      <alignment vertical="center" wrapText="1"/>
      <protection locked="0"/>
    </xf>
    <xf numFmtId="165" fontId="247" fillId="19" borderId="21" xfId="8" applyNumberFormat="1" applyFont="1" applyFill="1" applyBorder="1" applyAlignment="1" applyProtection="1">
      <alignment horizontal="center" vertical="center"/>
      <protection locked="0"/>
    </xf>
    <xf numFmtId="0" fontId="248" fillId="23" borderId="0" xfId="7" applyFont="1" applyFill="1" applyAlignment="1">
      <alignment horizontal="center" vertical="center"/>
    </xf>
    <xf numFmtId="0" fontId="244" fillId="23" borderId="0" xfId="7" applyFont="1" applyFill="1" applyAlignment="1">
      <alignment horizontal="center" vertical="center"/>
    </xf>
    <xf numFmtId="0" fontId="24" fillId="4" borderId="92" xfId="15" applyFont="1" applyFill="1" applyBorder="1" applyAlignment="1">
      <alignment horizontal="center" vertical="center"/>
    </xf>
    <xf numFmtId="0" fontId="24" fillId="4" borderId="49" xfId="15" applyFont="1" applyFill="1" applyBorder="1" applyAlignment="1">
      <alignment horizontal="center" vertical="center"/>
    </xf>
    <xf numFmtId="0" fontId="24" fillId="4" borderId="100" xfId="15" applyFont="1" applyFill="1" applyBorder="1" applyAlignment="1">
      <alignment horizontal="center" vertical="center"/>
    </xf>
    <xf numFmtId="0" fontId="18" fillId="23" borderId="27" xfId="7" applyFill="1" applyBorder="1"/>
    <xf numFmtId="0" fontId="18" fillId="23" borderId="28" xfId="7" applyFill="1" applyBorder="1"/>
    <xf numFmtId="0" fontId="18" fillId="23" borderId="244" xfId="7" applyFill="1" applyBorder="1"/>
    <xf numFmtId="0" fontId="242" fillId="4" borderId="21" xfId="6" applyFont="1" applyFill="1" applyBorder="1" applyAlignment="1">
      <alignment horizontal="center" vertical="center"/>
    </xf>
    <xf numFmtId="0" fontId="92" fillId="4" borderId="13" xfId="6" applyFont="1" applyFill="1" applyBorder="1" applyAlignment="1">
      <alignment horizontal="center" vertical="center"/>
    </xf>
    <xf numFmtId="0" fontId="147" fillId="23" borderId="21" xfId="12" applyFont="1" applyFill="1" applyBorder="1" applyAlignment="1">
      <alignment horizontal="center" vertical="center"/>
    </xf>
    <xf numFmtId="0" fontId="147" fillId="23" borderId="0" xfId="12" applyFont="1" applyFill="1" applyAlignment="1">
      <alignment horizontal="center" vertical="center"/>
    </xf>
    <xf numFmtId="0" fontId="233" fillId="23" borderId="0" xfId="8" applyFont="1" applyFill="1" applyAlignment="1" applyProtection="1">
      <alignment horizontal="center" vertical="center"/>
      <protection locked="0"/>
    </xf>
    <xf numFmtId="0" fontId="5" fillId="23" borderId="0" xfId="0" applyFont="1" applyFill="1"/>
    <xf numFmtId="0" fontId="233" fillId="23" borderId="4" xfId="8" applyFont="1" applyFill="1" applyBorder="1" applyAlignment="1" applyProtection="1">
      <alignment vertical="center"/>
      <protection locked="0"/>
    </xf>
    <xf numFmtId="0" fontId="250" fillId="4" borderId="0" xfId="6" applyFont="1" applyFill="1" applyAlignment="1">
      <alignment horizontal="center" vertical="center"/>
    </xf>
    <xf numFmtId="0" fontId="251" fillId="4" borderId="0" xfId="6" applyFont="1" applyFill="1" applyAlignment="1">
      <alignment horizontal="center" vertical="center"/>
    </xf>
    <xf numFmtId="0" fontId="252" fillId="4" borderId="0" xfId="6" applyFont="1" applyFill="1" applyAlignment="1">
      <alignment horizontal="center" vertical="center"/>
    </xf>
    <xf numFmtId="0" fontId="253" fillId="4" borderId="0" xfId="6" applyFont="1" applyFill="1" applyAlignment="1">
      <alignment horizontal="center" vertical="center"/>
    </xf>
    <xf numFmtId="0" fontId="254" fillId="4" borderId="0" xfId="6" applyFont="1" applyFill="1" applyAlignment="1">
      <alignment vertical="center"/>
    </xf>
    <xf numFmtId="0" fontId="254" fillId="4" borderId="4" xfId="6" applyFont="1" applyFill="1" applyBorder="1" applyAlignment="1">
      <alignment vertical="center"/>
    </xf>
    <xf numFmtId="0" fontId="92" fillId="4" borderId="21" xfId="6" applyFont="1" applyFill="1" applyBorder="1" applyAlignment="1">
      <alignment horizontal="center" vertical="center"/>
    </xf>
    <xf numFmtId="0" fontId="150" fillId="23" borderId="21" xfId="6" applyFont="1" applyFill="1" applyBorder="1" applyAlignment="1">
      <alignment horizontal="center" vertical="center"/>
    </xf>
    <xf numFmtId="0" fontId="86" fillId="23" borderId="4" xfId="0" applyFont="1" applyFill="1" applyBorder="1" applyAlignment="1">
      <alignment vertical="center"/>
    </xf>
    <xf numFmtId="0" fontId="30" fillId="23" borderId="21" xfId="6" applyFont="1" applyFill="1" applyBorder="1" applyAlignment="1">
      <alignment horizontal="center" vertical="center"/>
    </xf>
    <xf numFmtId="0" fontId="256" fillId="23" borderId="21" xfId="6" applyFont="1" applyFill="1" applyBorder="1" applyAlignment="1">
      <alignment horizontal="center" vertical="center"/>
    </xf>
    <xf numFmtId="0" fontId="86" fillId="23" borderId="4" xfId="0" applyFont="1" applyFill="1" applyBorder="1"/>
    <xf numFmtId="0" fontId="86" fillId="23" borderId="21" xfId="0" applyFont="1" applyFill="1" applyBorder="1"/>
    <xf numFmtId="0" fontId="131" fillId="23" borderId="162" xfId="20" applyFont="1" applyFill="1" applyBorder="1" applyAlignment="1" applyProtection="1">
      <alignment vertical="center"/>
      <protection locked="0"/>
    </xf>
    <xf numFmtId="0" fontId="113" fillId="23" borderId="162" xfId="19" applyFont="1" applyFill="1" applyBorder="1" applyAlignment="1">
      <alignment vertical="center" wrapText="1"/>
    </xf>
    <xf numFmtId="1" fontId="62" fillId="43" borderId="0" xfId="8" applyNumberFormat="1" applyFont="1" applyFill="1" applyAlignment="1" applyProtection="1">
      <alignment vertical="center"/>
      <protection locked="0"/>
    </xf>
    <xf numFmtId="1" fontId="144" fillId="43" borderId="0" xfId="8" applyNumberFormat="1" applyFont="1" applyFill="1" applyAlignment="1" applyProtection="1">
      <alignment vertical="center"/>
      <protection locked="0"/>
    </xf>
    <xf numFmtId="1" fontId="62" fillId="23" borderId="0" xfId="8" applyNumberFormat="1" applyFont="1" applyFill="1" applyAlignment="1" applyProtection="1">
      <alignment vertical="center"/>
      <protection locked="0"/>
    </xf>
    <xf numFmtId="1" fontId="144" fillId="23" borderId="0" xfId="8" applyNumberFormat="1" applyFont="1" applyFill="1" applyAlignment="1" applyProtection="1">
      <alignment vertical="center"/>
      <protection locked="0"/>
    </xf>
    <xf numFmtId="1" fontId="255" fillId="43" borderId="4" xfId="8" applyNumberFormat="1" applyFont="1" applyFill="1" applyBorder="1" applyAlignment="1" applyProtection="1">
      <alignment vertical="center"/>
      <protection locked="0"/>
    </xf>
    <xf numFmtId="0" fontId="40" fillId="45" borderId="0" xfId="6" applyFont="1" applyFill="1" applyAlignment="1">
      <alignment horizontal="center" vertical="center"/>
    </xf>
    <xf numFmtId="182" fontId="29" fillId="23" borderId="0" xfId="7" applyNumberFormat="1" applyFont="1" applyFill="1" applyAlignment="1">
      <alignment horizontal="right" vertical="center"/>
    </xf>
    <xf numFmtId="1" fontId="29" fillId="23" borderId="0" xfId="8" applyNumberFormat="1" applyFont="1" applyFill="1" applyAlignment="1" applyProtection="1">
      <alignment horizontal="center" vertical="center"/>
      <protection locked="0"/>
    </xf>
    <xf numFmtId="182" fontId="29" fillId="23" borderId="0" xfId="7" applyNumberFormat="1" applyFont="1" applyFill="1" applyAlignment="1">
      <alignment vertical="center"/>
    </xf>
    <xf numFmtId="165" fontId="131" fillId="56" borderId="162" xfId="20" applyNumberFormat="1" applyFont="1" applyFill="1" applyBorder="1" applyAlignment="1" applyProtection="1">
      <alignment horizontal="center" vertical="center"/>
      <protection locked="0"/>
    </xf>
    <xf numFmtId="0" fontId="5" fillId="23" borderId="0" xfId="0" applyFont="1" applyFill="1" applyAlignment="1">
      <alignment horizontal="right"/>
    </xf>
    <xf numFmtId="165" fontId="144" fillId="43" borderId="0" xfId="8" applyNumberFormat="1" applyFont="1" applyFill="1" applyAlignment="1" applyProtection="1">
      <alignment horizontal="center" vertical="center"/>
      <protection locked="0"/>
    </xf>
    <xf numFmtId="165" fontId="89" fillId="23" borderId="0" xfId="7" applyNumberFormat="1" applyFont="1" applyFill="1" applyAlignment="1">
      <alignment horizontal="center" vertical="center" wrapText="1"/>
    </xf>
    <xf numFmtId="0" fontId="29" fillId="23" borderId="0" xfId="8" applyFont="1" applyFill="1" applyAlignment="1" applyProtection="1">
      <alignment vertical="center"/>
      <protection locked="0"/>
    </xf>
    <xf numFmtId="0" fontId="115" fillId="4" borderId="0" xfId="7" applyFont="1" applyFill="1" applyAlignment="1">
      <alignment vertical="center" wrapText="1"/>
    </xf>
    <xf numFmtId="0" fontId="115" fillId="4" borderId="49" xfId="7" applyFont="1" applyFill="1" applyBorder="1" applyAlignment="1">
      <alignment vertical="center" wrapText="1"/>
    </xf>
    <xf numFmtId="0" fontId="253" fillId="23" borderId="21" xfId="6" applyFont="1" applyFill="1" applyBorder="1" applyAlignment="1">
      <alignment horizontal="center" vertical="center"/>
    </xf>
    <xf numFmtId="0" fontId="24" fillId="43" borderId="0" xfId="15" applyFont="1" applyFill="1" applyAlignment="1">
      <alignment horizontal="center" vertical="center"/>
    </xf>
    <xf numFmtId="0" fontId="86" fillId="43" borderId="0" xfId="0" applyFont="1" applyFill="1"/>
    <xf numFmtId="0" fontId="24" fillId="23" borderId="0" xfId="15" applyFont="1" applyFill="1" applyAlignment="1">
      <alignment horizontal="center" vertical="center"/>
    </xf>
    <xf numFmtId="0" fontId="62" fillId="46" borderId="0" xfId="6" applyFont="1" applyFill="1" applyAlignment="1">
      <alignment vertical="center"/>
    </xf>
    <xf numFmtId="0" fontId="258" fillId="4" borderId="21" xfId="7" applyFont="1" applyFill="1" applyBorder="1"/>
    <xf numFmtId="0" fontId="232" fillId="4" borderId="0" xfId="6" applyFont="1" applyFill="1" applyAlignment="1">
      <alignment horizontal="center" vertical="center"/>
    </xf>
    <xf numFmtId="0" fontId="233" fillId="23" borderId="0" xfId="8" applyFont="1" applyFill="1" applyAlignment="1" applyProtection="1">
      <alignment vertical="center"/>
      <protection locked="0"/>
    </xf>
    <xf numFmtId="0" fontId="260" fillId="23" borderId="13" xfId="6" applyFont="1" applyFill="1" applyBorder="1" applyAlignment="1">
      <alignment horizontal="center" vertical="center"/>
    </xf>
    <xf numFmtId="0" fontId="260" fillId="43" borderId="21" xfId="6" applyFont="1" applyFill="1" applyBorder="1" applyAlignment="1">
      <alignment horizontal="center" vertical="center"/>
    </xf>
    <xf numFmtId="0" fontId="90" fillId="43" borderId="21" xfId="6" applyFont="1" applyFill="1" applyBorder="1" applyAlignment="1">
      <alignment horizontal="center" vertical="center"/>
    </xf>
    <xf numFmtId="0" fontId="262" fillId="43" borderId="21" xfId="6" applyFont="1" applyFill="1" applyBorder="1" applyAlignment="1">
      <alignment horizontal="center" vertical="center"/>
    </xf>
    <xf numFmtId="0" fontId="106" fillId="24" borderId="48" xfId="8" applyFont="1" applyFill="1" applyBorder="1" applyAlignment="1" applyProtection="1">
      <alignment horizontal="left" vertical="center"/>
      <protection locked="0"/>
    </xf>
    <xf numFmtId="0" fontId="245" fillId="23" borderId="0" xfId="7" applyFont="1" applyFill="1"/>
    <xf numFmtId="0" fontId="210" fillId="24" borderId="48" xfId="8" applyFont="1" applyFill="1" applyBorder="1" applyAlignment="1" applyProtection="1">
      <alignment horizontal="centerContinuous" vertical="center"/>
      <protection locked="0"/>
    </xf>
    <xf numFmtId="0" fontId="18" fillId="23" borderId="115" xfId="7" applyFill="1" applyBorder="1"/>
    <xf numFmtId="0" fontId="30" fillId="43" borderId="21" xfId="6" applyFont="1" applyFill="1" applyBorder="1" applyAlignment="1">
      <alignment horizontal="center" vertical="center"/>
    </xf>
    <xf numFmtId="0" fontId="18" fillId="23" borderId="5" xfId="7" applyFill="1" applyBorder="1"/>
    <xf numFmtId="2" fontId="213" fillId="0" borderId="183" xfId="15" applyNumberFormat="1" applyFont="1" applyBorder="1" applyAlignment="1">
      <alignment horizontal="center" vertical="center"/>
    </xf>
    <xf numFmtId="168" fontId="213" fillId="0" borderId="182" xfId="15" applyNumberFormat="1" applyFont="1" applyBorder="1" applyAlignment="1">
      <alignment horizontal="center" vertical="center"/>
    </xf>
    <xf numFmtId="171" fontId="213" fillId="0" borderId="182" xfId="13" applyNumberFormat="1" applyFont="1" applyBorder="1" applyAlignment="1" applyProtection="1">
      <alignment horizontal="center" vertical="center"/>
      <protection locked="0"/>
    </xf>
    <xf numFmtId="171" fontId="213" fillId="0" borderId="181" xfId="13" applyNumberFormat="1" applyFont="1" applyBorder="1" applyAlignment="1" applyProtection="1">
      <alignment horizontal="center" vertical="center"/>
      <protection locked="0"/>
    </xf>
    <xf numFmtId="0" fontId="150" fillId="43" borderId="91" xfId="6" applyFont="1" applyFill="1" applyBorder="1" applyAlignment="1">
      <alignment horizontal="center" vertical="center"/>
    </xf>
    <xf numFmtId="172" fontId="29" fillId="4" borderId="84" xfId="12" applyNumberFormat="1" applyFont="1" applyFill="1" applyBorder="1" applyAlignment="1">
      <alignment vertical="center"/>
    </xf>
    <xf numFmtId="172" fontId="62" fillId="4" borderId="84" xfId="12" applyNumberFormat="1" applyFont="1" applyFill="1" applyBorder="1" applyAlignment="1">
      <alignment vertical="center"/>
    </xf>
    <xf numFmtId="0" fontId="144" fillId="23" borderId="84" xfId="15" applyFont="1" applyFill="1" applyBorder="1" applyAlignment="1">
      <alignment horizontal="right" vertical="center"/>
    </xf>
    <xf numFmtId="1" fontId="243" fillId="4" borderId="84" xfId="12" applyNumberFormat="1" applyFont="1" applyFill="1" applyBorder="1" applyAlignment="1">
      <alignment horizontal="center" vertical="center"/>
    </xf>
    <xf numFmtId="164" fontId="29" fillId="4" borderId="84" xfId="12" applyNumberFormat="1" applyFont="1" applyFill="1" applyBorder="1" applyAlignment="1">
      <alignment vertical="center"/>
    </xf>
    <xf numFmtId="164" fontId="62" fillId="4" borderId="84" xfId="12" applyNumberFormat="1" applyFont="1" applyFill="1" applyBorder="1" applyAlignment="1">
      <alignment vertical="center"/>
    </xf>
    <xf numFmtId="0" fontId="18" fillId="4" borderId="84" xfId="7" applyFill="1" applyBorder="1"/>
    <xf numFmtId="202" fontId="243" fillId="4" borderId="84" xfId="12" applyNumberFormat="1" applyFont="1" applyFill="1" applyBorder="1" applyAlignment="1">
      <alignment horizontal="center" vertical="center"/>
    </xf>
    <xf numFmtId="202" fontId="29" fillId="4" borderId="84" xfId="12" applyNumberFormat="1" applyFont="1" applyFill="1" applyBorder="1" applyAlignment="1">
      <alignment vertical="center"/>
    </xf>
    <xf numFmtId="202" fontId="62" fillId="4" borderId="85" xfId="12" applyNumberFormat="1" applyFont="1" applyFill="1" applyBorder="1" applyAlignment="1">
      <alignment vertical="center"/>
    </xf>
    <xf numFmtId="0" fontId="30" fillId="23" borderId="7" xfId="6" applyFont="1" applyFill="1" applyBorder="1" applyAlignment="1">
      <alignment horizontal="center" vertical="center"/>
    </xf>
    <xf numFmtId="0" fontId="37" fillId="2" borderId="144" xfId="15" applyFont="1" applyFill="1" applyBorder="1" applyAlignment="1">
      <alignment horizontal="center" vertical="center"/>
    </xf>
    <xf numFmtId="0" fontId="37" fillId="2" borderId="180" xfId="15" applyFont="1" applyFill="1" applyBorder="1" applyAlignment="1">
      <alignment horizontal="center" vertical="center"/>
    </xf>
    <xf numFmtId="0" fontId="37" fillId="2" borderId="179" xfId="15" applyFont="1" applyFill="1" applyBorder="1" applyAlignment="1">
      <alignment horizontal="center" vertical="center"/>
    </xf>
    <xf numFmtId="1" fontId="29" fillId="24" borderId="95" xfId="8" applyNumberFormat="1" applyFont="1" applyFill="1" applyBorder="1" applyAlignment="1" applyProtection="1">
      <alignment horizontal="center" vertical="center"/>
      <protection locked="0"/>
    </xf>
    <xf numFmtId="1" fontId="29" fillId="24" borderId="178" xfId="8" applyNumberFormat="1" applyFont="1" applyFill="1" applyBorder="1" applyAlignment="1" applyProtection="1">
      <alignment horizontal="center" vertical="center"/>
      <protection locked="0"/>
    </xf>
    <xf numFmtId="0" fontId="150" fillId="23" borderId="27" xfId="6" applyFont="1" applyFill="1" applyBorder="1" applyAlignment="1">
      <alignment horizontal="center" vertical="center"/>
    </xf>
    <xf numFmtId="0" fontId="27" fillId="13" borderId="8" xfId="8" applyFont="1" applyFill="1" applyBorder="1" applyAlignment="1" applyProtection="1">
      <alignment horizontal="center" vertical="center"/>
      <protection locked="0"/>
    </xf>
    <xf numFmtId="0" fontId="27" fillId="13" borderId="11" xfId="8" applyFont="1" applyFill="1" applyBorder="1" applyAlignment="1" applyProtection="1">
      <alignment horizontal="center" vertical="center"/>
      <protection locked="0"/>
    </xf>
    <xf numFmtId="0" fontId="27" fillId="13" borderId="9" xfId="8" applyFont="1" applyFill="1" applyBorder="1" applyAlignment="1" applyProtection="1">
      <alignment horizontal="center" vertical="center"/>
      <protection locked="0"/>
    </xf>
    <xf numFmtId="1" fontId="29" fillId="24" borderId="7" xfId="8" applyNumberFormat="1" applyFont="1" applyFill="1" applyBorder="1" applyAlignment="1" applyProtection="1">
      <alignment horizontal="center" vertical="center"/>
      <protection locked="0"/>
    </xf>
    <xf numFmtId="0" fontId="233" fillId="23" borderId="13" xfId="8" applyFont="1" applyFill="1" applyBorder="1" applyAlignment="1" applyProtection="1">
      <alignment vertical="center"/>
      <protection locked="0"/>
    </xf>
    <xf numFmtId="0" fontId="147" fillId="22" borderId="0" xfId="7" applyFont="1" applyFill="1" applyAlignment="1">
      <alignment vertical="center"/>
    </xf>
    <xf numFmtId="0" fontId="62" fillId="24" borderId="0" xfId="6" applyFont="1" applyFill="1" applyAlignment="1">
      <alignment vertical="center"/>
    </xf>
    <xf numFmtId="0" fontId="88" fillId="24" borderId="0" xfId="6" applyFont="1" applyFill="1" applyAlignment="1">
      <alignment vertical="center"/>
    </xf>
    <xf numFmtId="0" fontId="265" fillId="43" borderId="0" xfId="6" applyFont="1" applyFill="1" applyAlignment="1">
      <alignment horizontal="left" vertical="center"/>
    </xf>
    <xf numFmtId="165" fontId="247" fillId="19" borderId="92" xfId="8" applyNumberFormat="1" applyFont="1" applyFill="1" applyBorder="1" applyAlignment="1" applyProtection="1">
      <alignment horizontal="center" vertical="center"/>
      <protection locked="0"/>
    </xf>
    <xf numFmtId="0" fontId="18" fillId="23" borderId="49" xfId="7" applyFill="1" applyBorder="1"/>
    <xf numFmtId="0" fontId="253" fillId="4" borderId="0" xfId="6" applyFont="1" applyFill="1" applyAlignment="1">
      <alignment horizontal="left" vertical="center"/>
    </xf>
    <xf numFmtId="0" fontId="18" fillId="39" borderId="0" xfId="7" applyFill="1" applyAlignment="1">
      <alignment horizontal="center"/>
    </xf>
    <xf numFmtId="0" fontId="62" fillId="17" borderId="0" xfId="6" applyFont="1" applyFill="1" applyAlignment="1">
      <alignment horizontal="left" vertical="center"/>
    </xf>
    <xf numFmtId="0" fontId="260" fillId="23" borderId="122" xfId="6" applyFont="1" applyFill="1" applyBorder="1" applyAlignment="1">
      <alignment horizontal="center" vertical="center"/>
    </xf>
    <xf numFmtId="0" fontId="86" fillId="23" borderId="0" xfId="8" applyFont="1" applyFill="1" applyAlignment="1" applyProtection="1">
      <alignment vertical="center" wrapText="1"/>
      <protection locked="0"/>
    </xf>
    <xf numFmtId="0" fontId="210" fillId="0" borderId="48" xfId="8" applyFont="1" applyBorder="1" applyAlignment="1" applyProtection="1">
      <alignment horizontal="right" vertical="center"/>
      <protection locked="0"/>
    </xf>
    <xf numFmtId="0" fontId="210" fillId="0" borderId="48" xfId="8" applyFont="1" applyBorder="1" applyAlignment="1" applyProtection="1">
      <alignment horizontal="left" vertical="center"/>
      <protection locked="0"/>
    </xf>
    <xf numFmtId="0" fontId="210" fillId="24" borderId="48" xfId="8" applyFont="1" applyFill="1" applyBorder="1" applyAlignment="1" applyProtection="1">
      <alignment horizontal="right" vertical="center"/>
      <protection locked="0"/>
    </xf>
    <xf numFmtId="0" fontId="210" fillId="24" borderId="48" xfId="8" applyFont="1" applyFill="1" applyBorder="1" applyAlignment="1" applyProtection="1">
      <alignment horizontal="left" vertical="center"/>
      <protection locked="0"/>
    </xf>
    <xf numFmtId="0" fontId="260" fillId="23" borderId="28" xfId="6" applyFont="1" applyFill="1" applyBorder="1" applyAlignment="1">
      <alignment horizontal="center" vertical="center"/>
    </xf>
    <xf numFmtId="0" fontId="266" fillId="23" borderId="21" xfId="6" applyFont="1" applyFill="1" applyBorder="1" applyAlignment="1">
      <alignment horizontal="center" vertical="center"/>
    </xf>
    <xf numFmtId="2" fontId="213" fillId="23" borderId="0" xfId="15" applyNumberFormat="1" applyFont="1" applyFill="1" applyAlignment="1">
      <alignment horizontal="center" vertical="center"/>
    </xf>
    <xf numFmtId="168" fontId="213" fillId="23" borderId="0" xfId="15" applyNumberFormat="1" applyFont="1" applyFill="1" applyAlignment="1">
      <alignment horizontal="center" vertical="center"/>
    </xf>
    <xf numFmtId="171" fontId="213" fillId="23" borderId="0" xfId="13" applyNumberFormat="1" applyFont="1" applyFill="1" applyAlignment="1" applyProtection="1">
      <alignment horizontal="center" vertical="center"/>
      <protection locked="0"/>
    </xf>
    <xf numFmtId="2" fontId="40" fillId="23" borderId="0" xfId="15" applyNumberFormat="1" applyFont="1" applyFill="1" applyAlignment="1">
      <alignment horizontal="center" vertical="center"/>
    </xf>
    <xf numFmtId="2" fontId="40" fillId="23" borderId="0" xfId="15" applyNumberFormat="1" applyFont="1" applyFill="1" applyAlignment="1">
      <alignment vertical="center"/>
    </xf>
    <xf numFmtId="0" fontId="210" fillId="0" borderId="0" xfId="8" applyFont="1" applyAlignment="1" applyProtection="1">
      <alignment horizontal="right" vertical="center"/>
      <protection locked="0"/>
    </xf>
    <xf numFmtId="0" fontId="210" fillId="0" borderId="0" xfId="8" applyFont="1" applyAlignment="1" applyProtection="1">
      <alignment horizontal="left" vertical="center"/>
      <protection locked="0"/>
    </xf>
    <xf numFmtId="0" fontId="30" fillId="23" borderId="0" xfId="6" applyFont="1" applyFill="1" applyAlignment="1">
      <alignment horizontal="center" vertical="center"/>
    </xf>
    <xf numFmtId="1" fontId="29" fillId="24" borderId="0" xfId="8" applyNumberFormat="1" applyFont="1" applyFill="1" applyAlignment="1" applyProtection="1">
      <alignment horizontal="center" vertical="center"/>
      <protection locked="0"/>
    </xf>
    <xf numFmtId="2" fontId="71" fillId="23" borderId="0" xfId="15" applyNumberFormat="1" applyFont="1" applyFill="1" applyAlignment="1">
      <alignment vertical="center"/>
    </xf>
    <xf numFmtId="0" fontId="150" fillId="23" borderId="0" xfId="6" applyFont="1" applyFill="1" applyAlignment="1">
      <alignment horizontal="center" vertical="center"/>
    </xf>
    <xf numFmtId="2" fontId="29" fillId="24" borderId="0" xfId="8" applyNumberFormat="1" applyFont="1" applyFill="1" applyAlignment="1" applyProtection="1">
      <alignment horizontal="center" vertical="center"/>
      <protection locked="0"/>
    </xf>
    <xf numFmtId="0" fontId="40" fillId="23" borderId="0" xfId="8" applyFont="1" applyFill="1" applyAlignment="1" applyProtection="1">
      <alignment vertical="center"/>
      <protection locked="0"/>
    </xf>
    <xf numFmtId="0" fontId="266" fillId="43" borderId="21" xfId="6" applyFont="1" applyFill="1" applyBorder="1" applyAlignment="1">
      <alignment horizontal="center" vertical="center"/>
    </xf>
    <xf numFmtId="0" fontId="18" fillId="22" borderId="21" xfId="7" applyFill="1" applyBorder="1" applyAlignment="1">
      <alignment horizontal="right"/>
    </xf>
    <xf numFmtId="0" fontId="18" fillId="22" borderId="0" xfId="7" applyFill="1" applyAlignment="1">
      <alignment horizontal="right"/>
    </xf>
    <xf numFmtId="0" fontId="268" fillId="4" borderId="21" xfId="6" applyFont="1" applyFill="1" applyBorder="1" applyAlignment="1">
      <alignment horizontal="center" vertical="center"/>
    </xf>
    <xf numFmtId="0" fontId="18" fillId="4" borderId="84" xfId="7" applyFill="1" applyBorder="1" applyAlignment="1">
      <alignment vertical="center"/>
    </xf>
    <xf numFmtId="172" fontId="85" fillId="4" borderId="0" xfId="12" applyNumberFormat="1" applyFont="1" applyFill="1" applyAlignment="1">
      <alignment vertical="center"/>
    </xf>
    <xf numFmtId="172" fontId="270" fillId="4" borderId="0" xfId="12" applyNumberFormat="1" applyFont="1" applyFill="1" applyAlignment="1">
      <alignment horizontal="center" vertical="center"/>
    </xf>
    <xf numFmtId="0" fontId="86" fillId="4" borderId="21" xfId="6" applyFont="1" applyFill="1" applyBorder="1" applyAlignment="1">
      <alignment horizontal="center" vertical="center"/>
    </xf>
    <xf numFmtId="1" fontId="29" fillId="4" borderId="0" xfId="12" applyNumberFormat="1" applyFont="1" applyFill="1" applyAlignment="1">
      <alignment horizontal="center" vertical="center"/>
    </xf>
    <xf numFmtId="172" fontId="40" fillId="4" borderId="0" xfId="12" applyNumberFormat="1" applyFont="1" applyFill="1" applyAlignment="1">
      <alignment horizontal="left" vertical="center"/>
    </xf>
    <xf numFmtId="0" fontId="271" fillId="4" borderId="0" xfId="6" applyFont="1" applyFill="1" applyAlignment="1">
      <alignment horizontal="center" vertical="center"/>
    </xf>
    <xf numFmtId="0" fontId="86" fillId="22" borderId="92" xfId="6" applyFont="1" applyFill="1" applyBorder="1" applyAlignment="1">
      <alignment horizontal="center" vertical="center"/>
    </xf>
    <xf numFmtId="0" fontId="40" fillId="4" borderId="5" xfId="7" applyFont="1" applyFill="1" applyBorder="1" applyAlignment="1">
      <alignment vertical="center"/>
    </xf>
    <xf numFmtId="0" fontId="234" fillId="23" borderId="0" xfId="6" applyFont="1" applyFill="1" applyAlignment="1">
      <alignment horizontal="center" vertical="center"/>
    </xf>
    <xf numFmtId="0" fontId="264" fillId="4" borderId="0" xfId="7" applyFont="1" applyFill="1"/>
    <xf numFmtId="0" fontId="144" fillId="23" borderId="21" xfId="12" applyFont="1" applyFill="1" applyBorder="1" applyAlignment="1">
      <alignment horizontal="center" vertical="center" wrapText="1"/>
    </xf>
    <xf numFmtId="0" fontId="144" fillId="23" borderId="0" xfId="12" applyFont="1" applyFill="1" applyAlignment="1">
      <alignment horizontal="center" vertical="center" wrapText="1"/>
    </xf>
    <xf numFmtId="0" fontId="144" fillId="23" borderId="4" xfId="12" applyFont="1" applyFill="1" applyBorder="1" applyAlignment="1">
      <alignment horizontal="center" vertical="center" wrapText="1"/>
    </xf>
    <xf numFmtId="0" fontId="273" fillId="23" borderId="21" xfId="8" applyFont="1" applyFill="1" applyBorder="1" applyAlignment="1" applyProtection="1">
      <alignment vertical="center"/>
      <protection locked="0"/>
    </xf>
    <xf numFmtId="0" fontId="273" fillId="23" borderId="0" xfId="8" applyFont="1" applyFill="1" applyAlignment="1" applyProtection="1">
      <alignment vertical="center"/>
      <protection locked="0"/>
    </xf>
    <xf numFmtId="0" fontId="86" fillId="0" borderId="4" xfId="8" applyFont="1" applyBorder="1" applyAlignment="1" applyProtection="1">
      <alignment horizontal="center" vertical="center"/>
      <protection locked="0"/>
    </xf>
    <xf numFmtId="2" fontId="213" fillId="0" borderId="323" xfId="15" applyNumberFormat="1" applyFont="1" applyBorder="1" applyAlignment="1">
      <alignment horizontal="center" vertical="center"/>
    </xf>
    <xf numFmtId="168" fontId="213" fillId="0" borderId="323" xfId="15" applyNumberFormat="1" applyFont="1" applyBorder="1" applyAlignment="1">
      <alignment horizontal="center" vertical="center"/>
    </xf>
    <xf numFmtId="171" fontId="213" fillId="0" borderId="323" xfId="13" applyNumberFormat="1" applyFont="1" applyBorder="1" applyAlignment="1" applyProtection="1">
      <alignment horizontal="center" vertical="center"/>
      <protection locked="0"/>
    </xf>
    <xf numFmtId="2" fontId="71" fillId="23" borderId="4" xfId="15" applyNumberFormat="1" applyFont="1" applyFill="1" applyBorder="1" applyAlignment="1">
      <alignment vertical="center"/>
    </xf>
    <xf numFmtId="2" fontId="213" fillId="0" borderId="332" xfId="15" applyNumberFormat="1" applyFont="1" applyBorder="1" applyAlignment="1">
      <alignment horizontal="center" vertical="center"/>
    </xf>
    <xf numFmtId="168" fontId="213" fillId="0" borderId="332" xfId="15" applyNumberFormat="1" applyFont="1" applyBorder="1" applyAlignment="1">
      <alignment horizontal="center" vertical="center"/>
    </xf>
    <xf numFmtId="171" fontId="213" fillId="0" borderId="332" xfId="13" applyNumberFormat="1" applyFont="1" applyBorder="1" applyAlignment="1" applyProtection="1">
      <alignment horizontal="center" vertical="center"/>
      <protection locked="0"/>
    </xf>
    <xf numFmtId="2" fontId="71" fillId="23" borderId="4" xfId="15" applyNumberFormat="1" applyFont="1" applyFill="1" applyBorder="1" applyAlignment="1">
      <alignment horizontal="center" vertical="center"/>
    </xf>
    <xf numFmtId="0" fontId="275" fillId="66" borderId="21" xfId="8" applyFont="1" applyFill="1" applyBorder="1" applyAlignment="1" applyProtection="1">
      <alignment horizontal="center" vertical="center" wrapText="1"/>
      <protection locked="0"/>
    </xf>
    <xf numFmtId="0" fontId="44" fillId="2" borderId="57" xfId="15" applyFont="1" applyFill="1" applyBorder="1" applyAlignment="1">
      <alignment horizontal="center" vertical="center"/>
    </xf>
    <xf numFmtId="0" fontId="40" fillId="23" borderId="4" xfId="15" applyFont="1" applyFill="1" applyBorder="1" applyAlignment="1">
      <alignment vertical="center"/>
    </xf>
    <xf numFmtId="0" fontId="40" fillId="23" borderId="4" xfId="15" applyFont="1" applyFill="1" applyBorder="1" applyAlignment="1">
      <alignment horizontal="center" vertical="center"/>
    </xf>
    <xf numFmtId="0" fontId="28" fillId="23" borderId="21" xfId="8" applyFont="1" applyFill="1" applyBorder="1"/>
    <xf numFmtId="0" fontId="210" fillId="24" borderId="0" xfId="8" applyFont="1" applyFill="1" applyAlignment="1" applyProtection="1">
      <alignment vertical="center" wrapText="1"/>
      <protection locked="0"/>
    </xf>
    <xf numFmtId="0" fontId="40" fillId="23" borderId="0" xfId="15" applyFont="1" applyFill="1" applyAlignment="1">
      <alignment horizontal="center" vertical="center"/>
    </xf>
    <xf numFmtId="0" fontId="75" fillId="23" borderId="0" xfId="0" applyFont="1" applyFill="1" applyAlignment="1">
      <alignment horizontal="center" vertical="top"/>
    </xf>
    <xf numFmtId="0" fontId="60" fillId="13" borderId="312" xfId="8" applyFont="1" applyFill="1" applyBorder="1" applyAlignment="1" applyProtection="1">
      <alignment horizontal="center" vertical="center"/>
      <protection locked="0"/>
    </xf>
    <xf numFmtId="0" fontId="61" fillId="13" borderId="313" xfId="8" applyFont="1" applyFill="1" applyBorder="1" applyAlignment="1" applyProtection="1">
      <alignment horizontal="left" vertical="center"/>
      <protection locked="0"/>
    </xf>
    <xf numFmtId="0" fontId="88" fillId="13" borderId="311" xfId="8" applyFont="1" applyFill="1" applyBorder="1" applyAlignment="1" applyProtection="1">
      <alignment horizontal="center" vertical="center"/>
      <protection locked="0"/>
    </xf>
    <xf numFmtId="165" fontId="88" fillId="13" borderId="311" xfId="8" applyNumberFormat="1" applyFont="1" applyFill="1" applyBorder="1" applyAlignment="1" applyProtection="1">
      <alignment horizontal="center" vertical="center"/>
      <protection locked="0"/>
    </xf>
    <xf numFmtId="0" fontId="86" fillId="0" borderId="4" xfId="0" applyFont="1" applyBorder="1"/>
    <xf numFmtId="0" fontId="210" fillId="24" borderId="0" xfId="8" applyFont="1" applyFill="1" applyAlignment="1" applyProtection="1">
      <alignment horizontal="center" vertical="center" wrapText="1"/>
      <protection locked="0"/>
    </xf>
    <xf numFmtId="0" fontId="60" fillId="24" borderId="0" xfId="8" applyFont="1" applyFill="1" applyAlignment="1" applyProtection="1">
      <alignment horizontal="center" vertical="center"/>
      <protection locked="0"/>
    </xf>
    <xf numFmtId="0" fontId="60" fillId="24" borderId="0" xfId="8" applyFont="1" applyFill="1" applyAlignment="1" applyProtection="1">
      <alignment horizontal="left" vertical="center"/>
      <protection locked="0"/>
    </xf>
    <xf numFmtId="0" fontId="88" fillId="24" borderId="0" xfId="8" applyFont="1" applyFill="1" applyAlignment="1" applyProtection="1">
      <alignment horizontal="center" vertical="center"/>
      <protection locked="0"/>
    </xf>
    <xf numFmtId="0" fontId="278" fillId="50" borderId="308" xfId="7" applyFont="1" applyFill="1" applyBorder="1"/>
    <xf numFmtId="0" fontId="278" fillId="50" borderId="309" xfId="7" applyFont="1" applyFill="1" applyBorder="1"/>
    <xf numFmtId="0" fontId="278" fillId="50" borderId="0" xfId="7" applyFont="1" applyFill="1"/>
    <xf numFmtId="0" fontId="278" fillId="50" borderId="4" xfId="7" applyFont="1" applyFill="1" applyBorder="1"/>
    <xf numFmtId="0" fontId="128" fillId="23" borderId="318" xfId="8" applyFont="1" applyFill="1" applyBorder="1" applyAlignment="1" applyProtection="1">
      <alignment horizontal="right" vertical="center"/>
      <protection locked="0"/>
    </xf>
    <xf numFmtId="0" fontId="128" fillId="23" borderId="0" xfId="8" applyFont="1" applyFill="1" applyAlignment="1" applyProtection="1">
      <alignment horizontal="right" vertical="center"/>
      <protection locked="0"/>
    </xf>
    <xf numFmtId="164" fontId="279" fillId="24" borderId="0" xfId="8" applyNumberFormat="1" applyFont="1" applyFill="1" applyAlignment="1" applyProtection="1">
      <alignment horizontal="center" vertical="center"/>
      <protection locked="0"/>
    </xf>
    <xf numFmtId="0" fontId="279" fillId="23" borderId="0" xfId="8" applyFont="1" applyFill="1" applyAlignment="1" applyProtection="1">
      <alignment horizontal="left" vertical="center" wrapText="1"/>
      <protection locked="0"/>
    </xf>
    <xf numFmtId="0" fontId="128" fillId="23" borderId="0" xfId="8" applyFont="1" applyFill="1" applyAlignment="1" applyProtection="1">
      <alignment horizontal="center" vertical="center"/>
      <protection locked="0"/>
    </xf>
    <xf numFmtId="0" fontId="128" fillId="23" borderId="4" xfId="8" applyFont="1" applyFill="1" applyBorder="1" applyAlignment="1" applyProtection="1">
      <alignment horizontal="center" vertical="center"/>
      <protection locked="0"/>
    </xf>
    <xf numFmtId="0" fontId="128" fillId="23" borderId="21" xfId="8" applyFont="1" applyFill="1" applyBorder="1" applyAlignment="1" applyProtection="1">
      <alignment horizontal="right" vertical="center"/>
      <protection locked="0"/>
    </xf>
    <xf numFmtId="0" fontId="28" fillId="23" borderId="4" xfId="8" applyFont="1" applyFill="1" applyBorder="1"/>
    <xf numFmtId="0" fontId="29" fillId="23" borderId="318" xfId="8" applyFont="1" applyFill="1" applyBorder="1" applyAlignment="1" applyProtection="1">
      <alignment vertical="center"/>
      <protection locked="0"/>
    </xf>
    <xf numFmtId="197" fontId="29" fillId="23" borderId="0" xfId="8" applyNumberFormat="1" applyFont="1" applyFill="1" applyAlignment="1" applyProtection="1">
      <alignment vertical="center"/>
      <protection locked="0"/>
    </xf>
    <xf numFmtId="2" fontId="213" fillId="23" borderId="318" xfId="15" applyNumberFormat="1" applyFont="1" applyFill="1" applyBorder="1" applyAlignment="1">
      <alignment horizontal="center" vertical="center"/>
    </xf>
    <xf numFmtId="0" fontId="29" fillId="23" borderId="21" xfId="8" applyFont="1" applyFill="1" applyBorder="1" applyAlignment="1" applyProtection="1">
      <alignment vertical="center"/>
      <protection locked="0"/>
    </xf>
    <xf numFmtId="0" fontId="62" fillId="23" borderId="318" xfId="8" applyFont="1" applyFill="1" applyBorder="1" applyAlignment="1" applyProtection="1">
      <alignment horizontal="center" vertical="top"/>
      <protection locked="0"/>
    </xf>
    <xf numFmtId="0" fontId="62" fillId="23" borderId="0" xfId="8" applyFont="1" applyFill="1" applyAlignment="1" applyProtection="1">
      <alignment vertical="top"/>
      <protection locked="0"/>
    </xf>
    <xf numFmtId="0" fontId="245" fillId="23" borderId="0" xfId="0" applyFont="1" applyFill="1" applyAlignment="1">
      <alignment horizontal="center" vertical="top"/>
    </xf>
    <xf numFmtId="1" fontId="62" fillId="23" borderId="0" xfId="8" applyNumberFormat="1" applyFont="1" applyFill="1" applyAlignment="1" applyProtection="1">
      <alignment horizontal="center" vertical="top"/>
      <protection locked="0"/>
    </xf>
    <xf numFmtId="197" fontId="62" fillId="23" borderId="0" xfId="8" applyNumberFormat="1" applyFont="1" applyFill="1" applyAlignment="1" applyProtection="1">
      <alignment vertical="top"/>
      <protection locked="0"/>
    </xf>
    <xf numFmtId="197" fontId="62" fillId="23" borderId="319" xfId="8" applyNumberFormat="1" applyFont="1" applyFill="1" applyBorder="1" applyAlignment="1" applyProtection="1">
      <alignment vertical="top"/>
      <protection locked="0"/>
    </xf>
    <xf numFmtId="1" fontId="29" fillId="43" borderId="318" xfId="8" applyNumberFormat="1" applyFont="1" applyFill="1" applyBorder="1" applyAlignment="1" applyProtection="1">
      <alignment horizontal="center" vertical="center"/>
      <protection locked="0"/>
    </xf>
    <xf numFmtId="1" fontId="29" fillId="43" borderId="0" xfId="8" applyNumberFormat="1" applyFont="1" applyFill="1" applyAlignment="1" applyProtection="1">
      <alignment horizontal="center" vertical="center"/>
      <protection locked="0"/>
    </xf>
    <xf numFmtId="165" fontId="280" fillId="23" borderId="4" xfId="8" applyNumberFormat="1" applyFont="1" applyFill="1" applyBorder="1" applyAlignment="1" applyProtection="1">
      <alignment horizontal="center" vertical="center"/>
      <protection locked="0"/>
    </xf>
    <xf numFmtId="0" fontId="62" fillId="23" borderId="21" xfId="8" applyFont="1" applyFill="1" applyBorder="1" applyAlignment="1" applyProtection="1">
      <alignment horizontal="center" vertical="top"/>
      <protection locked="0"/>
    </xf>
    <xf numFmtId="0" fontId="62" fillId="23" borderId="318" xfId="8" applyFont="1" applyFill="1" applyBorder="1" applyAlignment="1" applyProtection="1">
      <alignment vertical="top"/>
      <protection locked="0"/>
    </xf>
    <xf numFmtId="0" fontId="86" fillId="23" borderId="0" xfId="0" applyFont="1" applyFill="1" applyAlignment="1">
      <alignment horizontal="center" vertical="center"/>
    </xf>
    <xf numFmtId="1" fontId="86" fillId="23" borderId="0" xfId="0" applyNumberFormat="1" applyFont="1" applyFill="1" applyAlignment="1">
      <alignment horizontal="left" vertical="center"/>
    </xf>
    <xf numFmtId="0" fontId="62" fillId="23" borderId="21" xfId="8" applyFont="1" applyFill="1" applyBorder="1" applyAlignment="1" applyProtection="1">
      <alignment vertical="top"/>
      <protection locked="0"/>
    </xf>
    <xf numFmtId="164" fontId="28" fillId="23" borderId="318" xfId="8" applyNumberFormat="1" applyFont="1" applyFill="1" applyBorder="1" applyAlignment="1" applyProtection="1">
      <alignment horizontal="center" vertical="center"/>
      <protection locked="0"/>
    </xf>
    <xf numFmtId="0" fontId="86" fillId="23" borderId="318" xfId="0" applyFont="1" applyFill="1" applyBorder="1"/>
    <xf numFmtId="0" fontId="86" fillId="23" borderId="0" xfId="0" applyFont="1" applyFill="1" applyAlignment="1">
      <alignment horizontal="right" vertical="center"/>
    </xf>
    <xf numFmtId="1" fontId="86" fillId="23" borderId="0" xfId="0" applyNumberFormat="1" applyFont="1" applyFill="1" applyAlignment="1">
      <alignment horizontal="center" vertical="center"/>
    </xf>
    <xf numFmtId="0" fontId="29" fillId="23" borderId="320" xfId="8" applyFont="1" applyFill="1" applyBorder="1" applyAlignment="1">
      <alignment vertical="center"/>
    </xf>
    <xf numFmtId="0" fontId="86" fillId="23" borderId="306" xfId="0" applyFont="1" applyFill="1" applyBorder="1"/>
    <xf numFmtId="0" fontId="29" fillId="23" borderId="306" xfId="8" applyFont="1" applyFill="1" applyBorder="1" applyAlignment="1">
      <alignment vertical="center"/>
    </xf>
    <xf numFmtId="0" fontId="86" fillId="0" borderId="320" xfId="0" applyFont="1" applyBorder="1"/>
    <xf numFmtId="0" fontId="86" fillId="0" borderId="306" xfId="0" applyFont="1" applyBorder="1"/>
    <xf numFmtId="0" fontId="86" fillId="0" borderId="307" xfId="0" applyFont="1" applyBorder="1"/>
    <xf numFmtId="0" fontId="29" fillId="23" borderId="95" xfId="8" applyFont="1" applyFill="1" applyBorder="1" applyAlignment="1">
      <alignment vertical="center"/>
    </xf>
    <xf numFmtId="0" fontId="29" fillId="66" borderId="190" xfId="8" applyFont="1" applyFill="1" applyBorder="1" applyAlignment="1" applyProtection="1">
      <alignment horizontal="center" vertical="center"/>
      <protection locked="0"/>
    </xf>
    <xf numFmtId="0" fontId="40" fillId="66" borderId="326" xfId="8" applyFont="1" applyFill="1" applyBorder="1" applyAlignment="1" applyProtection="1">
      <alignment horizontal="left" vertical="center"/>
      <protection locked="0"/>
    </xf>
    <xf numFmtId="0" fontId="29" fillId="66" borderId="326" xfId="8" applyFont="1" applyFill="1" applyBorder="1" applyAlignment="1" applyProtection="1">
      <alignment horizontal="center" vertical="center"/>
      <protection locked="0"/>
    </xf>
    <xf numFmtId="0" fontId="29" fillId="66" borderId="321" xfId="8" applyFont="1" applyFill="1" applyBorder="1" applyAlignment="1" applyProtection="1">
      <alignment horizontal="center" vertical="center"/>
      <protection locked="0"/>
    </xf>
    <xf numFmtId="0" fontId="40" fillId="66" borderId="329" xfId="8" applyFont="1" applyFill="1" applyBorder="1" applyAlignment="1" applyProtection="1">
      <alignment horizontal="left" vertical="center"/>
      <protection locked="0"/>
    </xf>
    <xf numFmtId="0" fontId="29" fillId="66" borderId="329" xfId="8" applyFont="1" applyFill="1" applyBorder="1" applyAlignment="1" applyProtection="1">
      <alignment horizontal="center" vertical="center"/>
      <protection locked="0"/>
    </xf>
    <xf numFmtId="0" fontId="29" fillId="66" borderId="331" xfId="8" applyFont="1" applyFill="1" applyBorder="1" applyAlignment="1" applyProtection="1">
      <alignment horizontal="center" vertical="center"/>
      <protection locked="0"/>
    </xf>
    <xf numFmtId="0" fontId="86" fillId="23" borderId="113" xfId="0" applyFont="1" applyFill="1" applyBorder="1"/>
    <xf numFmtId="0" fontId="86" fillId="23" borderId="310" xfId="0" applyFont="1" applyFill="1" applyBorder="1"/>
    <xf numFmtId="2" fontId="274" fillId="0" borderId="0" xfId="15" applyNumberFormat="1" applyFont="1" applyAlignment="1">
      <alignment horizontal="center" vertical="center"/>
    </xf>
    <xf numFmtId="168" fontId="274" fillId="0" borderId="0" xfId="15" applyNumberFormat="1" applyFont="1" applyAlignment="1">
      <alignment horizontal="center" vertical="center"/>
    </xf>
    <xf numFmtId="171" fontId="274" fillId="0" borderId="0" xfId="13" applyNumberFormat="1" applyFont="1" applyAlignment="1" applyProtection="1">
      <alignment horizontal="center" vertical="center"/>
      <protection locked="0"/>
    </xf>
    <xf numFmtId="171" fontId="274" fillId="0" borderId="310" xfId="13" applyNumberFormat="1" applyFont="1" applyBorder="1" applyAlignment="1" applyProtection="1">
      <alignment horizontal="center" vertical="center"/>
      <protection locked="0"/>
    </xf>
    <xf numFmtId="0" fontId="40" fillId="43" borderId="0" xfId="15" applyFont="1" applyFill="1" applyAlignment="1">
      <alignment horizontal="center" vertical="center"/>
    </xf>
    <xf numFmtId="0" fontId="40" fillId="43" borderId="310" xfId="15" applyFont="1" applyFill="1" applyBorder="1" applyAlignment="1">
      <alignment horizontal="center" vertical="center"/>
    </xf>
    <xf numFmtId="0" fontId="86" fillId="23" borderId="158" xfId="0" applyFont="1" applyFill="1" applyBorder="1"/>
    <xf numFmtId="0" fontId="86" fillId="23" borderId="84" xfId="0" applyFont="1" applyFill="1" applyBorder="1"/>
    <xf numFmtId="0" fontId="86" fillId="23" borderId="118" xfId="0" applyFont="1" applyFill="1" applyBorder="1"/>
    <xf numFmtId="0" fontId="86" fillId="23" borderId="84" xfId="0" applyFont="1" applyFill="1" applyBorder="1" applyAlignment="1">
      <alignment horizontal="right" vertical="center"/>
    </xf>
    <xf numFmtId="0" fontId="5" fillId="23" borderId="84" xfId="0" applyFont="1" applyFill="1" applyBorder="1" applyAlignment="1">
      <alignment horizontal="center"/>
    </xf>
    <xf numFmtId="0" fontId="5" fillId="23" borderId="118" xfId="0" applyFont="1" applyFill="1" applyBorder="1" applyAlignment="1">
      <alignment horizontal="center"/>
    </xf>
    <xf numFmtId="0" fontId="5" fillId="23" borderId="0" xfId="0" applyFont="1" applyFill="1" applyAlignment="1">
      <alignment horizontal="center"/>
    </xf>
    <xf numFmtId="0" fontId="86" fillId="23" borderId="190" xfId="0" applyFont="1" applyFill="1" applyBorder="1"/>
    <xf numFmtId="0" fontId="86" fillId="23" borderId="326" xfId="0" applyFont="1" applyFill="1" applyBorder="1" applyAlignment="1">
      <alignment horizontal="right" vertical="center"/>
    </xf>
    <xf numFmtId="2" fontId="86" fillId="0" borderId="10" xfId="15" applyNumberFormat="1" applyFont="1" applyBorder="1" applyAlignment="1">
      <alignment horizontal="center" vertical="center"/>
    </xf>
    <xf numFmtId="168" fontId="86" fillId="0" borderId="10" xfId="15" applyNumberFormat="1" applyFont="1" applyBorder="1" applyAlignment="1">
      <alignment horizontal="center" vertical="center"/>
    </xf>
    <xf numFmtId="171" fontId="86" fillId="0" borderId="10" xfId="13" applyNumberFormat="1" applyFont="1" applyBorder="1" applyAlignment="1" applyProtection="1">
      <alignment horizontal="center" vertical="center"/>
      <protection locked="0"/>
    </xf>
    <xf numFmtId="0" fontId="86" fillId="23" borderId="329" xfId="0" applyFont="1" applyFill="1" applyBorder="1" applyAlignment="1">
      <alignment horizontal="right" vertical="center"/>
    </xf>
    <xf numFmtId="1" fontId="29" fillId="43" borderId="162" xfId="8" applyNumberFormat="1" applyFont="1" applyFill="1" applyBorder="1" applyAlignment="1" applyProtection="1">
      <alignment horizontal="center" vertical="center"/>
      <protection locked="0"/>
    </xf>
    <xf numFmtId="1" fontId="28" fillId="23" borderId="162" xfId="8" applyNumberFormat="1" applyFont="1" applyFill="1" applyBorder="1" applyAlignment="1" applyProtection="1">
      <alignment horizontal="center" vertical="center"/>
      <protection locked="0"/>
    </xf>
    <xf numFmtId="0" fontId="86" fillId="43" borderId="0" xfId="0" applyFont="1" applyFill="1" applyAlignment="1">
      <alignment horizontal="right" vertical="center"/>
    </xf>
    <xf numFmtId="0" fontId="86" fillId="23" borderId="92" xfId="0" applyFont="1" applyFill="1" applyBorder="1"/>
    <xf numFmtId="0" fontId="86" fillId="23" borderId="49" xfId="0" applyFont="1" applyFill="1" applyBorder="1"/>
    <xf numFmtId="0" fontId="86" fillId="23" borderId="100" xfId="0" applyFont="1" applyFill="1" applyBorder="1"/>
    <xf numFmtId="0" fontId="29" fillId="22" borderId="21" xfId="8" applyFont="1" applyFill="1" applyBorder="1" applyAlignment="1">
      <alignment horizontal="center"/>
    </xf>
    <xf numFmtId="0" fontId="29" fillId="22" borderId="0" xfId="8" applyFont="1" applyFill="1" applyAlignment="1">
      <alignment horizontal="center"/>
    </xf>
    <xf numFmtId="0" fontId="29" fillId="22" borderId="4" xfId="8" applyFont="1" applyFill="1" applyBorder="1" applyAlignment="1">
      <alignment horizontal="center"/>
    </xf>
    <xf numFmtId="0" fontId="107" fillId="24" borderId="21" xfId="8" applyFont="1" applyFill="1" applyBorder="1" applyAlignment="1" applyProtection="1">
      <alignment horizontal="center" vertical="center" wrapText="1"/>
      <protection locked="0"/>
    </xf>
    <xf numFmtId="0" fontId="61" fillId="24" borderId="0" xfId="8" applyFont="1" applyFill="1" applyAlignment="1" applyProtection="1">
      <alignment horizontal="left" vertical="center"/>
      <protection locked="0"/>
    </xf>
    <xf numFmtId="0" fontId="118" fillId="24" borderId="21" xfId="8" applyFont="1" applyFill="1" applyBorder="1" applyAlignment="1" applyProtection="1">
      <alignment horizontal="center" vertical="center"/>
      <protection locked="0"/>
    </xf>
    <xf numFmtId="0" fontId="118" fillId="24" borderId="0" xfId="8" applyFont="1" applyFill="1" applyAlignment="1" applyProtection="1">
      <alignment horizontal="center" vertical="center"/>
      <protection locked="0"/>
    </xf>
    <xf numFmtId="0" fontId="118" fillId="24" borderId="4" xfId="8" applyFont="1" applyFill="1" applyBorder="1" applyAlignment="1" applyProtection="1">
      <alignment horizontal="center" vertical="center"/>
      <protection locked="0"/>
    </xf>
    <xf numFmtId="0" fontId="281" fillId="24" borderId="113" xfId="8" applyFont="1" applyFill="1" applyBorder="1" applyAlignment="1" applyProtection="1">
      <alignment horizontal="left" vertical="center"/>
      <protection locked="0"/>
    </xf>
    <xf numFmtId="0" fontId="210" fillId="24" borderId="0" xfId="8" applyFont="1" applyFill="1" applyAlignment="1" applyProtection="1">
      <alignment vertical="center"/>
      <protection locked="0"/>
    </xf>
    <xf numFmtId="0" fontId="210" fillId="24" borderId="310" xfId="8" applyFont="1" applyFill="1" applyBorder="1" applyAlignment="1" applyProtection="1">
      <alignment vertical="center"/>
      <protection locked="0"/>
    </xf>
    <xf numFmtId="0" fontId="281" fillId="24" borderId="113" xfId="8" applyFont="1" applyFill="1" applyBorder="1" applyAlignment="1" applyProtection="1">
      <alignment horizontal="right" vertical="center"/>
      <protection locked="0"/>
    </xf>
    <xf numFmtId="0" fontId="210" fillId="24" borderId="0" xfId="8" applyFont="1" applyFill="1" applyAlignment="1" applyProtection="1">
      <alignment horizontal="left" vertical="center"/>
      <protection locked="0"/>
    </xf>
    <xf numFmtId="0" fontId="129" fillId="35" borderId="90" xfId="8" applyFont="1" applyFill="1" applyBorder="1" applyAlignment="1" applyProtection="1">
      <alignment horizontal="center" vertical="center" wrapText="1"/>
      <protection locked="0"/>
    </xf>
    <xf numFmtId="0" fontId="282" fillId="24" borderId="0" xfId="8" applyFont="1" applyFill="1" applyAlignment="1" applyProtection="1">
      <alignment horizontal="left" vertical="center"/>
      <protection locked="0"/>
    </xf>
    <xf numFmtId="0" fontId="129" fillId="24" borderId="0" xfId="8" applyFont="1" applyFill="1" applyAlignment="1" applyProtection="1">
      <alignment horizontal="right" vertical="center"/>
      <protection locked="0"/>
    </xf>
    <xf numFmtId="0" fontId="65" fillId="24" borderId="0" xfId="8" applyFont="1" applyFill="1" applyAlignment="1" applyProtection="1">
      <alignment horizontal="left" vertical="center"/>
      <protection locked="0"/>
    </xf>
    <xf numFmtId="0" fontId="129" fillId="35" borderId="0" xfId="8" applyFont="1" applyFill="1" applyAlignment="1" applyProtection="1">
      <alignment horizontal="center" vertical="center"/>
      <protection locked="0"/>
    </xf>
    <xf numFmtId="0" fontId="282" fillId="24" borderId="21" xfId="8" applyFont="1" applyFill="1" applyBorder="1" applyAlignment="1" applyProtection="1">
      <alignment horizontal="left" vertical="center"/>
      <protection locked="0"/>
    </xf>
    <xf numFmtId="0" fontId="28" fillId="24" borderId="0" xfId="8" applyFont="1" applyFill="1" applyAlignment="1" applyProtection="1">
      <alignment horizontal="center" vertical="center"/>
      <protection locked="0"/>
    </xf>
    <xf numFmtId="0" fontId="60" fillId="24" borderId="84" xfId="8" applyFont="1" applyFill="1" applyBorder="1" applyAlignment="1" applyProtection="1">
      <alignment horizontal="center" vertical="center"/>
      <protection locked="0"/>
    </xf>
    <xf numFmtId="0" fontId="86" fillId="0" borderId="21" xfId="0" applyFont="1" applyBorder="1"/>
    <xf numFmtId="0" fontId="118" fillId="24" borderId="113" xfId="8" applyFont="1" applyFill="1" applyBorder="1" applyAlignment="1" applyProtection="1">
      <alignment horizontal="center" vertical="center"/>
      <protection locked="0"/>
    </xf>
    <xf numFmtId="2" fontId="213" fillId="0" borderId="311" xfId="15" applyNumberFormat="1" applyFont="1" applyBorder="1" applyAlignment="1">
      <alignment horizontal="center" vertical="center"/>
    </xf>
    <xf numFmtId="168" fontId="213" fillId="0" borderId="311" xfId="15" applyNumberFormat="1" applyFont="1" applyBorder="1" applyAlignment="1">
      <alignment horizontal="center" vertical="center"/>
    </xf>
    <xf numFmtId="171" fontId="213" fillId="0" borderId="311" xfId="13" applyNumberFormat="1" applyFont="1" applyBorder="1" applyAlignment="1" applyProtection="1">
      <alignment horizontal="center" vertical="center"/>
      <protection locked="0"/>
    </xf>
    <xf numFmtId="0" fontId="210" fillId="24" borderId="113" xfId="8" applyFont="1" applyFill="1" applyBorder="1" applyAlignment="1" applyProtection="1">
      <alignment horizontal="center" vertical="center" wrapText="1"/>
      <protection locked="0"/>
    </xf>
    <xf numFmtId="0" fontId="61" fillId="24" borderId="84" xfId="8" applyFont="1" applyFill="1" applyBorder="1" applyAlignment="1" applyProtection="1">
      <alignment horizontal="left" vertical="center"/>
      <protection locked="0"/>
    </xf>
    <xf numFmtId="0" fontId="88" fillId="24" borderId="84" xfId="8" applyFont="1" applyFill="1" applyBorder="1" applyAlignment="1" applyProtection="1">
      <alignment horizontal="center" vertical="center"/>
      <protection locked="0"/>
    </xf>
    <xf numFmtId="0" fontId="210" fillId="24" borderId="21" xfId="8" applyFont="1" applyFill="1" applyBorder="1" applyAlignment="1" applyProtection="1">
      <alignment horizontal="center" vertical="center" wrapText="1"/>
      <protection locked="0"/>
    </xf>
    <xf numFmtId="0" fontId="40" fillId="46" borderId="21" xfId="6" applyFont="1" applyFill="1" applyBorder="1" applyAlignment="1">
      <alignment horizontal="left" vertical="center"/>
    </xf>
    <xf numFmtId="0" fontId="65" fillId="4" borderId="0" xfId="7" applyFont="1" applyFill="1" applyAlignment="1">
      <alignment vertical="center"/>
    </xf>
    <xf numFmtId="0" fontId="65" fillId="4" borderId="0" xfId="7" applyFont="1" applyFill="1" applyAlignment="1">
      <alignment vertical="center" wrapText="1"/>
    </xf>
    <xf numFmtId="0" fontId="65" fillId="4" borderId="310" xfId="7" applyFont="1" applyFill="1" applyBorder="1" applyAlignment="1">
      <alignment vertical="center" wrapText="1"/>
    </xf>
    <xf numFmtId="0" fontId="65" fillId="4" borderId="0" xfId="7" applyFont="1" applyFill="1" applyAlignment="1">
      <alignment horizontal="right" vertical="center"/>
    </xf>
    <xf numFmtId="0" fontId="65" fillId="4" borderId="0" xfId="7" applyFont="1" applyFill="1" applyAlignment="1">
      <alignment horizontal="center" vertical="center"/>
    </xf>
    <xf numFmtId="0" fontId="88" fillId="13" borderId="322" xfId="8" applyFont="1" applyFill="1" applyBorder="1" applyAlignment="1" applyProtection="1">
      <alignment horizontal="center" vertical="center"/>
      <protection locked="0"/>
    </xf>
    <xf numFmtId="0" fontId="37" fillId="4" borderId="21" xfId="6" applyFont="1" applyFill="1" applyBorder="1" applyAlignment="1">
      <alignment horizontal="center" vertical="center"/>
    </xf>
    <xf numFmtId="0" fontId="37" fillId="4" borderId="0" xfId="7" applyFont="1" applyFill="1" applyAlignment="1">
      <alignment horizontal="left"/>
    </xf>
    <xf numFmtId="0" fontId="37" fillId="4" borderId="0" xfId="7" applyFont="1" applyFill="1" applyAlignment="1">
      <alignment horizontal="center" vertical="center"/>
    </xf>
    <xf numFmtId="0" fontId="37" fillId="4" borderId="0" xfId="7" applyFont="1" applyFill="1" applyAlignment="1">
      <alignment horizontal="right"/>
    </xf>
    <xf numFmtId="0" fontId="284" fillId="4" borderId="21" xfId="6" applyFont="1" applyFill="1" applyBorder="1" applyAlignment="1">
      <alignment horizontal="center" vertical="center"/>
    </xf>
    <xf numFmtId="0" fontId="233" fillId="4" borderId="0" xfId="7" applyFont="1" applyFill="1" applyAlignment="1">
      <alignment vertical="center"/>
    </xf>
    <xf numFmtId="0" fontId="18" fillId="23" borderId="0" xfId="7" applyFill="1" applyAlignment="1">
      <alignment horizontal="right"/>
    </xf>
    <xf numFmtId="164" fontId="213" fillId="0" borderId="323" xfId="15" applyNumberFormat="1" applyFont="1" applyBorder="1" applyAlignment="1">
      <alignment horizontal="center" vertical="center"/>
    </xf>
    <xf numFmtId="164" fontId="213" fillId="0" borderId="323" xfId="13" applyNumberFormat="1" applyFont="1" applyBorder="1" applyAlignment="1" applyProtection="1">
      <alignment horizontal="center" vertical="center"/>
      <protection locked="0"/>
    </xf>
    <xf numFmtId="164" fontId="213" fillId="0" borderId="327" xfId="13" applyNumberFormat="1" applyFont="1" applyBorder="1" applyAlignment="1" applyProtection="1">
      <alignment horizontal="center" vertical="center"/>
      <protection locked="0"/>
    </xf>
    <xf numFmtId="0" fontId="264" fillId="4" borderId="21" xfId="7" applyFont="1" applyFill="1" applyBorder="1" applyAlignment="1">
      <alignment horizontal="center" vertical="center" wrapText="1"/>
    </xf>
    <xf numFmtId="0" fontId="264" fillId="4" borderId="0" xfId="7" applyFont="1" applyFill="1" applyAlignment="1">
      <alignment horizontal="center" vertical="center" wrapText="1"/>
    </xf>
    <xf numFmtId="0" fontId="264" fillId="4" borderId="4" xfId="7" applyFont="1" applyFill="1" applyBorder="1" applyAlignment="1">
      <alignment horizontal="center" vertical="center" wrapText="1"/>
    </xf>
    <xf numFmtId="0" fontId="71" fillId="67" borderId="10" xfId="20" applyFont="1" applyFill="1" applyBorder="1" applyAlignment="1">
      <alignment horizontal="centerContinuous" vertical="center"/>
    </xf>
    <xf numFmtId="0" fontId="71" fillId="68" borderId="86" xfId="20" applyFont="1" applyFill="1" applyBorder="1" applyAlignment="1">
      <alignment horizontal="centerContinuous" vertical="center"/>
    </xf>
    <xf numFmtId="0" fontId="71" fillId="69" borderId="10" xfId="20" applyFont="1" applyFill="1" applyBorder="1" applyAlignment="1">
      <alignment horizontal="centerContinuous" vertical="center"/>
    </xf>
    <xf numFmtId="0" fontId="108" fillId="70" borderId="10" xfId="20" applyFont="1" applyFill="1" applyBorder="1" applyAlignment="1">
      <alignment horizontal="centerContinuous" vertical="center"/>
    </xf>
    <xf numFmtId="0" fontId="108" fillId="71" borderId="10" xfId="20" applyFont="1" applyFill="1" applyBorder="1" applyAlignment="1">
      <alignment horizontal="center" vertical="center"/>
    </xf>
    <xf numFmtId="0" fontId="285" fillId="4" borderId="21" xfId="6" applyFont="1" applyFill="1" applyBorder="1" applyAlignment="1">
      <alignment horizontal="center" vertical="center"/>
    </xf>
    <xf numFmtId="0" fontId="285" fillId="4" borderId="326" xfId="6" applyFont="1" applyFill="1" applyBorder="1" applyAlignment="1">
      <alignment vertical="center"/>
    </xf>
    <xf numFmtId="0" fontId="285" fillId="4" borderId="0" xfId="6" applyFont="1" applyFill="1" applyAlignment="1">
      <alignment horizontal="center" vertical="center"/>
    </xf>
    <xf numFmtId="0" fontId="285" fillId="4" borderId="326" xfId="6" applyFont="1" applyFill="1" applyBorder="1" applyAlignment="1">
      <alignment horizontal="center" vertical="center"/>
    </xf>
    <xf numFmtId="0" fontId="286" fillId="4" borderId="0" xfId="6" applyFont="1" applyFill="1" applyAlignment="1">
      <alignment horizontal="center" vertical="center"/>
    </xf>
    <xf numFmtId="0" fontId="287" fillId="4" borderId="0" xfId="6" applyFont="1" applyFill="1" applyAlignment="1">
      <alignment horizontal="left" vertical="center"/>
    </xf>
    <xf numFmtId="0" fontId="265" fillId="0" borderId="0" xfId="6" applyFont="1" applyAlignment="1">
      <alignment horizontal="left" vertical="center"/>
    </xf>
    <xf numFmtId="0" fontId="71" fillId="23" borderId="0" xfId="8" applyFont="1" applyFill="1" applyAlignment="1" applyProtection="1">
      <alignment horizontal="center" vertical="center" wrapText="1"/>
      <protection locked="0"/>
    </xf>
    <xf numFmtId="0" fontId="40" fillId="0" borderId="0" xfId="8" applyFont="1" applyAlignment="1" applyProtection="1">
      <alignment horizontal="centerContinuous" vertical="center"/>
      <protection locked="0"/>
    </xf>
    <xf numFmtId="0" fontId="86" fillId="0" borderId="4" xfId="8" applyFont="1" applyBorder="1" applyAlignment="1" applyProtection="1">
      <alignment horizontal="centerContinuous" vertical="center"/>
      <protection locked="0"/>
    </xf>
    <xf numFmtId="2" fontId="213" fillId="0" borderId="182" xfId="15" applyNumberFormat="1" applyFont="1" applyBorder="1" applyAlignment="1">
      <alignment horizontal="center" vertical="center"/>
    </xf>
    <xf numFmtId="0" fontId="44" fillId="2" borderId="162" xfId="15" applyFont="1" applyFill="1" applyBorder="1" applyAlignment="1">
      <alignment horizontal="center" vertical="center"/>
    </xf>
    <xf numFmtId="0" fontId="60" fillId="13" borderId="0" xfId="8" applyFont="1" applyFill="1" applyAlignment="1" applyProtection="1">
      <alignment horizontal="center" vertical="center"/>
      <protection locked="0"/>
    </xf>
    <xf numFmtId="0" fontId="60" fillId="13" borderId="0" xfId="8" applyFont="1" applyFill="1" applyAlignment="1" applyProtection="1">
      <alignment horizontal="left" vertical="center"/>
      <protection locked="0"/>
    </xf>
    <xf numFmtId="172" fontId="97" fillId="13" borderId="162" xfId="8" applyNumberFormat="1" applyFont="1" applyFill="1" applyBorder="1" applyAlignment="1" applyProtection="1">
      <alignment horizontal="center" vertical="center"/>
      <protection locked="0"/>
    </xf>
    <xf numFmtId="172" fontId="97" fillId="13" borderId="113" xfId="8" applyNumberFormat="1" applyFont="1" applyFill="1" applyBorder="1" applyAlignment="1" applyProtection="1">
      <alignment horizontal="center" vertical="center"/>
      <protection locked="0"/>
    </xf>
    <xf numFmtId="164" fontId="40" fillId="24" borderId="0" xfId="8" applyNumberFormat="1" applyFont="1" applyFill="1" applyAlignment="1" applyProtection="1">
      <alignment horizontal="center" vertical="center"/>
      <protection locked="0"/>
    </xf>
    <xf numFmtId="0" fontId="40" fillId="23" borderId="4" xfId="8" applyFont="1" applyFill="1" applyBorder="1" applyAlignment="1" applyProtection="1">
      <alignment vertical="center"/>
      <protection locked="0"/>
    </xf>
    <xf numFmtId="165" fontId="60" fillId="13" borderId="0" xfId="8" applyNumberFormat="1" applyFont="1" applyFill="1" applyAlignment="1" applyProtection="1">
      <alignment horizontal="center" vertical="center"/>
      <protection locked="0"/>
    </xf>
    <xf numFmtId="2" fontId="90" fillId="35" borderId="162" xfId="8" applyNumberFormat="1" applyFont="1" applyFill="1" applyBorder="1" applyAlignment="1" applyProtection="1">
      <alignment horizontal="center" vertical="center"/>
      <protection locked="0"/>
    </xf>
    <xf numFmtId="2" fontId="90" fillId="35" borderId="113" xfId="8" applyNumberFormat="1" applyFont="1" applyFill="1" applyBorder="1" applyAlignment="1" applyProtection="1">
      <alignment horizontal="center" vertical="center"/>
      <protection locked="0"/>
    </xf>
    <xf numFmtId="0" fontId="210" fillId="24" borderId="95" xfId="8" applyFont="1" applyFill="1" applyBorder="1" applyAlignment="1" applyProtection="1">
      <alignment horizontal="center" vertical="center" wrapText="1"/>
      <protection locked="0"/>
    </xf>
    <xf numFmtId="0" fontId="210" fillId="24" borderId="8" xfId="8" applyFont="1" applyFill="1" applyBorder="1" applyAlignment="1" applyProtection="1">
      <alignment horizontal="center" vertical="center" wrapText="1"/>
      <protection locked="0"/>
    </xf>
    <xf numFmtId="165" fontId="60" fillId="24" borderId="8" xfId="8" applyNumberFormat="1" applyFont="1" applyFill="1" applyBorder="1" applyAlignment="1" applyProtection="1">
      <alignment horizontal="center" vertical="center"/>
      <protection locked="0"/>
    </xf>
    <xf numFmtId="0" fontId="60" fillId="24" borderId="8" xfId="8" applyFont="1" applyFill="1" applyBorder="1" applyAlignment="1" applyProtection="1">
      <alignment horizontal="left" vertical="center"/>
      <protection locked="0"/>
    </xf>
    <xf numFmtId="2" fontId="90" fillId="24" borderId="8" xfId="8" applyNumberFormat="1" applyFont="1" applyFill="1" applyBorder="1" applyAlignment="1" applyProtection="1">
      <alignment horizontal="center" vertical="center"/>
      <protection locked="0"/>
    </xf>
    <xf numFmtId="1" fontId="29" fillId="24" borderId="8" xfId="8" applyNumberFormat="1" applyFont="1" applyFill="1" applyBorder="1" applyAlignment="1" applyProtection="1">
      <alignment horizontal="center" vertical="center"/>
      <protection locked="0"/>
    </xf>
    <xf numFmtId="0" fontId="40" fillId="23" borderId="101" xfId="8" applyFont="1" applyFill="1" applyBorder="1" applyAlignment="1" applyProtection="1">
      <alignment vertical="center"/>
      <protection locked="0"/>
    </xf>
    <xf numFmtId="0" fontId="18" fillId="49" borderId="13" xfId="7" applyFill="1" applyBorder="1"/>
    <xf numFmtId="0" fontId="18" fillId="49" borderId="114" xfId="7" applyFill="1" applyBorder="1"/>
    <xf numFmtId="0" fontId="18" fillId="49" borderId="0" xfId="7" applyFill="1"/>
    <xf numFmtId="0" fontId="18" fillId="49" borderId="4" xfId="7" applyFill="1" applyBorder="1"/>
    <xf numFmtId="0" fontId="128" fillId="23" borderId="21" xfId="8" applyFont="1" applyFill="1" applyBorder="1" applyAlignment="1" applyProtection="1">
      <alignment horizontal="center" vertical="center"/>
      <protection locked="0"/>
    </xf>
    <xf numFmtId="0" fontId="71" fillId="23" borderId="0" xfId="8" applyFont="1" applyFill="1" applyAlignment="1" applyProtection="1">
      <alignment vertical="center" wrapText="1"/>
      <protection locked="0"/>
    </xf>
    <xf numFmtId="0" fontId="279" fillId="49" borderId="21" xfId="8" applyFont="1" applyFill="1" applyBorder="1" applyAlignment="1">
      <alignment horizontal="center" vertical="center"/>
    </xf>
    <xf numFmtId="0" fontId="29" fillId="23" borderId="0" xfId="8" applyFont="1" applyFill="1" applyAlignment="1">
      <alignment horizontal="center"/>
    </xf>
    <xf numFmtId="0" fontId="279" fillId="49" borderId="0" xfId="8" applyFont="1" applyFill="1"/>
    <xf numFmtId="0" fontId="279" fillId="49" borderId="4" xfId="8" applyFont="1" applyFill="1" applyBorder="1"/>
    <xf numFmtId="0" fontId="279" fillId="23" borderId="21" xfId="8" applyFont="1" applyFill="1" applyBorder="1" applyAlignment="1">
      <alignment horizontal="center" vertical="center"/>
    </xf>
    <xf numFmtId="1" fontId="279" fillId="23" borderId="0" xfId="8" applyNumberFormat="1" applyFont="1" applyFill="1" applyAlignment="1" applyProtection="1">
      <alignment horizontal="center" vertical="center"/>
      <protection locked="0"/>
    </xf>
    <xf numFmtId="197" fontId="279" fillId="23" borderId="0" xfId="8" applyNumberFormat="1" applyFont="1" applyFill="1" applyAlignment="1" applyProtection="1">
      <alignment horizontal="center" vertical="center"/>
      <protection locked="0"/>
    </xf>
    <xf numFmtId="0" fontId="279" fillId="23" borderId="0" xfId="8" applyFont="1" applyFill="1" applyAlignment="1">
      <alignment horizontal="center" vertical="center"/>
    </xf>
    <xf numFmtId="165" fontId="279" fillId="23" borderId="0" xfId="8" applyNumberFormat="1" applyFont="1" applyFill="1" applyAlignment="1">
      <alignment horizontal="center" vertical="center"/>
    </xf>
    <xf numFmtId="0" fontId="279" fillId="23" borderId="0" xfId="8" applyFont="1" applyFill="1"/>
    <xf numFmtId="168" fontId="279" fillId="24" borderId="0" xfId="8" applyNumberFormat="1" applyFont="1" applyFill="1" applyAlignment="1" applyProtection="1">
      <alignment horizontal="center" vertical="center"/>
      <protection locked="0"/>
    </xf>
    <xf numFmtId="0" fontId="279" fillId="23" borderId="4" xfId="8" applyFont="1" applyFill="1" applyBorder="1"/>
    <xf numFmtId="1" fontId="29" fillId="23" borderId="0" xfId="8" applyNumberFormat="1" applyFont="1" applyFill="1" applyAlignment="1" applyProtection="1">
      <alignment vertical="center"/>
      <protection locked="0"/>
    </xf>
    <xf numFmtId="182" fontId="29" fillId="23" borderId="0" xfId="6" applyNumberFormat="1" applyFont="1" applyFill="1" applyAlignment="1">
      <alignment horizontal="center" vertical="center"/>
    </xf>
    <xf numFmtId="1" fontId="71" fillId="23" borderId="0" xfId="8" applyNumberFormat="1" applyFont="1" applyFill="1" applyAlignment="1" applyProtection="1">
      <alignment horizontal="left" vertical="center"/>
      <protection locked="0"/>
    </xf>
    <xf numFmtId="0" fontId="28" fillId="23" borderId="0" xfId="8" applyFont="1" applyFill="1"/>
    <xf numFmtId="165" fontId="280" fillId="23" borderId="0" xfId="8" applyNumberFormat="1" applyFont="1" applyFill="1" applyAlignment="1" applyProtection="1">
      <alignment horizontal="center" vertical="center"/>
      <protection locked="0"/>
    </xf>
    <xf numFmtId="0" fontId="24" fillId="23" borderId="92" xfId="8" applyFont="1" applyFill="1" applyBorder="1" applyAlignment="1">
      <alignment horizontal="right" vertical="center"/>
    </xf>
    <xf numFmtId="185" fontId="29" fillId="23" borderId="49" xfId="8" applyNumberFormat="1" applyFont="1" applyFill="1" applyBorder="1" applyAlignment="1" applyProtection="1">
      <alignment horizontal="center" vertical="center"/>
      <protection locked="0"/>
    </xf>
    <xf numFmtId="182" fontId="29" fillId="23" borderId="49" xfId="6" applyNumberFormat="1" applyFont="1" applyFill="1" applyBorder="1" applyAlignment="1">
      <alignment horizontal="center" vertical="center"/>
    </xf>
    <xf numFmtId="1" fontId="71" fillId="23" borderId="49" xfId="8" applyNumberFormat="1" applyFont="1" applyFill="1" applyBorder="1" applyAlignment="1" applyProtection="1">
      <alignment horizontal="left" vertical="center"/>
      <protection locked="0"/>
    </xf>
    <xf numFmtId="165" fontId="280" fillId="23" borderId="49" xfId="8" applyNumberFormat="1" applyFont="1" applyFill="1" applyBorder="1" applyAlignment="1" applyProtection="1">
      <alignment horizontal="center" vertical="center"/>
      <protection locked="0"/>
    </xf>
    <xf numFmtId="0" fontId="29" fillId="23" borderId="49" xfId="8" applyFont="1" applyFill="1" applyBorder="1" applyAlignment="1">
      <alignment vertical="center"/>
    </xf>
    <xf numFmtId="0" fontId="24" fillId="23" borderId="49" xfId="8" applyFont="1" applyFill="1" applyBorder="1" applyAlignment="1">
      <alignment horizontal="right" vertical="center"/>
    </xf>
    <xf numFmtId="165" fontId="280" fillId="23" borderId="100" xfId="8" applyNumberFormat="1" applyFont="1" applyFill="1" applyBorder="1" applyAlignment="1" applyProtection="1">
      <alignment horizontal="center" vertical="center"/>
      <protection locked="0"/>
    </xf>
    <xf numFmtId="0" fontId="24" fillId="23" borderId="21" xfId="8" applyFont="1" applyFill="1" applyBorder="1" applyAlignment="1">
      <alignment horizontal="right" vertical="center"/>
    </xf>
    <xf numFmtId="185" fontId="29" fillId="23" borderId="0" xfId="8" applyNumberFormat="1" applyFont="1" applyFill="1" applyAlignment="1" applyProtection="1">
      <alignment horizontal="center" vertical="center"/>
      <protection locked="0"/>
    </xf>
    <xf numFmtId="0" fontId="29" fillId="23" borderId="0" xfId="8" applyFont="1" applyFill="1" applyAlignment="1">
      <alignment vertical="center"/>
    </xf>
    <xf numFmtId="0" fontId="24" fillId="23" borderId="0" xfId="8" applyFont="1" applyFill="1" applyAlignment="1">
      <alignment horizontal="right" vertical="center"/>
    </xf>
    <xf numFmtId="0" fontId="29" fillId="4" borderId="21" xfId="6" applyFont="1" applyFill="1" applyBorder="1" applyAlignment="1">
      <alignment horizontal="left" vertical="center"/>
    </xf>
    <xf numFmtId="0" fontId="288" fillId="4" borderId="0" xfId="7" applyFont="1" applyFill="1" applyAlignment="1">
      <alignment vertical="center"/>
    </xf>
    <xf numFmtId="0" fontId="288" fillId="4" borderId="21" xfId="6" applyFont="1" applyFill="1" applyBorder="1" applyAlignment="1">
      <alignment horizontal="center" vertical="center"/>
    </xf>
    <xf numFmtId="164" fontId="213" fillId="0" borderId="182" xfId="15" applyNumberFormat="1" applyFont="1" applyBorder="1" applyAlignment="1">
      <alignment horizontal="center" vertical="center"/>
    </xf>
    <xf numFmtId="164" fontId="213" fillId="0" borderId="182" xfId="13" applyNumberFormat="1" applyFont="1" applyBorder="1" applyAlignment="1" applyProtection="1">
      <alignment horizontal="center" vertical="center"/>
      <protection locked="0"/>
    </xf>
    <xf numFmtId="164" fontId="213" fillId="0" borderId="188" xfId="13" applyNumberFormat="1" applyFont="1" applyBorder="1" applyAlignment="1" applyProtection="1">
      <alignment horizontal="center" vertical="center"/>
      <protection locked="0"/>
    </xf>
    <xf numFmtId="0" fontId="65" fillId="4" borderId="21" xfId="6" applyFont="1" applyFill="1" applyBorder="1" applyAlignment="1">
      <alignment vertical="center"/>
    </xf>
    <xf numFmtId="202" fontId="62" fillId="23" borderId="4" xfId="12" applyNumberFormat="1" applyFont="1" applyFill="1" applyBorder="1" applyAlignment="1">
      <alignment vertical="center"/>
    </xf>
    <xf numFmtId="0" fontId="88" fillId="4" borderId="21" xfId="6" applyFont="1" applyFill="1" applyBorder="1" applyAlignment="1">
      <alignment horizontal="center" vertical="center"/>
    </xf>
    <xf numFmtId="172" fontId="97" fillId="13" borderId="189" xfId="8" applyNumberFormat="1" applyFont="1" applyFill="1" applyBorder="1" applyAlignment="1" applyProtection="1">
      <alignment horizontal="center" vertical="center"/>
      <protection locked="0"/>
    </xf>
    <xf numFmtId="0" fontId="44" fillId="2" borderId="189" xfId="15" applyFont="1" applyFill="1" applyBorder="1" applyAlignment="1">
      <alignment horizontal="center" vertical="center"/>
    </xf>
    <xf numFmtId="0" fontId="71" fillId="23" borderId="190" xfId="8" applyFont="1" applyFill="1" applyBorder="1" applyAlignment="1" applyProtection="1">
      <alignment horizontal="center" vertical="center" wrapText="1"/>
      <protection locked="0"/>
    </xf>
    <xf numFmtId="0" fontId="40" fillId="0" borderId="0" xfId="8" applyFont="1" applyAlignment="1" applyProtection="1">
      <alignment horizontal="center" vertical="center"/>
      <protection locked="0"/>
    </xf>
    <xf numFmtId="0" fontId="60" fillId="13" borderId="158" xfId="8" applyFont="1" applyFill="1" applyBorder="1" applyAlignment="1" applyProtection="1">
      <alignment horizontal="center" vertical="center"/>
      <protection locked="0"/>
    </xf>
    <xf numFmtId="0" fontId="61" fillId="13" borderId="84" xfId="8" applyFont="1" applyFill="1" applyBorder="1" applyAlignment="1" applyProtection="1">
      <alignment horizontal="left" vertical="center"/>
      <protection locked="0"/>
    </xf>
    <xf numFmtId="172" fontId="88" fillId="13" borderId="37" xfId="8" applyNumberFormat="1" applyFont="1" applyFill="1" applyBorder="1" applyAlignment="1" applyProtection="1">
      <alignment horizontal="center" vertical="center"/>
      <protection locked="0"/>
    </xf>
    <xf numFmtId="0" fontId="40" fillId="23" borderId="21" xfId="8" applyFont="1" applyFill="1" applyBorder="1" applyAlignment="1" applyProtection="1">
      <alignment vertical="center"/>
      <protection locked="0"/>
    </xf>
    <xf numFmtId="0" fontId="40" fillId="23" borderId="0" xfId="8" applyFont="1" applyFill="1" applyAlignment="1" applyProtection="1">
      <alignment vertical="center" wrapText="1"/>
      <protection locked="0"/>
    </xf>
    <xf numFmtId="0" fontId="29" fillId="23" borderId="0" xfId="8" applyFont="1" applyFill="1" applyAlignment="1" applyProtection="1">
      <alignment horizontal="center" vertical="center"/>
      <protection locked="0"/>
    </xf>
    <xf numFmtId="0" fontId="40" fillId="23" borderId="21" xfId="8" applyFont="1" applyFill="1" applyBorder="1" applyAlignment="1">
      <alignment horizontal="center" vertical="center"/>
    </xf>
    <xf numFmtId="0" fontId="29" fillId="23" borderId="21" xfId="8" applyFont="1" applyFill="1" applyBorder="1" applyAlignment="1">
      <alignment horizontal="center"/>
    </xf>
    <xf numFmtId="0" fontId="29" fillId="23" borderId="4" xfId="8" applyFont="1" applyFill="1" applyBorder="1" applyAlignment="1">
      <alignment horizontal="center"/>
    </xf>
    <xf numFmtId="0" fontId="28" fillId="23" borderId="86" xfId="8" applyFont="1" applyFill="1" applyBorder="1"/>
    <xf numFmtId="0" fontId="61" fillId="13" borderId="118" xfId="8" applyFont="1" applyFill="1" applyBorder="1" applyAlignment="1" applyProtection="1">
      <alignment horizontal="left" vertical="center"/>
      <protection locked="0"/>
    </xf>
    <xf numFmtId="0" fontId="88" fillId="13" borderId="37" xfId="8" applyFont="1" applyFill="1" applyBorder="1" applyAlignment="1" applyProtection="1">
      <alignment horizontal="center" vertical="center"/>
      <protection locked="0"/>
    </xf>
    <xf numFmtId="0" fontId="88" fillId="13" borderId="38" xfId="8" applyFont="1" applyFill="1" applyBorder="1" applyAlignment="1" applyProtection="1">
      <alignment horizontal="center" vertical="center"/>
      <protection locked="0"/>
    </xf>
    <xf numFmtId="2" fontId="88" fillId="13" borderId="37" xfId="8" applyNumberFormat="1" applyFont="1" applyFill="1" applyBorder="1" applyAlignment="1" applyProtection="1">
      <alignment horizontal="center" vertical="center"/>
      <protection locked="0"/>
    </xf>
    <xf numFmtId="0" fontId="28" fillId="0" borderId="0" xfId="8" applyFont="1"/>
    <xf numFmtId="0" fontId="100" fillId="0" borderId="41" xfId="8" applyFont="1" applyBorder="1" applyAlignment="1">
      <alignment horizontal="centerContinuous" vertical="center"/>
    </xf>
    <xf numFmtId="0" fontId="28" fillId="0" borderId="42" xfId="8" applyFont="1" applyBorder="1" applyAlignment="1">
      <alignment horizontal="centerContinuous" vertical="center"/>
    </xf>
    <xf numFmtId="0" fontId="86" fillId="0" borderId="42" xfId="8" applyFont="1" applyBorder="1" applyAlignment="1">
      <alignment horizontal="centerContinuous"/>
    </xf>
    <xf numFmtId="0" fontId="86" fillId="0" borderId="43" xfId="8" applyFont="1" applyBorder="1" applyAlignment="1">
      <alignment horizontal="centerContinuous"/>
    </xf>
    <xf numFmtId="0" fontId="86" fillId="0" borderId="0" xfId="8" applyFont="1"/>
    <xf numFmtId="0" fontId="107" fillId="0" borderId="108" xfId="0" applyFont="1" applyBorder="1" applyAlignment="1">
      <alignment horizontal="left" vertical="center"/>
    </xf>
    <xf numFmtId="0" fontId="107" fillId="0" borderId="0" xfId="0" applyFont="1" applyAlignment="1">
      <alignment horizontal="left" vertical="center"/>
    </xf>
    <xf numFmtId="0" fontId="86" fillId="0" borderId="0" xfId="15" applyFont="1" applyAlignment="1">
      <alignment vertical="center"/>
    </xf>
    <xf numFmtId="0" fontId="107" fillId="0" borderId="144" xfId="0" applyFont="1" applyBorder="1" applyAlignment="1">
      <alignment horizontal="left" vertical="center"/>
    </xf>
    <xf numFmtId="0" fontId="291" fillId="6" borderId="44" xfId="8" applyFont="1" applyFill="1" applyBorder="1" applyAlignment="1">
      <alignment horizontal="left" vertical="center"/>
    </xf>
    <xf numFmtId="0" fontId="82" fillId="6" borderId="45" xfId="8" applyFont="1" applyFill="1" applyBorder="1" applyAlignment="1">
      <alignment horizontal="left" vertical="center"/>
    </xf>
    <xf numFmtId="0" fontId="292" fillId="6" borderId="45" xfId="8" applyFont="1" applyFill="1" applyBorder="1" applyAlignment="1">
      <alignment horizontal="left" vertical="center"/>
    </xf>
    <xf numFmtId="0" fontId="293" fillId="6" borderId="45" xfId="8" applyFont="1" applyFill="1" applyBorder="1" applyAlignment="1">
      <alignment horizontal="centerContinuous" vertical="center"/>
    </xf>
    <xf numFmtId="0" fontId="292" fillId="6" borderId="45" xfId="8" applyFont="1" applyFill="1" applyBorder="1" applyAlignment="1">
      <alignment horizontal="centerContinuous" vertical="center"/>
    </xf>
    <xf numFmtId="0" fontId="294" fillId="6" borderId="61" xfId="8" applyFont="1" applyFill="1" applyBorder="1" applyAlignment="1">
      <alignment horizontal="right" vertical="center"/>
    </xf>
    <xf numFmtId="0" fontId="107" fillId="0" borderId="0" xfId="8" applyFont="1"/>
    <xf numFmtId="0" fontId="209" fillId="0" borderId="153" xfId="8" applyFont="1" applyBorder="1" applyAlignment="1" applyProtection="1">
      <alignment horizontal="center" vertical="center" wrapText="1"/>
      <protection locked="0"/>
    </xf>
    <xf numFmtId="0" fontId="29" fillId="0" borderId="66" xfId="8" applyFont="1" applyBorder="1" applyAlignment="1" applyProtection="1">
      <alignment horizontal="centerContinuous" vertical="center"/>
      <protection locked="0"/>
    </xf>
    <xf numFmtId="0" fontId="86" fillId="0" borderId="67" xfId="8" applyFont="1" applyBorder="1" applyAlignment="1" applyProtection="1">
      <alignment horizontal="centerContinuous" vertical="center"/>
      <protection locked="0"/>
    </xf>
    <xf numFmtId="0" fontId="71" fillId="0" borderId="152" xfId="8" applyFont="1" applyBorder="1" applyAlignment="1" applyProtection="1">
      <alignment horizontal="center" vertical="center" wrapText="1"/>
      <protection locked="0"/>
    </xf>
    <xf numFmtId="0" fontId="295" fillId="0" borderId="67" xfId="8" applyFont="1" applyBorder="1" applyAlignment="1" applyProtection="1">
      <alignment horizontal="centerContinuous" vertical="center"/>
      <protection locked="0"/>
    </xf>
    <xf numFmtId="0" fontId="295" fillId="0" borderId="145" xfId="8" applyFont="1" applyBorder="1" applyAlignment="1" applyProtection="1">
      <alignment horizontal="centerContinuous" vertical="center"/>
      <protection locked="0"/>
    </xf>
    <xf numFmtId="0" fontId="107" fillId="0" borderId="67" xfId="8" applyFont="1" applyBorder="1" applyAlignment="1">
      <alignment horizontal="centerContinuous" vertical="center"/>
    </xf>
    <xf numFmtId="0" fontId="107" fillId="0" borderId="68" xfId="8" applyFont="1" applyBorder="1" applyAlignment="1">
      <alignment horizontal="centerContinuous" vertical="center"/>
    </xf>
    <xf numFmtId="0" fontId="211" fillId="13" borderId="48" xfId="8" applyFont="1" applyFill="1" applyBorder="1" applyAlignment="1" applyProtection="1">
      <alignment horizontal="right" vertical="center"/>
      <protection locked="0"/>
    </xf>
    <xf numFmtId="0" fontId="211" fillId="13" borderId="48" xfId="8" applyFont="1" applyFill="1" applyBorder="1" applyAlignment="1" applyProtection="1">
      <alignment horizontal="left" vertical="center"/>
      <protection locked="0"/>
    </xf>
    <xf numFmtId="0" fontId="116" fillId="13" borderId="48" xfId="8" applyFont="1" applyFill="1" applyBorder="1" applyAlignment="1" applyProtection="1">
      <alignment horizontal="center" vertical="center"/>
      <protection locked="0"/>
    </xf>
    <xf numFmtId="0" fontId="62" fillId="0" borderId="71" xfId="8" applyFont="1" applyBorder="1" applyAlignment="1" applyProtection="1">
      <alignment horizontal="right" vertical="center"/>
      <protection locked="0"/>
    </xf>
    <xf numFmtId="0" fontId="62" fillId="0" borderId="48" xfId="8" applyFont="1" applyBorder="1" applyAlignment="1" applyProtection="1">
      <alignment horizontal="left" vertical="center"/>
      <protection locked="0"/>
    </xf>
    <xf numFmtId="164" fontId="62" fillId="0" borderId="147" xfId="8" applyNumberFormat="1" applyFont="1" applyBorder="1" applyAlignment="1" applyProtection="1">
      <alignment horizontal="center" vertical="center"/>
      <protection locked="0"/>
    </xf>
    <xf numFmtId="165" fontId="28" fillId="0" borderId="48" xfId="8" applyNumberFormat="1" applyFont="1" applyBorder="1" applyAlignment="1" applyProtection="1">
      <alignment horizontal="center" vertical="center"/>
      <protection locked="0"/>
    </xf>
    <xf numFmtId="185" fontId="29" fillId="0" borderId="48" xfId="8" applyNumberFormat="1" applyFont="1" applyBorder="1" applyAlignment="1" applyProtection="1">
      <alignment horizontal="right" vertical="center"/>
      <protection locked="0"/>
    </xf>
    <xf numFmtId="182" fontId="29" fillId="0" borderId="48" xfId="0" applyNumberFormat="1" applyFont="1" applyBorder="1" applyAlignment="1">
      <alignment horizontal="center" vertical="center"/>
    </xf>
    <xf numFmtId="1" fontId="86" fillId="0" borderId="70" xfId="8" applyNumberFormat="1" applyFont="1" applyBorder="1" applyAlignment="1" applyProtection="1">
      <alignment horizontal="left" vertical="center"/>
      <protection locked="0"/>
    </xf>
    <xf numFmtId="185" fontId="29" fillId="0" borderId="71" xfId="8" applyNumberFormat="1" applyFont="1" applyBorder="1" applyAlignment="1" applyProtection="1">
      <alignment horizontal="right" vertical="center"/>
      <protection locked="0"/>
    </xf>
    <xf numFmtId="1" fontId="86" fillId="0" borderId="72" xfId="8" applyNumberFormat="1" applyFont="1" applyBorder="1" applyAlignment="1" applyProtection="1">
      <alignment horizontal="left" vertical="center"/>
      <protection locked="0"/>
    </xf>
    <xf numFmtId="196" fontId="29" fillId="0" borderId="48" xfId="8" applyNumberFormat="1" applyFont="1" applyBorder="1" applyAlignment="1" applyProtection="1">
      <alignment horizontal="right" vertical="center"/>
      <protection locked="0"/>
    </xf>
    <xf numFmtId="196" fontId="29" fillId="0" borderId="71" xfId="8" applyNumberFormat="1" applyFont="1" applyBorder="1" applyAlignment="1" applyProtection="1">
      <alignment horizontal="right" vertical="center"/>
      <protection locked="0"/>
    </xf>
    <xf numFmtId="165" fontId="116" fillId="13" borderId="48" xfId="8" applyNumberFormat="1" applyFont="1" applyFill="1" applyBorder="1" applyAlignment="1" applyProtection="1">
      <alignment horizontal="center" vertical="center"/>
      <protection locked="0"/>
    </xf>
    <xf numFmtId="0" fontId="210" fillId="24" borderId="191" xfId="8" applyFont="1" applyFill="1" applyBorder="1" applyAlignment="1" applyProtection="1">
      <alignment horizontal="right" vertical="center" wrapText="1"/>
      <protection locked="0"/>
    </xf>
    <xf numFmtId="0" fontId="210" fillId="24" borderId="48" xfId="8" applyFont="1" applyFill="1" applyBorder="1" applyAlignment="1" applyProtection="1">
      <alignment horizontal="right" vertical="center" wrapText="1"/>
      <protection locked="0"/>
    </xf>
    <xf numFmtId="0" fontId="116" fillId="24" borderId="48" xfId="8" applyFont="1" applyFill="1" applyBorder="1" applyAlignment="1" applyProtection="1">
      <alignment horizontal="center" vertical="center"/>
      <protection locked="0"/>
    </xf>
    <xf numFmtId="1" fontId="212" fillId="24" borderId="48" xfId="8" applyNumberFormat="1" applyFont="1" applyFill="1" applyBorder="1" applyAlignment="1" applyProtection="1">
      <alignment horizontal="center" vertical="center"/>
      <protection locked="0"/>
    </xf>
    <xf numFmtId="0" fontId="62" fillId="23" borderId="48" xfId="8" applyFont="1" applyFill="1" applyBorder="1" applyAlignment="1" applyProtection="1">
      <alignment horizontal="right" vertical="center"/>
      <protection locked="0"/>
    </xf>
    <xf numFmtId="0" fontId="62" fillId="23" borderId="48" xfId="8" applyFont="1" applyFill="1" applyBorder="1" applyAlignment="1" applyProtection="1">
      <alignment horizontal="left" vertical="center"/>
      <protection locked="0"/>
    </xf>
    <xf numFmtId="164" fontId="62" fillId="23" borderId="48" xfId="8" applyNumberFormat="1" applyFont="1" applyFill="1" applyBorder="1" applyAlignment="1" applyProtection="1">
      <alignment horizontal="center" vertical="center"/>
      <protection locked="0"/>
    </xf>
    <xf numFmtId="165" fontId="28" fillId="23" borderId="48" xfId="8" applyNumberFormat="1" applyFont="1" applyFill="1" applyBorder="1" applyAlignment="1" applyProtection="1">
      <alignment horizontal="center" vertical="center"/>
      <protection locked="0"/>
    </xf>
    <xf numFmtId="185" fontId="29" fillId="23" borderId="48" xfId="8" applyNumberFormat="1" applyFont="1" applyFill="1" applyBorder="1" applyAlignment="1" applyProtection="1">
      <alignment horizontal="right" vertical="center"/>
      <protection locked="0"/>
    </xf>
    <xf numFmtId="182" fontId="29" fillId="23" borderId="48" xfId="0" applyNumberFormat="1" applyFont="1" applyFill="1" applyBorder="1" applyAlignment="1">
      <alignment horizontal="center" vertical="center"/>
    </xf>
    <xf numFmtId="1" fontId="86" fillId="23" borderId="48" xfId="8" applyNumberFormat="1" applyFont="1" applyFill="1" applyBorder="1" applyAlignment="1" applyProtection="1">
      <alignment horizontal="left" vertical="center"/>
      <protection locked="0"/>
    </xf>
    <xf numFmtId="1" fontId="86" fillId="23" borderId="72" xfId="8" applyNumberFormat="1" applyFont="1" applyFill="1" applyBorder="1" applyAlignment="1" applyProtection="1">
      <alignment horizontal="left" vertical="center"/>
      <protection locked="0"/>
    </xf>
    <xf numFmtId="165" fontId="116" fillId="24" borderId="48" xfId="8" applyNumberFormat="1" applyFont="1" applyFill="1" applyBorder="1" applyAlignment="1" applyProtection="1">
      <alignment horizontal="center" vertical="center"/>
      <protection locked="0"/>
    </xf>
    <xf numFmtId="0" fontId="29" fillId="24" borderId="69" xfId="8" applyFont="1" applyFill="1" applyBorder="1" applyAlignment="1">
      <alignment horizontal="center" vertical="center" textRotation="90"/>
    </xf>
    <xf numFmtId="0" fontId="29" fillId="24" borderId="69" xfId="8" applyFont="1" applyFill="1" applyBorder="1" applyAlignment="1">
      <alignment horizontal="centerContinuous" vertical="center"/>
    </xf>
    <xf numFmtId="0" fontId="62" fillId="24" borderId="48" xfId="8" applyFont="1" applyFill="1" applyBorder="1" applyAlignment="1" applyProtection="1">
      <alignment horizontal="centerContinuous" vertical="center"/>
      <protection locked="0"/>
    </xf>
    <xf numFmtId="0" fontId="60" fillId="24" borderId="48" xfId="8" applyFont="1" applyFill="1" applyBorder="1" applyAlignment="1" applyProtection="1">
      <alignment horizontal="centerContinuous" vertical="center"/>
      <protection locked="0"/>
    </xf>
    <xf numFmtId="0" fontId="296" fillId="24" borderId="48" xfId="8" applyFont="1" applyFill="1" applyBorder="1" applyAlignment="1" applyProtection="1">
      <alignment horizontal="centerContinuous" vertical="center"/>
      <protection locked="0"/>
    </xf>
    <xf numFmtId="0" fontId="88" fillId="24" borderId="48" xfId="8" applyFont="1" applyFill="1" applyBorder="1" applyAlignment="1" applyProtection="1">
      <alignment horizontal="centerContinuous" vertical="center"/>
      <protection locked="0"/>
    </xf>
    <xf numFmtId="1" fontId="58" fillId="24" borderId="48" xfId="8" applyNumberFormat="1" applyFont="1" applyFill="1" applyBorder="1" applyAlignment="1" applyProtection="1">
      <alignment horizontal="centerContinuous" vertical="center"/>
      <protection locked="0"/>
    </xf>
    <xf numFmtId="0" fontId="29" fillId="23" borderId="48" xfId="8" applyFont="1" applyFill="1" applyBorder="1" applyAlignment="1" applyProtection="1">
      <alignment horizontal="centerContinuous" vertical="center"/>
      <protection locked="0"/>
    </xf>
    <xf numFmtId="182" fontId="29" fillId="23" borderId="48" xfId="0" applyNumberFormat="1" applyFont="1" applyFill="1" applyBorder="1" applyAlignment="1">
      <alignment horizontal="centerContinuous" vertical="center"/>
    </xf>
    <xf numFmtId="1" fontId="86" fillId="23" borderId="48" xfId="8" applyNumberFormat="1" applyFont="1" applyFill="1" applyBorder="1" applyAlignment="1" applyProtection="1">
      <alignment horizontal="centerContinuous" vertical="center"/>
      <protection locked="0"/>
    </xf>
    <xf numFmtId="185" fontId="29" fillId="23" borderId="48" xfId="8" applyNumberFormat="1" applyFont="1" applyFill="1" applyBorder="1" applyAlignment="1" applyProtection="1">
      <alignment horizontal="centerContinuous" vertical="center"/>
      <protection locked="0"/>
    </xf>
    <xf numFmtId="1" fontId="86" fillId="23" borderId="72" xfId="8" applyNumberFormat="1" applyFont="1" applyFill="1" applyBorder="1" applyAlignment="1" applyProtection="1">
      <alignment horizontal="centerContinuous" vertical="center"/>
      <protection locked="0"/>
    </xf>
    <xf numFmtId="1" fontId="116" fillId="13" borderId="48" xfId="8" applyNumberFormat="1" applyFont="1" applyFill="1" applyBorder="1" applyAlignment="1" applyProtection="1">
      <alignment horizontal="center" vertical="center"/>
      <protection locked="0"/>
    </xf>
    <xf numFmtId="165" fontId="116" fillId="13" borderId="48" xfId="8" applyNumberFormat="1" applyFont="1" applyFill="1" applyBorder="1" applyAlignment="1" applyProtection="1">
      <alignment horizontal="right" vertical="center"/>
      <protection locked="0"/>
    </xf>
    <xf numFmtId="186" fontId="29" fillId="0" borderId="48" xfId="0" applyNumberFormat="1" applyFont="1" applyBorder="1" applyAlignment="1">
      <alignment horizontal="center" vertical="center"/>
    </xf>
    <xf numFmtId="0" fontId="29" fillId="13" borderId="73" xfId="8" applyFont="1" applyFill="1" applyBorder="1" applyAlignment="1">
      <alignment horizontal="center" vertical="center" textRotation="90"/>
    </xf>
    <xf numFmtId="0" fontId="210" fillId="13" borderId="74" xfId="8" applyFont="1" applyFill="1" applyBorder="1" applyAlignment="1" applyProtection="1">
      <alignment horizontal="right" vertical="center"/>
      <protection locked="0"/>
    </xf>
    <xf numFmtId="0" fontId="211" fillId="13" borderId="74" xfId="8" applyFont="1" applyFill="1" applyBorder="1" applyAlignment="1" applyProtection="1">
      <alignment horizontal="right" vertical="center"/>
      <protection locked="0"/>
    </xf>
    <xf numFmtId="0" fontId="211" fillId="13" borderId="74" xfId="8" applyFont="1" applyFill="1" applyBorder="1" applyAlignment="1" applyProtection="1">
      <alignment horizontal="left" vertical="center"/>
      <protection locked="0"/>
    </xf>
    <xf numFmtId="0" fontId="116" fillId="13" borderId="74" xfId="8" applyFont="1" applyFill="1" applyBorder="1" applyAlignment="1" applyProtection="1">
      <alignment horizontal="center" vertical="center"/>
      <protection locked="0"/>
    </xf>
    <xf numFmtId="1" fontId="212" fillId="13" borderId="75" xfId="8" applyNumberFormat="1" applyFont="1" applyFill="1" applyBorder="1" applyAlignment="1" applyProtection="1">
      <alignment horizontal="center" vertical="center"/>
      <protection locked="0"/>
    </xf>
    <xf numFmtId="0" fontId="62" fillId="0" borderId="76" xfId="8" applyFont="1" applyBorder="1" applyAlignment="1" applyProtection="1">
      <alignment horizontal="right" vertical="center"/>
      <protection locked="0"/>
    </xf>
    <xf numFmtId="0" fontId="62" fillId="0" borderId="74" xfId="8" applyFont="1" applyBorder="1" applyAlignment="1" applyProtection="1">
      <alignment horizontal="left" vertical="center"/>
      <protection locked="0"/>
    </xf>
    <xf numFmtId="164" fontId="62" fillId="0" borderId="151" xfId="8" applyNumberFormat="1" applyFont="1" applyBorder="1" applyAlignment="1" applyProtection="1">
      <alignment horizontal="center" vertical="center"/>
      <protection locked="0"/>
    </xf>
    <xf numFmtId="0" fontId="62" fillId="0" borderId="74" xfId="8" applyFont="1" applyBorder="1" applyAlignment="1" applyProtection="1">
      <alignment horizontal="center" vertical="center"/>
      <protection locked="0"/>
    </xf>
    <xf numFmtId="185" fontId="29" fillId="0" borderId="74" xfId="8" applyNumberFormat="1" applyFont="1" applyBorder="1" applyAlignment="1" applyProtection="1">
      <alignment horizontal="right" vertical="center"/>
      <protection locked="0"/>
    </xf>
    <xf numFmtId="186" fontId="29" fillId="0" borderId="74" xfId="0" applyNumberFormat="1" applyFont="1" applyBorder="1" applyAlignment="1">
      <alignment horizontal="center" vertical="center"/>
    </xf>
    <xf numFmtId="1" fontId="86" fillId="0" borderId="75" xfId="8" applyNumberFormat="1" applyFont="1" applyBorder="1" applyAlignment="1" applyProtection="1">
      <alignment horizontal="left" vertical="center"/>
      <protection locked="0"/>
    </xf>
    <xf numFmtId="185" fontId="29" fillId="0" borderId="76" xfId="8" applyNumberFormat="1" applyFont="1" applyBorder="1" applyAlignment="1" applyProtection="1">
      <alignment horizontal="right" vertical="center"/>
      <protection locked="0"/>
    </xf>
    <xf numFmtId="1" fontId="86" fillId="0" borderId="77" xfId="8" applyNumberFormat="1" applyFont="1" applyBorder="1" applyAlignment="1" applyProtection="1">
      <alignment horizontal="left" vertical="center"/>
      <protection locked="0"/>
    </xf>
    <xf numFmtId="0" fontId="71" fillId="26" borderId="335" xfId="6" applyFont="1" applyFill="1" applyBorder="1" applyAlignment="1">
      <alignment horizontal="center" vertical="center"/>
    </xf>
    <xf numFmtId="0" fontId="5" fillId="22" borderId="91" xfId="7" applyFont="1" applyFill="1" applyBorder="1" applyAlignment="1">
      <alignment horizontal="center" vertical="center"/>
    </xf>
    <xf numFmtId="0" fontId="24" fillId="23" borderId="344" xfId="6" applyFont="1" applyFill="1" applyBorder="1" applyAlignment="1">
      <alignment horizontal="left" vertical="center"/>
    </xf>
    <xf numFmtId="0" fontId="86" fillId="23" borderId="344" xfId="0" applyFont="1" applyFill="1" applyBorder="1"/>
    <xf numFmtId="0" fontId="107" fillId="0" borderId="344" xfId="8" applyFont="1" applyBorder="1"/>
    <xf numFmtId="0" fontId="24" fillId="23" borderId="344" xfId="0" applyFont="1" applyFill="1" applyBorder="1" applyAlignment="1">
      <alignment horizontal="right" vertical="center"/>
    </xf>
    <xf numFmtId="0" fontId="229" fillId="25" borderId="85" xfId="0" applyFont="1" applyFill="1" applyBorder="1" applyAlignment="1">
      <alignment horizontal="center" vertical="center"/>
    </xf>
    <xf numFmtId="165" fontId="62" fillId="23" borderId="149" xfId="8" applyNumberFormat="1" applyFont="1" applyFill="1" applyBorder="1" applyAlignment="1" applyProtection="1">
      <alignment horizontal="center" vertical="center"/>
      <protection locked="0"/>
    </xf>
    <xf numFmtId="0" fontId="62" fillId="23" borderId="71" xfId="8" applyFont="1" applyFill="1" applyBorder="1" applyAlignment="1" applyProtection="1">
      <alignment horizontal="right" vertical="center"/>
      <protection locked="0"/>
    </xf>
    <xf numFmtId="165" fontId="28" fillId="23" borderId="70" xfId="8" applyNumberFormat="1" applyFont="1" applyFill="1" applyBorder="1" applyAlignment="1" applyProtection="1">
      <alignment horizontal="center" vertical="center"/>
      <protection locked="0"/>
    </xf>
    <xf numFmtId="185" fontId="29" fillId="23" borderId="71" xfId="8" applyNumberFormat="1" applyFont="1" applyFill="1" applyBorder="1" applyAlignment="1" applyProtection="1">
      <alignment horizontal="right" vertical="center"/>
      <protection locked="0"/>
    </xf>
    <xf numFmtId="1" fontId="86" fillId="23" borderId="70" xfId="8" applyNumberFormat="1" applyFont="1" applyFill="1" applyBorder="1" applyAlignment="1" applyProtection="1">
      <alignment horizontal="left" vertical="center"/>
      <protection locked="0"/>
    </xf>
    <xf numFmtId="0" fontId="107" fillId="23" borderId="4" xfId="8" applyFont="1" applyFill="1" applyBorder="1"/>
    <xf numFmtId="0" fontId="107" fillId="23" borderId="21" xfId="8" applyFont="1" applyFill="1" applyBorder="1"/>
    <xf numFmtId="0" fontId="62" fillId="23" borderId="0" xfId="8" applyFont="1" applyFill="1" applyAlignment="1" applyProtection="1">
      <alignment vertical="center"/>
      <protection locked="0"/>
    </xf>
    <xf numFmtId="0" fontId="62" fillId="23" borderId="0" xfId="8" applyFont="1" applyFill="1" applyAlignment="1" applyProtection="1">
      <alignment horizontal="right" vertical="center"/>
      <protection locked="0"/>
    </xf>
    <xf numFmtId="203" fontId="113" fillId="73" borderId="0" xfId="6" applyNumberFormat="1" applyFont="1" applyFill="1" applyAlignment="1">
      <alignment vertical="center"/>
    </xf>
    <xf numFmtId="0" fontId="62" fillId="23" borderId="0" xfId="0" applyFont="1" applyFill="1" applyAlignment="1">
      <alignment vertical="center"/>
    </xf>
    <xf numFmtId="0" fontId="144" fillId="23" borderId="0" xfId="0" applyFont="1" applyFill="1"/>
    <xf numFmtId="0" fontId="144" fillId="23" borderId="0" xfId="0" applyFont="1" applyFill="1" applyAlignment="1">
      <alignment horizontal="right"/>
    </xf>
    <xf numFmtId="0" fontId="62" fillId="23" borderId="0" xfId="12" applyFont="1" applyFill="1" applyAlignment="1">
      <alignment vertical="center"/>
    </xf>
    <xf numFmtId="0" fontId="62" fillId="23" borderId="0" xfId="12" applyFont="1" applyFill="1" applyAlignment="1">
      <alignment horizontal="right" vertical="center"/>
    </xf>
    <xf numFmtId="203" fontId="145" fillId="73" borderId="0" xfId="6" applyNumberFormat="1" applyFont="1" applyFill="1" applyAlignment="1">
      <alignment vertical="center"/>
    </xf>
    <xf numFmtId="203" fontId="29" fillId="74" borderId="0" xfId="6" applyNumberFormat="1" applyFont="1" applyFill="1" applyAlignment="1">
      <alignment horizontal="center" vertical="center"/>
    </xf>
    <xf numFmtId="0" fontId="144" fillId="23" borderId="21" xfId="0" applyFont="1" applyFill="1" applyBorder="1"/>
    <xf numFmtId="0" fontId="144" fillId="0" borderId="0" xfId="0" applyFont="1"/>
    <xf numFmtId="0" fontId="62" fillId="23" borderId="0" xfId="0" applyFont="1" applyFill="1" applyAlignment="1">
      <alignment horizontal="right" vertical="center"/>
    </xf>
    <xf numFmtId="203" fontId="62" fillId="74" borderId="0" xfId="6" applyNumberFormat="1" applyFont="1" applyFill="1" applyAlignment="1">
      <alignment horizontal="left" vertical="center"/>
    </xf>
    <xf numFmtId="0" fontId="107" fillId="23" borderId="100" xfId="8" applyFont="1" applyFill="1" applyBorder="1"/>
    <xf numFmtId="0" fontId="113" fillId="13" borderId="74" xfId="8" applyFont="1" applyFill="1" applyBorder="1" applyAlignment="1" applyProtection="1">
      <alignment horizontal="center" vertical="center"/>
      <protection locked="0"/>
    </xf>
    <xf numFmtId="164" fontId="62" fillId="23" borderId="154" xfId="8" applyNumberFormat="1" applyFont="1" applyFill="1" applyBorder="1" applyAlignment="1" applyProtection="1">
      <alignment horizontal="center" vertical="center"/>
      <protection locked="0"/>
    </xf>
    <xf numFmtId="0" fontId="62" fillId="23" borderId="76" xfId="8" applyFont="1" applyFill="1" applyBorder="1" applyAlignment="1" applyProtection="1">
      <alignment horizontal="right" vertical="center"/>
      <protection locked="0"/>
    </xf>
    <xf numFmtId="0" fontId="62" fillId="23" borderId="74" xfId="8" applyFont="1" applyFill="1" applyBorder="1" applyAlignment="1" applyProtection="1">
      <alignment horizontal="left" vertical="center"/>
      <protection locked="0"/>
    </xf>
    <xf numFmtId="0" fontId="62" fillId="23" borderId="75" xfId="8" applyFont="1" applyFill="1" applyBorder="1" applyAlignment="1" applyProtection="1">
      <alignment horizontal="center" vertical="center"/>
      <protection locked="0"/>
    </xf>
    <xf numFmtId="185" fontId="29" fillId="23" borderId="76" xfId="8" applyNumberFormat="1" applyFont="1" applyFill="1" applyBorder="1" applyAlignment="1" applyProtection="1">
      <alignment horizontal="right" vertical="center"/>
      <protection locked="0"/>
    </xf>
    <xf numFmtId="186" fontId="29" fillId="23" borderId="74" xfId="0" applyNumberFormat="1" applyFont="1" applyFill="1" applyBorder="1" applyAlignment="1">
      <alignment horizontal="center" vertical="center"/>
    </xf>
    <xf numFmtId="1" fontId="86" fillId="23" borderId="75" xfId="8" applyNumberFormat="1" applyFont="1" applyFill="1" applyBorder="1" applyAlignment="1" applyProtection="1">
      <alignment horizontal="left" vertical="center"/>
      <protection locked="0"/>
    </xf>
    <xf numFmtId="182" fontId="29" fillId="23" borderId="74" xfId="0" applyNumberFormat="1" applyFont="1" applyFill="1" applyBorder="1" applyAlignment="1">
      <alignment horizontal="center" vertical="center"/>
    </xf>
    <xf numFmtId="1" fontId="86" fillId="23" borderId="77" xfId="8" applyNumberFormat="1" applyFont="1" applyFill="1" applyBorder="1" applyAlignment="1" applyProtection="1">
      <alignment horizontal="left" vertical="center"/>
      <protection locked="0"/>
    </xf>
    <xf numFmtId="0" fontId="29" fillId="0" borderId="64" xfId="8" applyFont="1" applyBorder="1" applyAlignment="1" applyProtection="1">
      <alignment horizontal="centerContinuous" vertical="center"/>
      <protection locked="0"/>
    </xf>
    <xf numFmtId="0" fontId="86" fillId="0" borderId="156" xfId="8" applyFont="1" applyBorder="1" applyAlignment="1" applyProtection="1">
      <alignment horizontal="centerContinuous" vertical="center"/>
      <protection locked="0"/>
    </xf>
    <xf numFmtId="2" fontId="213" fillId="0" borderId="157" xfId="15" applyNumberFormat="1" applyFont="1" applyBorder="1" applyAlignment="1">
      <alignment horizontal="center" vertical="center"/>
    </xf>
    <xf numFmtId="168" fontId="213" fillId="0" borderId="157" xfId="15" applyNumberFormat="1" applyFont="1" applyBorder="1" applyAlignment="1">
      <alignment horizontal="center" vertical="center"/>
    </xf>
    <xf numFmtId="171" fontId="213" fillId="0" borderId="157" xfId="13" applyNumberFormat="1" applyFont="1" applyBorder="1" applyAlignment="1" applyProtection="1">
      <alignment horizontal="center" vertical="center"/>
      <protection locked="0"/>
    </xf>
    <xf numFmtId="0" fontId="298" fillId="0" borderId="165" xfId="8" applyFont="1" applyBorder="1" applyAlignment="1" applyProtection="1">
      <alignment horizontal="right" vertical="center" wrapText="1"/>
      <protection locked="0"/>
    </xf>
    <xf numFmtId="1" fontId="62" fillId="24" borderId="158" xfId="8" applyNumberFormat="1" applyFont="1" applyFill="1" applyBorder="1" applyAlignment="1" applyProtection="1">
      <alignment horizontal="center" vertical="center"/>
      <protection locked="0"/>
    </xf>
    <xf numFmtId="0" fontId="62" fillId="23" borderId="84" xfId="8" applyFont="1" applyFill="1" applyBorder="1" applyAlignment="1" applyProtection="1">
      <alignment horizontal="left" vertical="center"/>
      <protection locked="0"/>
    </xf>
    <xf numFmtId="164" fontId="62" fillId="23" borderId="163" xfId="8" applyNumberFormat="1" applyFont="1" applyFill="1" applyBorder="1" applyAlignment="1" applyProtection="1">
      <alignment horizontal="center" vertical="center"/>
      <protection locked="0"/>
    </xf>
    <xf numFmtId="165" fontId="28" fillId="23" borderId="84" xfId="8" applyNumberFormat="1" applyFont="1" applyFill="1" applyBorder="1" applyAlignment="1" applyProtection="1">
      <alignment horizontal="center" vertical="center"/>
      <protection locked="0"/>
    </xf>
    <xf numFmtId="185" fontId="29" fillId="23" borderId="84" xfId="8" applyNumberFormat="1" applyFont="1" applyFill="1" applyBorder="1" applyAlignment="1" applyProtection="1">
      <alignment horizontal="right" vertical="center"/>
      <protection locked="0"/>
    </xf>
    <xf numFmtId="182" fontId="29" fillId="23" borderId="84" xfId="0" applyNumberFormat="1" applyFont="1" applyFill="1" applyBorder="1" applyAlignment="1">
      <alignment horizontal="center" vertical="center"/>
    </xf>
    <xf numFmtId="1" fontId="86" fillId="23" borderId="118" xfId="8" applyNumberFormat="1" applyFont="1" applyFill="1" applyBorder="1" applyAlignment="1" applyProtection="1">
      <alignment horizontal="left" vertical="center"/>
      <protection locked="0"/>
    </xf>
    <xf numFmtId="185" fontId="29" fillId="23" borderId="158" xfId="8" applyNumberFormat="1" applyFont="1" applyFill="1" applyBorder="1" applyAlignment="1" applyProtection="1">
      <alignment horizontal="right" vertical="center"/>
      <protection locked="0"/>
    </xf>
    <xf numFmtId="1" fontId="86" fillId="23" borderId="164" xfId="8" applyNumberFormat="1" applyFont="1" applyFill="1" applyBorder="1" applyAlignment="1" applyProtection="1">
      <alignment horizontal="left" vertical="center"/>
      <protection locked="0"/>
    </xf>
    <xf numFmtId="0" fontId="116" fillId="13" borderId="37" xfId="8" applyFont="1" applyFill="1" applyBorder="1" applyAlignment="1" applyProtection="1">
      <alignment horizontal="center" vertical="center"/>
      <protection locked="0"/>
    </xf>
    <xf numFmtId="1" fontId="62" fillId="24" borderId="71" xfId="8" applyNumberFormat="1" applyFont="1" applyFill="1" applyBorder="1" applyAlignment="1" applyProtection="1">
      <alignment horizontal="center" vertical="center"/>
      <protection locked="0"/>
    </xf>
    <xf numFmtId="164" fontId="62" fillId="23" borderId="147" xfId="8" applyNumberFormat="1" applyFont="1" applyFill="1" applyBorder="1" applyAlignment="1" applyProtection="1">
      <alignment horizontal="center" vertical="center"/>
      <protection locked="0"/>
    </xf>
    <xf numFmtId="0" fontId="113" fillId="73" borderId="0" xfId="6" applyFont="1" applyFill="1" applyAlignment="1">
      <alignment horizontal="center" vertical="center"/>
    </xf>
    <xf numFmtId="0" fontId="62" fillId="23" borderId="0" xfId="0" applyFont="1" applyFill="1" applyAlignment="1">
      <alignment horizontal="center" vertical="center"/>
    </xf>
    <xf numFmtId="0" fontId="62" fillId="74" borderId="0" xfId="6" applyFont="1" applyFill="1" applyAlignment="1">
      <alignment horizontal="center" vertical="center"/>
    </xf>
    <xf numFmtId="0" fontId="107" fillId="23" borderId="4" xfId="8" applyFont="1" applyFill="1" applyBorder="1" applyAlignment="1">
      <alignment horizontal="center"/>
    </xf>
    <xf numFmtId="164" fontId="62" fillId="24" borderId="71" xfId="8" applyNumberFormat="1" applyFont="1" applyFill="1" applyBorder="1" applyAlignment="1" applyProtection="1">
      <alignment horizontal="center" vertical="center"/>
      <protection locked="0"/>
    </xf>
    <xf numFmtId="0" fontId="62" fillId="74" borderId="0" xfId="6" applyFont="1" applyFill="1" applyAlignment="1">
      <alignment horizontal="left" vertical="center"/>
    </xf>
    <xf numFmtId="203" fontId="62" fillId="23" borderId="0" xfId="0" applyNumberFormat="1" applyFont="1" applyFill="1" applyAlignment="1">
      <alignment horizontal="center" vertical="center"/>
    </xf>
    <xf numFmtId="0" fontId="211" fillId="24" borderId="70" xfId="8" applyFont="1" applyFill="1" applyBorder="1" applyAlignment="1" applyProtection="1">
      <alignment horizontal="left" vertical="center"/>
      <protection locked="0"/>
    </xf>
    <xf numFmtId="0" fontId="29" fillId="24" borderId="278" xfId="8" applyFont="1" applyFill="1" applyBorder="1" applyAlignment="1">
      <alignment horizontal="center" vertical="center" textRotation="90"/>
    </xf>
    <xf numFmtId="0" fontId="210" fillId="24" borderId="278" xfId="8" applyFont="1" applyFill="1" applyBorder="1" applyAlignment="1" applyProtection="1">
      <alignment horizontal="right" vertical="center"/>
      <protection locked="0"/>
    </xf>
    <xf numFmtId="0" fontId="211" fillId="24" borderId="278" xfId="8" applyFont="1" applyFill="1" applyBorder="1" applyAlignment="1" applyProtection="1">
      <alignment horizontal="right" vertical="center"/>
      <protection locked="0"/>
    </xf>
    <xf numFmtId="0" fontId="211" fillId="24" borderId="278" xfId="8" applyFont="1" applyFill="1" applyBorder="1" applyAlignment="1" applyProtection="1">
      <alignment horizontal="left" vertical="center"/>
      <protection locked="0"/>
    </xf>
    <xf numFmtId="165" fontId="116" fillId="24" borderId="278" xfId="8" applyNumberFormat="1" applyFont="1" applyFill="1" applyBorder="1" applyAlignment="1" applyProtection="1">
      <alignment horizontal="center" vertical="center"/>
      <protection locked="0"/>
    </xf>
    <xf numFmtId="0" fontId="62" fillId="23" borderId="278" xfId="8" applyFont="1" applyFill="1" applyBorder="1" applyAlignment="1" applyProtection="1">
      <alignment horizontal="right" vertical="center"/>
      <protection locked="0"/>
    </xf>
    <xf numFmtId="0" fontId="62" fillId="23" borderId="278" xfId="8" applyFont="1" applyFill="1" applyBorder="1" applyAlignment="1" applyProtection="1">
      <alignment horizontal="left" vertical="center"/>
      <protection locked="0"/>
    </xf>
    <xf numFmtId="164" fontId="62" fillId="23" borderId="278" xfId="8" applyNumberFormat="1" applyFont="1" applyFill="1" applyBorder="1" applyAlignment="1" applyProtection="1">
      <alignment horizontal="center" vertical="center"/>
      <protection locked="0"/>
    </xf>
    <xf numFmtId="165" fontId="28" fillId="23" borderId="278" xfId="8" applyNumberFormat="1" applyFont="1" applyFill="1" applyBorder="1" applyAlignment="1" applyProtection="1">
      <alignment horizontal="center" vertical="center"/>
      <protection locked="0"/>
    </xf>
    <xf numFmtId="185" fontId="29" fillId="23" borderId="278" xfId="8" applyNumberFormat="1" applyFont="1" applyFill="1" applyBorder="1" applyAlignment="1" applyProtection="1">
      <alignment horizontal="right" vertical="center"/>
      <protection locked="0"/>
    </xf>
    <xf numFmtId="182" fontId="29" fillId="23" borderId="278" xfId="0" applyNumberFormat="1" applyFont="1" applyFill="1" applyBorder="1" applyAlignment="1">
      <alignment horizontal="center" vertical="center"/>
    </xf>
    <xf numFmtId="1" fontId="86" fillId="23" borderId="278" xfId="8" applyNumberFormat="1" applyFont="1" applyFill="1" applyBorder="1" applyAlignment="1" applyProtection="1">
      <alignment horizontal="left" vertical="center"/>
      <protection locked="0"/>
    </xf>
    <xf numFmtId="0" fontId="211" fillId="13" borderId="259" xfId="8" applyFont="1" applyFill="1" applyBorder="1" applyAlignment="1" applyProtection="1">
      <alignment horizontal="right" vertical="center"/>
      <protection locked="0"/>
    </xf>
    <xf numFmtId="0" fontId="211" fillId="13" borderId="259" xfId="8" applyFont="1" applyFill="1" applyBorder="1" applyAlignment="1" applyProtection="1">
      <alignment horizontal="left" vertical="center"/>
      <protection locked="0"/>
    </xf>
    <xf numFmtId="2" fontId="234" fillId="24" borderId="279" xfId="8" applyNumberFormat="1" applyFont="1" applyFill="1" applyBorder="1" applyAlignment="1" applyProtection="1">
      <alignment horizontal="center" vertical="center"/>
      <protection locked="0"/>
    </xf>
    <xf numFmtId="1" fontId="62" fillId="24" borderId="260" xfId="8" applyNumberFormat="1" applyFont="1" applyFill="1" applyBorder="1" applyAlignment="1" applyProtection="1">
      <alignment horizontal="center" vertical="center"/>
      <protection locked="0"/>
    </xf>
    <xf numFmtId="0" fontId="62" fillId="23" borderId="259" xfId="8" applyFont="1" applyFill="1" applyBorder="1" applyAlignment="1" applyProtection="1">
      <alignment horizontal="left" vertical="center"/>
      <protection locked="0"/>
    </xf>
    <xf numFmtId="198" fontId="144" fillId="23" borderId="267" xfId="8" applyNumberFormat="1" applyFont="1" applyFill="1" applyBorder="1" applyAlignment="1" applyProtection="1">
      <alignment horizontal="center" vertical="center"/>
      <protection locked="0"/>
    </xf>
    <xf numFmtId="165" fontId="28" fillId="23" borderId="259" xfId="8" applyNumberFormat="1" applyFont="1" applyFill="1" applyBorder="1" applyAlignment="1" applyProtection="1">
      <alignment horizontal="center" vertical="center"/>
      <protection locked="0"/>
    </xf>
    <xf numFmtId="185" fontId="29" fillId="23" borderId="259" xfId="8" applyNumberFormat="1" applyFont="1" applyFill="1" applyBorder="1" applyAlignment="1" applyProtection="1">
      <alignment horizontal="right" vertical="center"/>
      <protection locked="0"/>
    </xf>
    <xf numFmtId="182" fontId="29" fillId="23" borderId="259" xfId="0" applyNumberFormat="1" applyFont="1" applyFill="1" applyBorder="1" applyAlignment="1">
      <alignment horizontal="center" vertical="center"/>
    </xf>
    <xf numFmtId="1" fontId="86" fillId="23" borderId="268" xfId="8" applyNumberFormat="1" applyFont="1" applyFill="1" applyBorder="1" applyAlignment="1" applyProtection="1">
      <alignment horizontal="left" vertical="center"/>
      <protection locked="0"/>
    </xf>
    <xf numFmtId="185" fontId="29" fillId="23" borderId="260" xfId="8" applyNumberFormat="1" applyFont="1" applyFill="1" applyBorder="1" applyAlignment="1" applyProtection="1">
      <alignment horizontal="right" vertical="center"/>
      <protection locked="0"/>
    </xf>
    <xf numFmtId="1" fontId="86" fillId="23" borderId="269" xfId="8" applyNumberFormat="1" applyFont="1" applyFill="1" applyBorder="1" applyAlignment="1" applyProtection="1">
      <alignment horizontal="left" vertical="center"/>
      <protection locked="0"/>
    </xf>
    <xf numFmtId="165" fontId="211" fillId="13" borderId="261" xfId="8" applyNumberFormat="1" applyFont="1" applyFill="1" applyBorder="1" applyAlignment="1" applyProtection="1">
      <alignment horizontal="right" vertical="center"/>
      <protection locked="0"/>
    </xf>
    <xf numFmtId="0" fontId="211" fillId="13" borderId="261" xfId="8" applyFont="1" applyFill="1" applyBorder="1" applyAlignment="1" applyProtection="1">
      <alignment horizontal="left" vertical="center"/>
      <protection locked="0"/>
    </xf>
    <xf numFmtId="172" fontId="88" fillId="13" borderId="280" xfId="8" applyNumberFormat="1" applyFont="1" applyFill="1" applyBorder="1" applyAlignment="1" applyProtection="1">
      <alignment horizontal="center" vertical="center"/>
      <protection locked="0"/>
    </xf>
    <xf numFmtId="164" fontId="62" fillId="24" borderId="274" xfId="8" applyNumberFormat="1" applyFont="1" applyFill="1" applyBorder="1" applyAlignment="1" applyProtection="1">
      <alignment horizontal="center" vertical="center"/>
      <protection locked="0"/>
    </xf>
    <xf numFmtId="0" fontId="62" fillId="23" borderId="261" xfId="8" applyFont="1" applyFill="1" applyBorder="1" applyAlignment="1" applyProtection="1">
      <alignment horizontal="left" vertical="center"/>
      <protection locked="0"/>
    </xf>
    <xf numFmtId="174" fontId="28" fillId="24" borderId="275" xfId="8" applyNumberFormat="1" applyFont="1" applyFill="1" applyBorder="1" applyAlignment="1" applyProtection="1">
      <alignment horizontal="center" vertical="center"/>
      <protection locked="0"/>
    </xf>
    <xf numFmtId="165" fontId="28" fillId="23" borderId="261" xfId="8" applyNumberFormat="1" applyFont="1" applyFill="1" applyBorder="1" applyAlignment="1" applyProtection="1">
      <alignment horizontal="center" vertical="center"/>
      <protection locked="0"/>
    </xf>
    <xf numFmtId="185" fontId="29" fillId="23" borderId="261" xfId="8" applyNumberFormat="1" applyFont="1" applyFill="1" applyBorder="1" applyAlignment="1" applyProtection="1">
      <alignment horizontal="right" vertical="center"/>
      <protection locked="0"/>
    </xf>
    <xf numFmtId="182" fontId="29" fillId="23" borderId="261" xfId="0" applyNumberFormat="1" applyFont="1" applyFill="1" applyBorder="1" applyAlignment="1">
      <alignment horizontal="center" vertical="center"/>
    </xf>
    <xf numFmtId="1" fontId="86" fillId="23" borderId="276" xfId="8" applyNumberFormat="1" applyFont="1" applyFill="1" applyBorder="1" applyAlignment="1" applyProtection="1">
      <alignment horizontal="left" vertical="center"/>
      <protection locked="0"/>
    </xf>
    <xf numFmtId="185" fontId="29" fillId="23" borderId="274" xfId="8" applyNumberFormat="1" applyFont="1" applyFill="1" applyBorder="1" applyAlignment="1" applyProtection="1">
      <alignment horizontal="right" vertical="center"/>
      <protection locked="0"/>
    </xf>
    <xf numFmtId="1" fontId="86" fillId="23" borderId="277" xfId="8" applyNumberFormat="1" applyFont="1" applyFill="1" applyBorder="1" applyAlignment="1" applyProtection="1">
      <alignment horizontal="left" vertical="center"/>
      <protection locked="0"/>
    </xf>
    <xf numFmtId="0" fontId="234" fillId="0" borderId="0" xfId="8" applyFont="1"/>
    <xf numFmtId="182" fontId="28" fillId="23" borderId="0" xfId="8" applyNumberFormat="1" applyFont="1" applyFill="1"/>
    <xf numFmtId="0" fontId="211" fillId="24" borderId="259" xfId="8" applyFont="1" applyFill="1" applyBorder="1" applyAlignment="1" applyProtection="1">
      <alignment horizontal="right" vertical="center"/>
      <protection locked="0"/>
    </xf>
    <xf numFmtId="0" fontId="211" fillId="24" borderId="268" xfId="8" applyFont="1" applyFill="1" applyBorder="1" applyAlignment="1" applyProtection="1">
      <alignment horizontal="left" vertical="center"/>
      <protection locked="0"/>
    </xf>
    <xf numFmtId="0" fontId="116" fillId="13" borderId="281" xfId="8" applyFont="1" applyFill="1" applyBorder="1" applyAlignment="1" applyProtection="1">
      <alignment horizontal="center" vertical="center"/>
      <protection locked="0"/>
    </xf>
    <xf numFmtId="1" fontId="62" fillId="24" borderId="272" xfId="8" applyNumberFormat="1" applyFont="1" applyFill="1" applyBorder="1" applyAlignment="1" applyProtection="1">
      <alignment horizontal="center" vertical="center"/>
      <protection locked="0"/>
    </xf>
    <xf numFmtId="0" fontId="62" fillId="23" borderId="283" xfId="8" applyFont="1" applyFill="1" applyBorder="1" applyAlignment="1" applyProtection="1">
      <alignment horizontal="left" vertical="center"/>
      <protection locked="0"/>
    </xf>
    <xf numFmtId="164" fontId="62" fillId="23" borderId="284" xfId="8" applyNumberFormat="1" applyFont="1" applyFill="1" applyBorder="1" applyAlignment="1" applyProtection="1">
      <alignment horizontal="center" vertical="center"/>
      <protection locked="0"/>
    </xf>
    <xf numFmtId="165" fontId="28" fillId="23" borderId="283" xfId="8" applyNumberFormat="1" applyFont="1" applyFill="1" applyBorder="1" applyAlignment="1" applyProtection="1">
      <alignment horizontal="center" vertical="center"/>
      <protection locked="0"/>
    </xf>
    <xf numFmtId="185" fontId="29" fillId="23" borderId="283" xfId="8" applyNumberFormat="1" applyFont="1" applyFill="1" applyBorder="1" applyAlignment="1" applyProtection="1">
      <alignment horizontal="right" vertical="center"/>
      <protection locked="0"/>
    </xf>
    <xf numFmtId="182" fontId="29" fillId="23" borderId="283" xfId="0" applyNumberFormat="1" applyFont="1" applyFill="1" applyBorder="1" applyAlignment="1">
      <alignment horizontal="center" vertical="center"/>
    </xf>
    <xf numFmtId="1" fontId="86" fillId="23" borderId="285" xfId="8" applyNumberFormat="1" applyFont="1" applyFill="1" applyBorder="1" applyAlignment="1" applyProtection="1">
      <alignment horizontal="left" vertical="center"/>
      <protection locked="0"/>
    </xf>
    <xf numFmtId="185" fontId="29" fillId="23" borderId="272" xfId="8" applyNumberFormat="1" applyFont="1" applyFill="1" applyBorder="1" applyAlignment="1" applyProtection="1">
      <alignment horizontal="right" vertical="center"/>
      <protection locked="0"/>
    </xf>
    <xf numFmtId="1" fontId="86" fillId="23" borderId="286" xfId="8" applyNumberFormat="1" applyFont="1" applyFill="1" applyBorder="1" applyAlignment="1" applyProtection="1">
      <alignment horizontal="left" vertical="center"/>
      <protection locked="0"/>
    </xf>
    <xf numFmtId="0" fontId="211" fillId="24" borderId="261" xfId="8" applyFont="1" applyFill="1" applyBorder="1" applyAlignment="1" applyProtection="1">
      <alignment horizontal="right" vertical="center"/>
      <protection locked="0"/>
    </xf>
    <xf numFmtId="0" fontId="211" fillId="24" borderId="261" xfId="8" applyFont="1" applyFill="1" applyBorder="1" applyAlignment="1" applyProtection="1">
      <alignment horizontal="left" vertical="center"/>
      <protection locked="0"/>
    </xf>
    <xf numFmtId="0" fontId="116" fillId="13" borderId="282" xfId="8" applyFont="1" applyFill="1" applyBorder="1" applyAlignment="1" applyProtection="1">
      <alignment horizontal="center" vertical="center"/>
      <protection locked="0"/>
    </xf>
    <xf numFmtId="165" fontId="116" fillId="13" borderId="282" xfId="8" applyNumberFormat="1" applyFont="1" applyFill="1" applyBorder="1" applyAlignment="1" applyProtection="1">
      <alignment horizontal="center" vertical="center"/>
      <protection locked="0"/>
    </xf>
    <xf numFmtId="164" fontId="62" fillId="24" borderId="273" xfId="8" applyNumberFormat="1" applyFont="1" applyFill="1" applyBorder="1" applyAlignment="1" applyProtection="1">
      <alignment horizontal="center" vertical="center"/>
      <protection locked="0"/>
    </xf>
    <xf numFmtId="0" fontId="62" fillId="23" borderId="262" xfId="8" applyFont="1" applyFill="1" applyBorder="1" applyAlignment="1" applyProtection="1">
      <alignment horizontal="left" vertical="center"/>
      <protection locked="0"/>
    </xf>
    <xf numFmtId="164" fontId="62" fillId="23" borderId="287" xfId="8" applyNumberFormat="1" applyFont="1" applyFill="1" applyBorder="1" applyAlignment="1" applyProtection="1">
      <alignment horizontal="center" vertical="center"/>
      <protection locked="0"/>
    </xf>
    <xf numFmtId="165" fontId="28" fillId="23" borderId="262" xfId="8" applyNumberFormat="1" applyFont="1" applyFill="1" applyBorder="1" applyAlignment="1" applyProtection="1">
      <alignment horizontal="center" vertical="center"/>
      <protection locked="0"/>
    </xf>
    <xf numFmtId="185" fontId="29" fillId="23" borderId="262" xfId="8" applyNumberFormat="1" applyFont="1" applyFill="1" applyBorder="1" applyAlignment="1" applyProtection="1">
      <alignment horizontal="right" vertical="center"/>
      <protection locked="0"/>
    </xf>
    <xf numFmtId="182" fontId="29" fillId="23" borderId="262" xfId="0" applyNumberFormat="1" applyFont="1" applyFill="1" applyBorder="1" applyAlignment="1">
      <alignment horizontal="center" vertical="center"/>
    </xf>
    <xf numFmtId="1" fontId="86" fillId="23" borderId="288" xfId="8" applyNumberFormat="1" applyFont="1" applyFill="1" applyBorder="1" applyAlignment="1" applyProtection="1">
      <alignment horizontal="left" vertical="center"/>
      <protection locked="0"/>
    </xf>
    <xf numFmtId="185" fontId="29" fillId="23" borderId="273" xfId="8" applyNumberFormat="1" applyFont="1" applyFill="1" applyBorder="1" applyAlignment="1" applyProtection="1">
      <alignment horizontal="right" vertical="center"/>
      <protection locked="0"/>
    </xf>
    <xf numFmtId="1" fontId="86" fillId="23" borderId="289" xfId="8" applyNumberFormat="1" applyFont="1" applyFill="1" applyBorder="1" applyAlignment="1" applyProtection="1">
      <alignment horizontal="left" vertical="center"/>
      <protection locked="0"/>
    </xf>
    <xf numFmtId="197" fontId="144" fillId="23" borderId="267" xfId="8" applyNumberFormat="1" applyFont="1" applyFill="1" applyBorder="1" applyAlignment="1" applyProtection="1">
      <alignment horizontal="center" vertical="center"/>
      <protection locked="0"/>
    </xf>
    <xf numFmtId="2" fontId="116" fillId="13" borderId="37" xfId="8" applyNumberFormat="1" applyFont="1" applyFill="1" applyBorder="1" applyAlignment="1" applyProtection="1">
      <alignment horizontal="center" vertical="center"/>
      <protection locked="0"/>
    </xf>
    <xf numFmtId="164" fontId="28" fillId="23" borderId="0" xfId="8" applyNumberFormat="1" applyFont="1" applyFill="1"/>
    <xf numFmtId="0" fontId="282" fillId="13" borderId="259" xfId="8" applyFont="1" applyFill="1" applyBorder="1" applyAlignment="1" applyProtection="1">
      <alignment horizontal="left" vertical="center" wrapText="1"/>
      <protection locked="0"/>
    </xf>
    <xf numFmtId="0" fontId="28" fillId="23" borderId="259" xfId="8" applyFont="1" applyFill="1" applyBorder="1" applyAlignment="1" applyProtection="1">
      <alignment horizontal="left" vertical="center" wrapText="1"/>
      <protection locked="0"/>
    </xf>
    <xf numFmtId="199" fontId="144" fillId="23" borderId="267" xfId="8" applyNumberFormat="1" applyFont="1" applyFill="1" applyBorder="1" applyAlignment="1" applyProtection="1">
      <alignment horizontal="center" vertical="center"/>
      <protection locked="0"/>
    </xf>
    <xf numFmtId="1" fontId="86" fillId="23" borderId="268" xfId="8" applyNumberFormat="1" applyFont="1" applyFill="1" applyBorder="1" applyAlignment="1" applyProtection="1">
      <alignment horizontal="left" vertical="center" wrapText="1"/>
      <protection locked="0"/>
    </xf>
    <xf numFmtId="1" fontId="86" fillId="23" borderId="269" xfId="8" applyNumberFormat="1" applyFont="1" applyFill="1" applyBorder="1" applyAlignment="1" applyProtection="1">
      <alignment horizontal="left" vertical="center" wrapText="1"/>
      <protection locked="0"/>
    </xf>
    <xf numFmtId="0" fontId="211" fillId="24" borderId="0" xfId="8" applyFont="1" applyFill="1" applyAlignment="1" applyProtection="1">
      <alignment horizontal="right" vertical="center" wrapText="1"/>
      <protection locked="0"/>
    </xf>
    <xf numFmtId="0" fontId="211" fillId="24" borderId="0" xfId="8" applyFont="1" applyFill="1" applyAlignment="1" applyProtection="1">
      <alignment horizontal="right" vertical="center"/>
      <protection locked="0"/>
    </xf>
    <xf numFmtId="0" fontId="211" fillId="24" borderId="0" xfId="8" applyFont="1" applyFill="1" applyAlignment="1" applyProtection="1">
      <alignment horizontal="left" vertical="center"/>
      <protection locked="0"/>
    </xf>
    <xf numFmtId="172" fontId="88" fillId="24" borderId="0" xfId="8" applyNumberFormat="1" applyFont="1" applyFill="1" applyAlignment="1" applyProtection="1">
      <alignment horizontal="center" vertical="center"/>
      <protection locked="0"/>
    </xf>
    <xf numFmtId="164" fontId="62" fillId="24" borderId="0" xfId="8" applyNumberFormat="1" applyFont="1" applyFill="1" applyAlignment="1" applyProtection="1">
      <alignment horizontal="center" vertical="center"/>
      <protection locked="0"/>
    </xf>
    <xf numFmtId="0" fontId="62" fillId="23" borderId="0" xfId="8" applyFont="1" applyFill="1" applyAlignment="1" applyProtection="1">
      <alignment horizontal="left" vertical="center"/>
      <protection locked="0"/>
    </xf>
    <xf numFmtId="164" fontId="62" fillId="23" borderId="0" xfId="8" applyNumberFormat="1" applyFont="1" applyFill="1" applyAlignment="1" applyProtection="1">
      <alignment horizontal="center" vertical="center"/>
      <protection locked="0"/>
    </xf>
    <xf numFmtId="165" fontId="28" fillId="23" borderId="0" xfId="8" applyNumberFormat="1" applyFont="1" applyFill="1" applyAlignment="1" applyProtection="1">
      <alignment horizontal="center" vertical="center"/>
      <protection locked="0"/>
    </xf>
    <xf numFmtId="185" fontId="29" fillId="23" borderId="0" xfId="8" applyNumberFormat="1" applyFont="1" applyFill="1" applyAlignment="1" applyProtection="1">
      <alignment horizontal="right" vertical="center"/>
      <protection locked="0"/>
    </xf>
    <xf numFmtId="182" fontId="29" fillId="23" borderId="0" xfId="0" applyNumberFormat="1" applyFont="1" applyFill="1" applyAlignment="1">
      <alignment horizontal="center" vertical="center"/>
    </xf>
    <xf numFmtId="1" fontId="86" fillId="23" borderId="0" xfId="8" applyNumberFormat="1" applyFont="1" applyFill="1" applyAlignment="1" applyProtection="1">
      <alignment horizontal="left" vertical="center"/>
      <protection locked="0"/>
    </xf>
    <xf numFmtId="0" fontId="234" fillId="23" borderId="0" xfId="8" applyFont="1" applyFill="1"/>
    <xf numFmtId="180" fontId="144" fillId="23" borderId="267" xfId="8" applyNumberFormat="1" applyFont="1" applyFill="1" applyBorder="1" applyAlignment="1" applyProtection="1">
      <alignment horizontal="center" vertical="center"/>
      <protection locked="0"/>
    </xf>
    <xf numFmtId="0" fontId="107" fillId="23" borderId="265" xfId="8" applyFont="1" applyFill="1" applyBorder="1"/>
    <xf numFmtId="0" fontId="107" fillId="23" borderId="0" xfId="8" applyFont="1" applyFill="1"/>
    <xf numFmtId="2" fontId="37" fillId="23" borderId="160" xfId="15" applyNumberFormat="1" applyFont="1" applyFill="1" applyBorder="1" applyAlignment="1">
      <alignment horizontal="right" vertical="center"/>
    </xf>
    <xf numFmtId="172" fontId="88" fillId="13" borderId="162" xfId="8" applyNumberFormat="1" applyFont="1" applyFill="1" applyBorder="1" applyAlignment="1" applyProtection="1">
      <alignment horizontal="center" vertical="center"/>
      <protection locked="0"/>
    </xf>
    <xf numFmtId="164" fontId="62" fillId="24" borderId="113" xfId="8" applyNumberFormat="1" applyFont="1" applyFill="1" applyBorder="1" applyAlignment="1" applyProtection="1">
      <alignment horizontal="center" vertical="center"/>
      <protection locked="0"/>
    </xf>
    <xf numFmtId="174" fontId="28" fillId="24" borderId="266" xfId="8" applyNumberFormat="1" applyFont="1" applyFill="1" applyBorder="1" applyAlignment="1" applyProtection="1">
      <alignment horizontal="center" vertical="center"/>
      <protection locked="0"/>
    </xf>
    <xf numFmtId="1" fontId="86" fillId="23" borderId="161" xfId="8" applyNumberFormat="1" applyFont="1" applyFill="1" applyBorder="1" applyAlignment="1" applyProtection="1">
      <alignment horizontal="left" vertical="center"/>
      <protection locked="0"/>
    </xf>
    <xf numFmtId="185" fontId="29" fillId="23" borderId="113" xfId="8" applyNumberFormat="1" applyFont="1" applyFill="1" applyBorder="1" applyAlignment="1" applyProtection="1">
      <alignment horizontal="right" vertical="center"/>
      <protection locked="0"/>
    </xf>
    <xf numFmtId="1" fontId="86" fillId="23" borderId="270" xfId="8" applyNumberFormat="1" applyFont="1" applyFill="1" applyBorder="1" applyAlignment="1" applyProtection="1">
      <alignment horizontal="left" vertical="center"/>
      <protection locked="0"/>
    </xf>
    <xf numFmtId="165" fontId="211" fillId="13" borderId="0" xfId="8" applyNumberFormat="1" applyFont="1" applyFill="1" applyAlignment="1" applyProtection="1">
      <alignment horizontal="right" vertical="center"/>
      <protection locked="0"/>
    </xf>
    <xf numFmtId="0" fontId="211" fillId="13" borderId="0" xfId="8" applyFont="1" applyFill="1" applyAlignment="1" applyProtection="1">
      <alignment horizontal="left" vertical="center"/>
      <protection locked="0"/>
    </xf>
    <xf numFmtId="2" fontId="209" fillId="0" borderId="160" xfId="15" applyNumberFormat="1" applyFont="1" applyBorder="1" applyAlignment="1">
      <alignment horizontal="center" vertical="top"/>
    </xf>
    <xf numFmtId="168" fontId="209" fillId="0" borderId="160" xfId="15" applyNumberFormat="1" applyFont="1" applyBorder="1" applyAlignment="1">
      <alignment horizontal="center" vertical="top"/>
    </xf>
    <xf numFmtId="171" fontId="209" fillId="0" borderId="160" xfId="13" applyNumberFormat="1" applyFont="1" applyBorder="1" applyAlignment="1" applyProtection="1">
      <alignment horizontal="center" vertical="top"/>
      <protection locked="0"/>
    </xf>
    <xf numFmtId="2" fontId="71" fillId="23" borderId="159" xfId="15" applyNumberFormat="1" applyFont="1" applyFill="1" applyBorder="1" applyAlignment="1">
      <alignment horizontal="left" vertical="center"/>
    </xf>
    <xf numFmtId="0" fontId="210" fillId="24" borderId="263" xfId="8" applyFont="1" applyFill="1" applyBorder="1" applyAlignment="1" applyProtection="1">
      <alignment horizontal="right" vertical="center" wrapText="1"/>
      <protection locked="0"/>
    </xf>
    <xf numFmtId="0" fontId="210" fillId="24" borderId="261" xfId="8" applyFont="1" applyFill="1" applyBorder="1" applyAlignment="1" applyProtection="1">
      <alignment horizontal="right" vertical="center" wrapText="1"/>
      <protection locked="0"/>
    </xf>
    <xf numFmtId="165" fontId="211" fillId="24" borderId="261" xfId="8" applyNumberFormat="1" applyFont="1" applyFill="1" applyBorder="1" applyAlignment="1" applyProtection="1">
      <alignment horizontal="right" vertical="center"/>
      <protection locked="0"/>
    </xf>
    <xf numFmtId="2" fontId="298" fillId="23" borderId="264" xfId="15" applyNumberFormat="1" applyFont="1" applyFill="1" applyBorder="1" applyAlignment="1">
      <alignment horizontal="right" vertical="center"/>
    </xf>
    <xf numFmtId="0" fontId="209" fillId="2" borderId="264" xfId="15" applyFont="1" applyFill="1" applyBorder="1" applyAlignment="1">
      <alignment horizontal="center" vertical="center"/>
    </xf>
    <xf numFmtId="0" fontId="62" fillId="23" borderId="271" xfId="15" applyFont="1" applyFill="1" applyBorder="1" applyAlignment="1">
      <alignment horizontal="center" vertical="center"/>
    </xf>
    <xf numFmtId="164" fontId="28" fillId="0" borderId="0" xfId="8" applyNumberFormat="1" applyFont="1"/>
    <xf numFmtId="0" fontId="29" fillId="0" borderId="193" xfId="8" applyFont="1" applyBorder="1" applyAlignment="1" applyProtection="1">
      <alignment horizontal="centerContinuous" vertical="center"/>
      <protection locked="0"/>
    </xf>
    <xf numFmtId="0" fontId="86" fillId="0" borderId="198" xfId="8" applyFont="1" applyBorder="1" applyAlignment="1" applyProtection="1">
      <alignment horizontal="centerContinuous" vertical="center"/>
      <protection locked="0"/>
    </xf>
    <xf numFmtId="0" fontId="86" fillId="0" borderId="194" xfId="8" applyFont="1" applyBorder="1" applyAlignment="1" applyProtection="1">
      <alignment vertical="center" wrapText="1"/>
      <protection locked="0"/>
    </xf>
    <xf numFmtId="0" fontId="298" fillId="0" borderId="195" xfId="8" applyFont="1" applyBorder="1" applyAlignment="1" applyProtection="1">
      <alignment horizontal="right" vertical="center"/>
      <protection locked="0"/>
    </xf>
    <xf numFmtId="0" fontId="37" fillId="2" borderId="193" xfId="15" applyFont="1" applyFill="1" applyBorder="1" applyAlignment="1">
      <alignment horizontal="center" vertical="center"/>
    </xf>
    <xf numFmtId="0" fontId="211" fillId="13" borderId="0" xfId="8" applyFont="1" applyFill="1" applyAlignment="1" applyProtection="1">
      <alignment horizontal="center" vertical="center"/>
      <protection locked="0"/>
    </xf>
    <xf numFmtId="0" fontId="60" fillId="13" borderId="0" xfId="8" applyFont="1" applyFill="1" applyAlignment="1" applyProtection="1">
      <alignment horizontal="left" vertical="center" wrapText="1"/>
      <protection locked="0"/>
    </xf>
    <xf numFmtId="2" fontId="28" fillId="35" borderId="162" xfId="8" applyNumberFormat="1" applyFont="1" applyFill="1" applyBorder="1" applyAlignment="1" applyProtection="1">
      <alignment horizontal="center" vertical="center"/>
      <protection locked="0"/>
    </xf>
    <xf numFmtId="1" fontId="62" fillId="24" borderId="113" xfId="8" applyNumberFormat="1" applyFont="1" applyFill="1" applyBorder="1" applyAlignment="1" applyProtection="1">
      <alignment horizontal="center" vertical="center"/>
      <protection locked="0"/>
    </xf>
    <xf numFmtId="0" fontId="29" fillId="23" borderId="0" xfId="8" applyFont="1" applyFill="1" applyAlignment="1" applyProtection="1">
      <alignment horizontal="left" vertical="center" wrapText="1"/>
      <protection locked="0"/>
    </xf>
    <xf numFmtId="198" fontId="144" fillId="23" borderId="192" xfId="8" applyNumberFormat="1" applyFont="1" applyFill="1" applyBorder="1" applyAlignment="1" applyProtection="1">
      <alignment horizontal="center" vertical="center" wrapText="1"/>
      <protection locked="0"/>
    </xf>
    <xf numFmtId="1" fontId="86" fillId="23" borderId="4" xfId="8" applyNumberFormat="1" applyFont="1" applyFill="1" applyBorder="1" applyAlignment="1" applyProtection="1">
      <alignment horizontal="left" vertical="center"/>
      <protection locked="0"/>
    </xf>
    <xf numFmtId="0" fontId="28" fillId="0" borderId="0" xfId="8" applyFont="1" applyAlignment="1">
      <alignment vertical="center"/>
    </xf>
    <xf numFmtId="165" fontId="267" fillId="13" borderId="49" xfId="8" applyNumberFormat="1" applyFont="1" applyFill="1" applyBorder="1" applyAlignment="1" applyProtection="1">
      <alignment horizontal="right" vertical="center"/>
      <protection locked="0"/>
    </xf>
    <xf numFmtId="0" fontId="211" fillId="13" borderId="49" xfId="8" applyFont="1" applyFill="1" applyBorder="1" applyAlignment="1" applyProtection="1">
      <alignment horizontal="left" vertical="center"/>
      <protection locked="0"/>
    </xf>
    <xf numFmtId="172" fontId="65" fillId="13" borderId="59" xfId="8" applyNumberFormat="1" applyFont="1" applyFill="1" applyBorder="1" applyAlignment="1" applyProtection="1">
      <alignment horizontal="center" vertical="center"/>
      <protection locked="0"/>
    </xf>
    <xf numFmtId="164" fontId="62" fillId="24" borderId="196" xfId="8" applyNumberFormat="1" applyFont="1" applyFill="1" applyBorder="1" applyAlignment="1" applyProtection="1">
      <alignment horizontal="center" vertical="center"/>
      <protection locked="0"/>
    </xf>
    <xf numFmtId="0" fontId="62" fillId="23" borderId="49" xfId="8" applyFont="1" applyFill="1" applyBorder="1" applyAlignment="1" applyProtection="1">
      <alignment horizontal="left" vertical="center"/>
      <protection locked="0"/>
    </xf>
    <xf numFmtId="174" fontId="28" fillId="24" borderId="291" xfId="8" applyNumberFormat="1" applyFont="1" applyFill="1" applyBorder="1" applyAlignment="1" applyProtection="1">
      <alignment horizontal="center" vertical="center"/>
      <protection locked="0"/>
    </xf>
    <xf numFmtId="165" fontId="28" fillId="23" borderId="49" xfId="8" applyNumberFormat="1" applyFont="1" applyFill="1" applyBorder="1" applyAlignment="1" applyProtection="1">
      <alignment horizontal="center" vertical="center"/>
      <protection locked="0"/>
    </xf>
    <xf numFmtId="185" fontId="29" fillId="23" borderId="49" xfId="8" applyNumberFormat="1" applyFont="1" applyFill="1" applyBorder="1" applyAlignment="1" applyProtection="1">
      <alignment horizontal="right" vertical="center"/>
      <protection locked="0"/>
    </xf>
    <xf numFmtId="182" fontId="29" fillId="23" borderId="49" xfId="0" applyNumberFormat="1" applyFont="1" applyFill="1" applyBorder="1" applyAlignment="1">
      <alignment horizontal="center" vertical="center"/>
    </xf>
    <xf numFmtId="1" fontId="86" fillId="23" borderId="197" xfId="8" applyNumberFormat="1" applyFont="1" applyFill="1" applyBorder="1" applyAlignment="1" applyProtection="1">
      <alignment horizontal="left" vertical="center"/>
      <protection locked="0"/>
    </xf>
    <xf numFmtId="185" fontId="29" fillId="23" borderId="196" xfId="8" applyNumberFormat="1" applyFont="1" applyFill="1" applyBorder="1" applyAlignment="1" applyProtection="1">
      <alignment horizontal="right" vertical="center"/>
      <protection locked="0"/>
    </xf>
    <xf numFmtId="1" fontId="86" fillId="23" borderId="100" xfId="8" applyNumberFormat="1" applyFont="1" applyFill="1" applyBorder="1" applyAlignment="1" applyProtection="1">
      <alignment horizontal="left" vertical="center"/>
      <protection locked="0"/>
    </xf>
    <xf numFmtId="0" fontId="210" fillId="24" borderId="0" xfId="8" applyFont="1" applyFill="1" applyAlignment="1" applyProtection="1">
      <alignment horizontal="right" vertical="center" wrapText="1"/>
      <protection locked="0"/>
    </xf>
    <xf numFmtId="165" fontId="267" fillId="13" borderId="0" xfId="8" applyNumberFormat="1" applyFont="1" applyFill="1" applyAlignment="1" applyProtection="1">
      <alignment horizontal="right" vertical="center"/>
      <protection locked="0"/>
    </xf>
    <xf numFmtId="172" fontId="65" fillId="13" borderId="0" xfId="8" applyNumberFormat="1" applyFont="1" applyFill="1" applyAlignment="1" applyProtection="1">
      <alignment horizontal="center" vertical="center"/>
      <protection locked="0"/>
    </xf>
    <xf numFmtId="174" fontId="28" fillId="24" borderId="0" xfId="8" applyNumberFormat="1" applyFont="1" applyFill="1" applyAlignment="1" applyProtection="1">
      <alignment horizontal="center" vertical="center"/>
      <protection locked="0"/>
    </xf>
    <xf numFmtId="0" fontId="37" fillId="2" borderId="160" xfId="15" applyFont="1" applyFill="1" applyBorder="1" applyAlignment="1">
      <alignment horizontal="center" vertical="center"/>
    </xf>
    <xf numFmtId="0" fontId="211" fillId="13" borderId="0" xfId="8" applyFont="1" applyFill="1" applyAlignment="1" applyProtection="1">
      <alignment horizontal="right" vertical="center"/>
      <protection locked="0"/>
    </xf>
    <xf numFmtId="198" fontId="144" fillId="23" borderId="192" xfId="8" applyNumberFormat="1" applyFont="1" applyFill="1" applyBorder="1" applyAlignment="1" applyProtection="1">
      <alignment horizontal="center" vertical="center"/>
      <protection locked="0"/>
    </xf>
    <xf numFmtId="165" fontId="211" fillId="13" borderId="49" xfId="8" applyNumberFormat="1" applyFont="1" applyFill="1" applyBorder="1" applyAlignment="1" applyProtection="1">
      <alignment horizontal="right" vertical="center"/>
      <protection locked="0"/>
    </xf>
    <xf numFmtId="172" fontId="88" fillId="13" borderId="59" xfId="8" applyNumberFormat="1" applyFont="1" applyFill="1" applyBorder="1" applyAlignment="1" applyProtection="1">
      <alignment horizontal="center" vertical="center"/>
      <protection locked="0"/>
    </xf>
    <xf numFmtId="0" fontId="211" fillId="24" borderId="0" xfId="8" applyFont="1" applyFill="1" applyAlignment="1" applyProtection="1">
      <alignment horizontal="center" vertical="center" wrapText="1"/>
      <protection locked="0"/>
    </xf>
    <xf numFmtId="164" fontId="88" fillId="13" borderId="0" xfId="8" applyNumberFormat="1" applyFont="1" applyFill="1" applyAlignment="1" applyProtection="1">
      <alignment horizontal="center" vertical="center"/>
      <protection locked="0"/>
    </xf>
    <xf numFmtId="0" fontId="28" fillId="6" borderId="13" xfId="0" applyFont="1" applyFill="1" applyBorder="1" applyAlignment="1">
      <alignment horizontal="centerContinuous" vertical="center"/>
    </xf>
    <xf numFmtId="0" fontId="86" fillId="6" borderId="308" xfId="0" applyFont="1" applyFill="1" applyBorder="1" applyAlignment="1">
      <alignment horizontal="centerContinuous" vertical="center"/>
    </xf>
    <xf numFmtId="0" fontId="299" fillId="0" borderId="0" xfId="15" applyFont="1" applyAlignment="1">
      <alignment vertical="center"/>
    </xf>
    <xf numFmtId="0" fontId="107" fillId="0" borderId="0" xfId="15" applyFont="1" applyAlignment="1">
      <alignment horizontal="center" vertical="center" wrapText="1"/>
    </xf>
    <xf numFmtId="0" fontId="71" fillId="26" borderId="339" xfId="6" applyFont="1" applyFill="1" applyBorder="1" applyAlignment="1">
      <alignment horizontal="center" vertical="center"/>
    </xf>
    <xf numFmtId="0" fontId="24" fillId="23" borderId="84" xfId="6" applyFont="1" applyFill="1" applyBorder="1" applyAlignment="1">
      <alignment horizontal="left" vertical="center"/>
    </xf>
    <xf numFmtId="0" fontId="24" fillId="23" borderId="84" xfId="0" applyFont="1" applyFill="1" applyBorder="1" applyAlignment="1">
      <alignment horizontal="right" vertical="center"/>
    </xf>
    <xf numFmtId="0" fontId="105" fillId="25" borderId="85" xfId="0" applyFont="1" applyFill="1" applyBorder="1" applyAlignment="1">
      <alignment horizontal="center" vertical="center"/>
    </xf>
    <xf numFmtId="0" fontId="86" fillId="23" borderId="21" xfId="0" applyFont="1" applyFill="1" applyBorder="1" applyAlignment="1">
      <alignment vertical="center"/>
    </xf>
    <xf numFmtId="165" fontId="303" fillId="24" borderId="0" xfId="0" applyNumberFormat="1" applyFont="1" applyFill="1" applyAlignment="1" applyProtection="1">
      <alignment horizontal="right" vertical="center"/>
      <protection locked="0"/>
    </xf>
    <xf numFmtId="165" fontId="40" fillId="24" borderId="0" xfId="0" applyNumberFormat="1" applyFont="1" applyFill="1" applyAlignment="1" applyProtection="1">
      <alignment horizontal="right" vertical="center"/>
      <protection locked="0"/>
    </xf>
    <xf numFmtId="165" fontId="305" fillId="24" borderId="0" xfId="0" applyNumberFormat="1" applyFont="1" applyFill="1" applyAlignment="1" applyProtection="1">
      <alignment horizontal="right" vertical="center"/>
      <protection locked="0"/>
    </xf>
    <xf numFmtId="169" fontId="305" fillId="75" borderId="4" xfId="0" applyNumberFormat="1" applyFont="1" applyFill="1" applyBorder="1" applyAlignment="1">
      <alignment horizontal="center" vertical="center" wrapText="1"/>
    </xf>
    <xf numFmtId="0" fontId="56" fillId="23" borderId="4" xfId="15" applyFont="1" applyFill="1" applyBorder="1" applyAlignment="1">
      <alignment horizontal="center" vertical="center" wrapText="1"/>
    </xf>
    <xf numFmtId="0" fontId="306" fillId="23" borderId="0" xfId="0" applyFont="1" applyFill="1" applyAlignment="1">
      <alignment horizontal="right" vertical="center"/>
    </xf>
    <xf numFmtId="0" fontId="306" fillId="56" borderId="0" xfId="0" applyFont="1" applyFill="1" applyAlignment="1">
      <alignment horizontal="center" vertical="center" wrapText="1"/>
    </xf>
    <xf numFmtId="0" fontId="59" fillId="56" borderId="4" xfId="0" applyFont="1" applyFill="1" applyBorder="1" applyAlignment="1">
      <alignment horizontal="center" vertical="center" wrapText="1"/>
    </xf>
    <xf numFmtId="164" fontId="86" fillId="23" borderId="0" xfId="0" applyNumberFormat="1" applyFont="1" applyFill="1" applyAlignment="1" applyProtection="1">
      <alignment horizontal="right" vertical="center"/>
      <protection locked="0"/>
    </xf>
    <xf numFmtId="194" fontId="306" fillId="56" borderId="0" xfId="0" applyNumberFormat="1" applyFont="1" applyFill="1" applyAlignment="1">
      <alignment horizontal="center" vertical="center" wrapText="1"/>
    </xf>
    <xf numFmtId="194" fontId="44" fillId="56" borderId="4" xfId="0" applyNumberFormat="1" applyFont="1" applyFill="1" applyBorder="1" applyAlignment="1">
      <alignment horizontal="center" vertical="center" wrapText="1"/>
    </xf>
    <xf numFmtId="164" fontId="71" fillId="23" borderId="0" xfId="0" applyNumberFormat="1" applyFont="1" applyFill="1" applyAlignment="1" applyProtection="1">
      <alignment horizontal="right" vertical="center"/>
      <protection locked="0"/>
    </xf>
    <xf numFmtId="165" fontId="306" fillId="56" borderId="0" xfId="0" applyNumberFormat="1" applyFont="1" applyFill="1" applyAlignment="1">
      <alignment horizontal="center" vertical="center"/>
    </xf>
    <xf numFmtId="165" fontId="298" fillId="56" borderId="0" xfId="0" applyNumberFormat="1" applyFont="1" applyFill="1" applyAlignment="1">
      <alignment horizontal="center" vertical="center"/>
    </xf>
    <xf numFmtId="169" fontId="40" fillId="24" borderId="4" xfId="0" applyNumberFormat="1" applyFont="1" applyFill="1" applyBorder="1" applyAlignment="1">
      <alignment horizontal="centerContinuous" vertical="center" wrapText="1"/>
    </xf>
    <xf numFmtId="194" fontId="44" fillId="23" borderId="4" xfId="0" applyNumberFormat="1" applyFont="1" applyFill="1" applyBorder="1" applyAlignment="1">
      <alignment horizontal="center" vertical="center" wrapText="1"/>
    </xf>
    <xf numFmtId="195" fontId="306" fillId="56" borderId="0" xfId="0" applyNumberFormat="1" applyFont="1" applyFill="1" applyAlignment="1">
      <alignment horizontal="centerContinuous" vertical="center" wrapText="1"/>
    </xf>
    <xf numFmtId="167" fontId="298" fillId="56" borderId="0" xfId="0" applyNumberFormat="1" applyFont="1" applyFill="1" applyAlignment="1">
      <alignment horizontal="center" vertical="center" wrapText="1"/>
    </xf>
    <xf numFmtId="195" fontId="40" fillId="23" borderId="4" xfId="0" applyNumberFormat="1" applyFont="1" applyFill="1" applyBorder="1" applyAlignment="1">
      <alignment horizontal="centerContinuous" vertical="center" wrapText="1"/>
    </xf>
    <xf numFmtId="169" fontId="306" fillId="56" borderId="0" xfId="0" applyNumberFormat="1" applyFont="1" applyFill="1" applyAlignment="1">
      <alignment horizontal="center" vertical="center" wrapText="1"/>
    </xf>
    <xf numFmtId="169" fontId="59" fillId="56" borderId="4" xfId="0" applyNumberFormat="1" applyFont="1" applyFill="1" applyBorder="1" applyAlignment="1">
      <alignment horizontal="center" vertical="center" wrapText="1"/>
    </xf>
    <xf numFmtId="169" fontId="306" fillId="56" borderId="0" xfId="0" applyNumberFormat="1" applyFont="1" applyFill="1" applyAlignment="1">
      <alignment horizontal="centerContinuous" vertical="center" wrapText="1"/>
    </xf>
    <xf numFmtId="169" fontId="298" fillId="56" borderId="0" xfId="0" applyNumberFormat="1" applyFont="1" applyFill="1" applyAlignment="1">
      <alignment horizontal="center" vertical="center" wrapText="1"/>
    </xf>
    <xf numFmtId="169" fontId="40" fillId="23" borderId="4" xfId="0" applyNumberFormat="1" applyFont="1" applyFill="1" applyBorder="1" applyAlignment="1">
      <alignment horizontal="centerContinuous" vertical="center" wrapText="1"/>
    </xf>
    <xf numFmtId="172" fontId="86" fillId="23" borderId="0" xfId="0" applyNumberFormat="1" applyFont="1" applyFill="1" applyAlignment="1">
      <alignment horizontal="center" vertical="center"/>
    </xf>
    <xf numFmtId="172" fontId="86" fillId="23" borderId="4" xfId="0" applyNumberFormat="1" applyFont="1" applyFill="1" applyBorder="1" applyAlignment="1">
      <alignment horizontal="center" vertical="center"/>
    </xf>
    <xf numFmtId="165" fontId="86" fillId="24" borderId="21" xfId="0" applyNumberFormat="1" applyFont="1" applyFill="1" applyBorder="1" applyAlignment="1" applyProtection="1">
      <alignment horizontal="right" vertical="center" wrapText="1"/>
      <protection locked="0"/>
    </xf>
    <xf numFmtId="169" fontId="107" fillId="23" borderId="0" xfId="0" applyNumberFormat="1" applyFont="1" applyFill="1" applyAlignment="1">
      <alignment horizontal="center" vertical="center" wrapText="1"/>
    </xf>
    <xf numFmtId="169" fontId="86" fillId="23" borderId="4" xfId="0" applyNumberFormat="1" applyFont="1" applyFill="1" applyBorder="1" applyAlignment="1">
      <alignment horizontal="center" vertical="center" wrapText="1"/>
    </xf>
    <xf numFmtId="169" fontId="86" fillId="23" borderId="0" xfId="0" applyNumberFormat="1" applyFont="1" applyFill="1" applyAlignment="1">
      <alignment horizontal="center" vertical="center" wrapText="1"/>
    </xf>
    <xf numFmtId="169" fontId="107" fillId="23" borderId="0" xfId="0" applyNumberFormat="1" applyFont="1" applyFill="1" applyAlignment="1">
      <alignment horizontal="centerContinuous" vertical="center" wrapText="1"/>
    </xf>
    <xf numFmtId="169" fontId="29" fillId="21" borderId="4" xfId="0" applyNumberFormat="1" applyFont="1" applyFill="1" applyBorder="1" applyAlignment="1">
      <alignment horizontal="center" vertical="center"/>
    </xf>
    <xf numFmtId="165" fontId="86" fillId="35" borderId="21" xfId="0" applyNumberFormat="1" applyFont="1" applyFill="1" applyBorder="1" applyAlignment="1" applyProtection="1">
      <alignment horizontal="right" vertical="center" wrapText="1"/>
      <protection locked="0"/>
    </xf>
    <xf numFmtId="164" fontId="86" fillId="22" borderId="0" xfId="0" applyNumberFormat="1" applyFont="1" applyFill="1" applyAlignment="1" applyProtection="1">
      <alignment horizontal="right" vertical="center"/>
      <protection locked="0"/>
    </xf>
    <xf numFmtId="169" fontId="86" fillId="22" borderId="0" xfId="0" applyNumberFormat="1" applyFont="1" applyFill="1" applyAlignment="1">
      <alignment horizontal="center" vertical="center" wrapText="1"/>
    </xf>
    <xf numFmtId="0" fontId="86" fillId="23" borderId="95" xfId="0" applyFont="1" applyFill="1" applyBorder="1" applyAlignment="1">
      <alignment vertical="center"/>
    </xf>
    <xf numFmtId="164" fontId="86" fillId="23" borderId="306" xfId="0" applyNumberFormat="1" applyFont="1" applyFill="1" applyBorder="1" applyAlignment="1" applyProtection="1">
      <alignment horizontal="right" vertical="center"/>
      <protection locked="0"/>
    </xf>
    <xf numFmtId="169" fontId="282" fillId="34" borderId="306" xfId="0" applyNumberFormat="1" applyFont="1" applyFill="1" applyBorder="1" applyAlignment="1">
      <alignment horizontal="left" vertical="center"/>
    </xf>
    <xf numFmtId="0" fontId="86" fillId="23" borderId="307" xfId="0" applyFont="1" applyFill="1" applyBorder="1"/>
    <xf numFmtId="0" fontId="23" fillId="23" borderId="21" xfId="0" applyFont="1" applyFill="1" applyBorder="1" applyAlignment="1">
      <alignment horizontal="center" vertical="center"/>
    </xf>
    <xf numFmtId="169" fontId="23" fillId="24" borderId="0" xfId="0" applyNumberFormat="1" applyFont="1" applyFill="1" applyAlignment="1">
      <alignment horizontal="center" vertical="center"/>
    </xf>
    <xf numFmtId="195" fontId="23" fillId="23" borderId="0" xfId="0" applyNumberFormat="1" applyFont="1" applyFill="1" applyAlignment="1">
      <alignment horizontal="center" vertical="center"/>
    </xf>
    <xf numFmtId="169" fontId="23" fillId="23" borderId="0" xfId="0" applyNumberFormat="1" applyFont="1" applyFill="1" applyAlignment="1">
      <alignment horizontal="center" vertical="center"/>
    </xf>
    <xf numFmtId="169" fontId="23" fillId="23" borderId="4" xfId="0" applyNumberFormat="1" applyFont="1" applyFill="1" applyBorder="1" applyAlignment="1">
      <alignment horizontal="center" vertical="center"/>
    </xf>
    <xf numFmtId="0" fontId="86" fillId="23" borderId="93" xfId="0" applyFont="1" applyFill="1" applyBorder="1"/>
    <xf numFmtId="0" fontId="86" fillId="23" borderId="308" xfId="0" applyFont="1" applyFill="1" applyBorder="1"/>
    <xf numFmtId="165" fontId="308" fillId="24" borderId="308" xfId="0" applyNumberFormat="1" applyFont="1" applyFill="1" applyBorder="1" applyAlignment="1" applyProtection="1">
      <alignment horizontal="right" vertical="center"/>
      <protection locked="0"/>
    </xf>
    <xf numFmtId="168" fontId="303" fillId="56" borderId="309" xfId="0" applyNumberFormat="1" applyFont="1" applyFill="1" applyBorder="1" applyAlignment="1" applyProtection="1">
      <alignment horizontal="center" vertical="center"/>
      <protection locked="0"/>
    </xf>
    <xf numFmtId="0" fontId="5" fillId="22" borderId="94" xfId="7" applyFont="1" applyFill="1" applyBorder="1" applyAlignment="1">
      <alignment horizontal="center" vertical="center"/>
    </xf>
    <xf numFmtId="0" fontId="24" fillId="23" borderId="201" xfId="6" applyFont="1" applyFill="1" applyBorder="1" applyAlignment="1">
      <alignment horizontal="left" vertical="center"/>
    </xf>
    <xf numFmtId="0" fontId="24" fillId="23" borderId="201" xfId="0" applyFont="1" applyFill="1" applyBorder="1" applyAlignment="1">
      <alignment horizontal="right" vertical="center"/>
    </xf>
    <xf numFmtId="0" fontId="105" fillId="25" borderId="202" xfId="0" applyFont="1" applyFill="1" applyBorder="1" applyAlignment="1">
      <alignment horizontal="center" vertical="center"/>
    </xf>
    <xf numFmtId="165" fontId="308" fillId="24" borderId="0" xfId="0" applyNumberFormat="1" applyFont="1" applyFill="1" applyAlignment="1" applyProtection="1">
      <alignment horizontal="right" vertical="center"/>
      <protection locked="0"/>
    </xf>
    <xf numFmtId="168" fontId="308" fillId="56" borderId="4" xfId="0" applyNumberFormat="1" applyFont="1" applyFill="1" applyBorder="1" applyAlignment="1" applyProtection="1">
      <alignment horizontal="center" vertical="center"/>
      <protection locked="0"/>
    </xf>
    <xf numFmtId="168" fontId="303" fillId="56" borderId="4" xfId="0" applyNumberFormat="1" applyFont="1" applyFill="1" applyBorder="1" applyAlignment="1" applyProtection="1">
      <alignment horizontal="center" vertical="center"/>
      <protection locked="0"/>
    </xf>
    <xf numFmtId="168" fontId="24" fillId="23" borderId="4" xfId="0" applyNumberFormat="1" applyFont="1" applyFill="1" applyBorder="1" applyAlignment="1">
      <alignment horizontal="center"/>
    </xf>
    <xf numFmtId="170" fontId="303" fillId="56" borderId="4" xfId="0" applyNumberFormat="1" applyFont="1" applyFill="1" applyBorder="1" applyAlignment="1" applyProtection="1">
      <alignment horizontal="center" vertical="center"/>
      <protection locked="0"/>
    </xf>
    <xf numFmtId="168" fontId="24" fillId="23" borderId="4" xfId="0" applyNumberFormat="1" applyFont="1" applyFill="1" applyBorder="1" applyAlignment="1">
      <alignment horizontal="center" vertical="center"/>
    </xf>
    <xf numFmtId="0" fontId="86" fillId="23" borderId="0" xfId="0" applyFont="1" applyFill="1" applyAlignment="1" applyProtection="1">
      <alignment horizontal="right" vertical="center"/>
      <protection locked="0"/>
    </xf>
    <xf numFmtId="168" fontId="86" fillId="23" borderId="4" xfId="0" applyNumberFormat="1" applyFont="1" applyFill="1" applyBorder="1" applyAlignment="1">
      <alignment horizontal="center" vertical="center"/>
    </xf>
    <xf numFmtId="189" fontId="24" fillId="23" borderId="4" xfId="0" applyNumberFormat="1" applyFont="1" applyFill="1" applyBorder="1" applyAlignment="1">
      <alignment horizontal="center" vertical="center"/>
    </xf>
    <xf numFmtId="164" fontId="29" fillId="23" borderId="4" xfId="0" applyNumberFormat="1" applyFont="1" applyFill="1" applyBorder="1" applyAlignment="1" applyProtection="1">
      <alignment horizontal="center" vertical="center"/>
      <protection locked="0"/>
    </xf>
    <xf numFmtId="0" fontId="44" fillId="23" borderId="0" xfId="0" applyFont="1" applyFill="1" applyAlignment="1" applyProtection="1">
      <alignment horizontal="right" vertical="center"/>
      <protection locked="0"/>
    </xf>
    <xf numFmtId="189" fontId="44" fillId="56" borderId="4" xfId="0" applyNumberFormat="1" applyFont="1" applyFill="1" applyBorder="1" applyAlignment="1">
      <alignment horizontal="center" vertical="center"/>
    </xf>
    <xf numFmtId="168" fontId="44" fillId="56" borderId="4" xfId="0" applyNumberFormat="1" applyFont="1" applyFill="1" applyBorder="1" applyAlignment="1" applyProtection="1">
      <alignment horizontal="center" vertical="center"/>
      <protection locked="0"/>
    </xf>
    <xf numFmtId="168" fontId="24" fillId="23" borderId="4" xfId="0" applyNumberFormat="1" applyFont="1" applyFill="1" applyBorder="1" applyAlignment="1" applyProtection="1">
      <alignment horizontal="center" vertical="center"/>
      <protection locked="0"/>
    </xf>
    <xf numFmtId="0" fontId="59" fillId="23" borderId="0" xfId="0" applyFont="1" applyFill="1" applyAlignment="1" applyProtection="1">
      <alignment horizontal="right" vertical="center"/>
      <protection locked="0"/>
    </xf>
    <xf numFmtId="170" fontId="44" fillId="56" borderId="4" xfId="0" applyNumberFormat="1" applyFont="1" applyFill="1" applyBorder="1" applyAlignment="1" applyProtection="1">
      <alignment horizontal="center" vertical="center"/>
      <protection locked="0"/>
    </xf>
    <xf numFmtId="168" fontId="86" fillId="23" borderId="4" xfId="0" applyNumberFormat="1" applyFont="1" applyFill="1" applyBorder="1" applyAlignment="1">
      <alignment horizontal="center"/>
    </xf>
    <xf numFmtId="165" fontId="306" fillId="24" borderId="0" xfId="0" applyNumberFormat="1" applyFont="1" applyFill="1" applyAlignment="1" applyProtection="1">
      <alignment horizontal="right" vertical="center"/>
      <protection locked="0"/>
    </xf>
    <xf numFmtId="168" fontId="306" fillId="56" borderId="4" xfId="0" applyNumberFormat="1" applyFont="1" applyFill="1" applyBorder="1" applyAlignment="1" applyProtection="1">
      <alignment horizontal="center" vertical="center"/>
      <protection locked="0"/>
    </xf>
    <xf numFmtId="0" fontId="86" fillId="23" borderId="95" xfId="0" applyFont="1" applyFill="1" applyBorder="1"/>
    <xf numFmtId="0" fontId="86" fillId="23" borderId="8" xfId="0" applyFont="1" applyFill="1" applyBorder="1"/>
    <xf numFmtId="0" fontId="86" fillId="23" borderId="101" xfId="0" applyFont="1" applyFill="1" applyBorder="1"/>
    <xf numFmtId="189" fontId="24" fillId="23" borderId="101" xfId="0" applyNumberFormat="1" applyFont="1" applyFill="1" applyBorder="1" applyAlignment="1">
      <alignment horizontal="center" vertical="center"/>
    </xf>
    <xf numFmtId="0" fontId="106" fillId="6" borderId="12" xfId="0" applyFont="1" applyFill="1" applyBorder="1" applyAlignment="1">
      <alignment horizontal="left" vertical="center"/>
    </xf>
    <xf numFmtId="0" fontId="28" fillId="6" borderId="0" xfId="0" applyFont="1" applyFill="1" applyAlignment="1">
      <alignment vertical="center"/>
    </xf>
    <xf numFmtId="0" fontId="71" fillId="26" borderId="87" xfId="0" applyFont="1" applyFill="1" applyBorder="1" applyAlignment="1">
      <alignment horizontal="centerContinuous" vertical="center"/>
    </xf>
    <xf numFmtId="0" fontId="86" fillId="26" borderId="122" xfId="0" applyFont="1" applyFill="1" applyBorder="1" applyAlignment="1">
      <alignment horizontal="centerContinuous" vertical="center"/>
    </xf>
    <xf numFmtId="0" fontId="86" fillId="26" borderId="123" xfId="0" applyFont="1" applyFill="1" applyBorder="1" applyAlignment="1">
      <alignment horizontal="centerContinuous" vertical="center"/>
    </xf>
    <xf numFmtId="0" fontId="86" fillId="0" borderId="84" xfId="0" applyFont="1" applyBorder="1"/>
    <xf numFmtId="0" fontId="108" fillId="25" borderId="85" xfId="0" applyFont="1" applyFill="1" applyBorder="1" applyAlignment="1">
      <alignment horizontal="center" vertical="center"/>
    </xf>
    <xf numFmtId="0" fontId="266" fillId="23" borderId="21" xfId="0" applyFont="1" applyFill="1" applyBorder="1" applyAlignment="1">
      <alignment horizontal="centerContinuous" vertical="center" wrapText="1"/>
    </xf>
    <xf numFmtId="0" fontId="266" fillId="23" borderId="0" xfId="0" applyFont="1" applyFill="1" applyAlignment="1">
      <alignment horizontal="centerContinuous" vertical="center" wrapText="1"/>
    </xf>
    <xf numFmtId="0" fontId="266" fillId="23" borderId="4" xfId="0" applyFont="1" applyFill="1" applyBorder="1" applyAlignment="1">
      <alignment horizontal="centerContinuous" vertical="center" wrapText="1"/>
    </xf>
    <xf numFmtId="0" fontId="30" fillId="23" borderId="21" xfId="0" applyFont="1" applyFill="1" applyBorder="1" applyAlignment="1">
      <alignment horizontal="centerContinuous" vertical="center" wrapText="1"/>
    </xf>
    <xf numFmtId="0" fontId="30" fillId="23" borderId="0" xfId="0" applyFont="1" applyFill="1" applyAlignment="1">
      <alignment horizontal="centerContinuous" vertical="center" wrapText="1"/>
    </xf>
    <xf numFmtId="0" fontId="30" fillId="23" borderId="4" xfId="0" applyFont="1" applyFill="1" applyBorder="1" applyAlignment="1">
      <alignment horizontal="centerContinuous" vertical="center" wrapText="1"/>
    </xf>
    <xf numFmtId="0" fontId="86" fillId="23" borderId="21" xfId="0" applyFont="1" applyFill="1" applyBorder="1" applyAlignment="1">
      <alignment horizontal="center" vertical="center" wrapText="1"/>
    </xf>
    <xf numFmtId="0" fontId="86" fillId="23" borderId="0" xfId="0" applyFont="1" applyFill="1" applyAlignment="1">
      <alignment horizontal="center" vertical="center" wrapText="1"/>
    </xf>
    <xf numFmtId="0" fontId="86" fillId="23" borderId="0" xfId="0" applyFont="1" applyFill="1" applyAlignment="1">
      <alignment horizontal="centerContinuous" vertical="center" wrapText="1"/>
    </xf>
    <xf numFmtId="0" fontId="86" fillId="23" borderId="4" xfId="0" applyFont="1" applyFill="1" applyBorder="1" applyAlignment="1">
      <alignment horizontal="centerContinuous" vertical="center" wrapText="1"/>
    </xf>
    <xf numFmtId="0" fontId="86" fillId="23" borderId="91" xfId="0" applyFont="1" applyFill="1" applyBorder="1" applyAlignment="1">
      <alignment horizontal="center" vertical="center" wrapText="1"/>
    </xf>
    <xf numFmtId="0" fontId="86" fillId="23" borderId="84" xfId="0" applyFont="1" applyFill="1" applyBorder="1" applyAlignment="1">
      <alignment horizontal="center" vertical="center" wrapText="1"/>
    </xf>
    <xf numFmtId="0" fontId="86" fillId="23" borderId="85" xfId="0" applyFont="1" applyFill="1" applyBorder="1" applyAlignment="1">
      <alignment horizontal="center" vertical="center" wrapText="1"/>
    </xf>
    <xf numFmtId="0" fontId="86" fillId="0" borderId="119" xfId="0" applyFont="1" applyBorder="1" applyAlignment="1">
      <alignment horizontal="center" vertical="center" wrapText="1"/>
    </xf>
    <xf numFmtId="0" fontId="86" fillId="0" borderId="10" xfId="0" applyFont="1" applyBorder="1" applyAlignment="1">
      <alignment horizontal="center" vertical="center" wrapText="1"/>
    </xf>
    <xf numFmtId="0" fontId="86" fillId="0" borderId="10" xfId="0" applyFont="1" applyBorder="1" applyAlignment="1">
      <alignment horizontal="center" vertical="center"/>
    </xf>
    <xf numFmtId="0" fontId="86" fillId="0" borderId="120" xfId="0" applyFont="1" applyBorder="1" applyAlignment="1">
      <alignment horizontal="center" vertical="center" wrapText="1"/>
    </xf>
    <xf numFmtId="168" fontId="261" fillId="2" borderId="340" xfId="0" applyNumberFormat="1" applyFont="1" applyFill="1" applyBorder="1" applyAlignment="1" applyProtection="1">
      <alignment horizontal="center" vertical="center"/>
      <protection locked="0"/>
    </xf>
    <xf numFmtId="0" fontId="31" fillId="2" borderId="11" xfId="0" applyFont="1" applyFill="1" applyBorder="1" applyAlignment="1">
      <alignment horizontal="center" vertical="center"/>
    </xf>
    <xf numFmtId="0" fontId="309" fillId="3" borderId="11" xfId="0" applyFont="1" applyFill="1" applyBorder="1" applyAlignment="1">
      <alignment horizontal="center" vertical="center"/>
    </xf>
    <xf numFmtId="0" fontId="86" fillId="0" borderId="11" xfId="0" applyFont="1" applyBorder="1" applyAlignment="1">
      <alignment horizontal="center" vertical="center"/>
    </xf>
    <xf numFmtId="168" fontId="86" fillId="0" borderId="341" xfId="0" applyNumberFormat="1" applyFont="1" applyBorder="1" applyAlignment="1" applyProtection="1">
      <alignment horizontal="center" vertical="center"/>
      <protection locked="0"/>
    </xf>
    <xf numFmtId="0" fontId="29" fillId="26" borderId="12" xfId="0" applyFont="1" applyFill="1" applyBorder="1" applyAlignment="1">
      <alignment horizontal="centerContinuous" vertical="center"/>
    </xf>
    <xf numFmtId="0" fontId="86" fillId="26" borderId="13" xfId="0" applyFont="1" applyFill="1" applyBorder="1" applyAlignment="1">
      <alignment horizontal="centerContinuous" vertical="center"/>
    </xf>
    <xf numFmtId="0" fontId="86" fillId="26" borderId="14" xfId="0" applyFont="1" applyFill="1" applyBorder="1" applyAlignment="1">
      <alignment horizontal="centerContinuous" vertical="center"/>
    </xf>
    <xf numFmtId="0" fontId="71" fillId="0" borderId="5" xfId="0" applyFont="1" applyBorder="1" applyAlignment="1">
      <alignment vertical="center" wrapText="1"/>
    </xf>
    <xf numFmtId="168" fontId="310" fillId="3" borderId="0" xfId="0" applyNumberFormat="1" applyFont="1" applyFill="1" applyAlignment="1" applyProtection="1">
      <alignment horizontal="center" vertical="center"/>
      <protection locked="0"/>
    </xf>
    <xf numFmtId="168" fontId="311" fillId="0" borderId="0" xfId="0" applyNumberFormat="1" applyFont="1" applyAlignment="1">
      <alignment vertical="center"/>
    </xf>
    <xf numFmtId="0" fontId="71" fillId="0" borderId="0" xfId="0" applyFont="1" applyAlignment="1">
      <alignment horizontal="center" vertical="center"/>
    </xf>
    <xf numFmtId="168" fontId="107" fillId="0" borderId="0" xfId="0" applyNumberFormat="1" applyFont="1" applyAlignment="1" applyProtection="1">
      <alignment horizontal="center" vertical="center" wrapText="1"/>
      <protection locked="0"/>
    </xf>
    <xf numFmtId="168" fontId="107" fillId="0" borderId="6" xfId="0" applyNumberFormat="1" applyFont="1" applyBorder="1" applyAlignment="1" applyProtection="1">
      <alignment horizontal="center" vertical="center" wrapText="1"/>
      <protection locked="0"/>
    </xf>
    <xf numFmtId="0" fontId="86" fillId="0" borderId="5" xfId="0" applyFont="1" applyBorder="1" applyAlignment="1">
      <alignment vertical="center"/>
    </xf>
    <xf numFmtId="170" fontId="312" fillId="2" borderId="0" xfId="0" applyNumberFormat="1" applyFont="1" applyFill="1" applyAlignment="1" applyProtection="1">
      <alignment horizontal="center" vertical="center"/>
      <protection locked="0"/>
    </xf>
    <xf numFmtId="168" fontId="86" fillId="0" borderId="0" xfId="0" applyNumberFormat="1" applyFont="1" applyAlignment="1" applyProtection="1">
      <alignment horizontal="center" vertical="center"/>
      <protection locked="0"/>
    </xf>
    <xf numFmtId="170" fontId="296" fillId="2" borderId="0" xfId="0" applyNumberFormat="1" applyFont="1" applyFill="1" applyAlignment="1" applyProtection="1">
      <alignment horizontal="center" vertical="center"/>
      <protection locked="0"/>
    </xf>
    <xf numFmtId="168" fontId="86" fillId="0" borderId="6" xfId="0" applyNumberFormat="1" applyFont="1" applyBorder="1" applyAlignment="1" applyProtection="1">
      <alignment horizontal="center" vertical="center"/>
      <protection locked="0"/>
    </xf>
    <xf numFmtId="0" fontId="86" fillId="0" borderId="5" xfId="0" applyFont="1" applyBorder="1"/>
    <xf numFmtId="0" fontId="71" fillId="4" borderId="6" xfId="15" applyFont="1" applyFill="1" applyBorder="1" applyAlignment="1">
      <alignment horizontal="center" wrapText="1"/>
    </xf>
    <xf numFmtId="169" fontId="308" fillId="34" borderId="0" xfId="0" applyNumberFormat="1" applyFont="1" applyFill="1" applyAlignment="1">
      <alignment horizontal="left" vertical="center"/>
    </xf>
    <xf numFmtId="169" fontId="59" fillId="23" borderId="0" xfId="0" applyNumberFormat="1" applyFont="1" applyFill="1" applyAlignment="1">
      <alignment horizontal="centerContinuous" vertical="center" wrapText="1"/>
    </xf>
    <xf numFmtId="169" fontId="59" fillId="23" borderId="8" xfId="0" applyNumberFormat="1" applyFont="1" applyFill="1" applyBorder="1" applyAlignment="1">
      <alignment horizontal="centerContinuous" vertical="center" wrapText="1"/>
    </xf>
    <xf numFmtId="0" fontId="86" fillId="0" borderId="8" xfId="0" applyFont="1" applyBorder="1" applyAlignment="1">
      <alignment vertical="center"/>
    </xf>
    <xf numFmtId="169" fontId="29" fillId="23" borderId="9" xfId="0" applyNumberFormat="1" applyFont="1" applyFill="1" applyBorder="1" applyAlignment="1">
      <alignment horizontal="center" vertical="center"/>
    </xf>
    <xf numFmtId="0" fontId="86" fillId="0" borderId="5" xfId="0" applyFont="1" applyBorder="1" applyAlignment="1">
      <alignment horizontal="right" vertical="center"/>
    </xf>
    <xf numFmtId="170" fontId="314" fillId="0" borderId="0" xfId="0" applyNumberFormat="1" applyFont="1" applyAlignment="1" applyProtection="1">
      <alignment horizontal="center" vertical="center"/>
      <protection locked="0"/>
    </xf>
    <xf numFmtId="0" fontId="107" fillId="0" borderId="0" xfId="0" applyFont="1" applyAlignment="1">
      <alignment vertical="center"/>
    </xf>
    <xf numFmtId="0" fontId="86" fillId="0" borderId="6" xfId="0" applyFont="1" applyBorder="1" applyAlignment="1">
      <alignment vertical="center"/>
    </xf>
    <xf numFmtId="0" fontId="86" fillId="0" borderId="7" xfId="0" applyFont="1" applyBorder="1" applyAlignment="1">
      <alignment vertical="center"/>
    </xf>
    <xf numFmtId="9" fontId="86" fillId="0" borderId="8" xfId="0" applyNumberFormat="1" applyFont="1" applyBorder="1" applyAlignment="1">
      <alignment vertical="center"/>
    </xf>
    <xf numFmtId="0" fontId="86" fillId="0" borderId="9" xfId="0" applyFont="1" applyBorder="1" applyAlignment="1">
      <alignment vertical="center"/>
    </xf>
    <xf numFmtId="9" fontId="86" fillId="0" borderId="0" xfId="0" applyNumberFormat="1" applyFont="1" applyAlignment="1">
      <alignment vertical="center"/>
    </xf>
    <xf numFmtId="0" fontId="106" fillId="26" borderId="12" xfId="0" applyFont="1" applyFill="1" applyBorder="1" applyAlignment="1">
      <alignment horizontal="centerContinuous" vertical="center"/>
    </xf>
    <xf numFmtId="0" fontId="29" fillId="0" borderId="5" xfId="0" applyFont="1" applyBorder="1" applyAlignment="1">
      <alignment horizontal="right" vertical="center"/>
    </xf>
    <xf numFmtId="170" fontId="60" fillId="2" borderId="0" xfId="0" applyNumberFormat="1" applyFont="1" applyFill="1" applyAlignment="1" applyProtection="1">
      <alignment horizontal="center" vertical="center"/>
      <protection locked="0"/>
    </xf>
    <xf numFmtId="174" fontId="310" fillId="3" borderId="0" xfId="0" applyNumberFormat="1" applyFont="1" applyFill="1" applyAlignment="1" applyProtection="1">
      <alignment horizontal="center" vertical="center"/>
      <protection locked="0"/>
    </xf>
    <xf numFmtId="168" fontId="86" fillId="23" borderId="0" xfId="0" applyNumberFormat="1" applyFont="1" applyFill="1" applyAlignment="1" applyProtection="1">
      <alignment horizontal="right" vertical="center"/>
      <protection locked="0"/>
    </xf>
    <xf numFmtId="0" fontId="107" fillId="23" borderId="0" xfId="0" applyFont="1" applyFill="1" applyAlignment="1">
      <alignment vertical="center"/>
    </xf>
    <xf numFmtId="0" fontId="86" fillId="23" borderId="6" xfId="0" applyFont="1" applyFill="1" applyBorder="1" applyAlignment="1">
      <alignment vertical="center"/>
    </xf>
    <xf numFmtId="0" fontId="71" fillId="0" borderId="5" xfId="0" applyFont="1" applyBorder="1" applyAlignment="1">
      <alignment horizontal="right" vertical="center" wrapText="1"/>
    </xf>
    <xf numFmtId="170" fontId="86" fillId="4" borderId="0" xfId="0" applyNumberFormat="1" applyFont="1" applyFill="1" applyAlignment="1" applyProtection="1">
      <alignment horizontal="center" vertical="center"/>
      <protection locked="0"/>
    </xf>
    <xf numFmtId="0" fontId="315" fillId="8" borderId="15" xfId="0" applyFont="1" applyFill="1" applyBorder="1" applyAlignment="1">
      <alignment horizontal="right" vertical="center"/>
    </xf>
    <xf numFmtId="170" fontId="315" fillId="8" borderId="16" xfId="0" applyNumberFormat="1" applyFont="1" applyFill="1" applyBorder="1" applyAlignment="1" applyProtection="1">
      <alignment horizontal="center" vertical="center"/>
      <protection locked="0"/>
    </xf>
    <xf numFmtId="10" fontId="315" fillId="8" borderId="16" xfId="0" applyNumberFormat="1" applyFont="1" applyFill="1" applyBorder="1" applyAlignment="1">
      <alignment horizontal="left" vertical="center"/>
    </xf>
    <xf numFmtId="168" fontId="316" fillId="8" borderId="16" xfId="0" applyNumberFormat="1" applyFont="1" applyFill="1" applyBorder="1" applyAlignment="1" applyProtection="1">
      <alignment horizontal="center" vertical="center"/>
      <protection locked="0"/>
    </xf>
    <xf numFmtId="168" fontId="316" fillId="8" borderId="17" xfId="0" applyNumberFormat="1" applyFont="1" applyFill="1" applyBorder="1" applyAlignment="1" applyProtection="1">
      <alignment horizontal="center" vertical="center"/>
      <protection locked="0"/>
    </xf>
    <xf numFmtId="0" fontId="71" fillId="0" borderId="5" xfId="0" applyFont="1" applyBorder="1" applyAlignment="1">
      <alignment vertical="center"/>
    </xf>
    <xf numFmtId="168" fontId="86" fillId="4" borderId="0" xfId="0" applyNumberFormat="1" applyFont="1" applyFill="1" applyAlignment="1" applyProtection="1">
      <alignment horizontal="center" vertical="center"/>
      <protection locked="0"/>
    </xf>
    <xf numFmtId="168" fontId="311" fillId="0" borderId="0" xfId="0" applyNumberFormat="1" applyFont="1" applyAlignment="1">
      <alignment horizontal="center" vertical="center"/>
    </xf>
    <xf numFmtId="0" fontId="86" fillId="0" borderId="0" xfId="0" applyFont="1" applyAlignment="1">
      <alignment horizontal="center" vertical="center"/>
    </xf>
    <xf numFmtId="0" fontId="86" fillId="0" borderId="0" xfId="0" applyFont="1" applyAlignment="1">
      <alignment horizontal="center" vertical="center" wrapText="1"/>
    </xf>
    <xf numFmtId="0" fontId="86" fillId="0" borderId="6" xfId="0" applyFont="1" applyBorder="1" applyAlignment="1">
      <alignment horizontal="center" vertical="center"/>
    </xf>
    <xf numFmtId="0" fontId="315" fillId="8" borderId="18" xfId="0" applyFont="1" applyFill="1" applyBorder="1" applyAlignment="1">
      <alignment horizontal="right" vertical="center"/>
    </xf>
    <xf numFmtId="170" fontId="315" fillId="8" borderId="19" xfId="0" applyNumberFormat="1" applyFont="1" applyFill="1" applyBorder="1" applyAlignment="1" applyProtection="1">
      <alignment horizontal="center" vertical="center"/>
      <protection locked="0"/>
    </xf>
    <xf numFmtId="10" fontId="315" fillId="8" borderId="19" xfId="0" applyNumberFormat="1" applyFont="1" applyFill="1" applyBorder="1" applyAlignment="1">
      <alignment horizontal="left" vertical="center"/>
    </xf>
    <xf numFmtId="168" fontId="316" fillId="8" borderId="19" xfId="0" applyNumberFormat="1" applyFont="1" applyFill="1" applyBorder="1" applyAlignment="1" applyProtection="1">
      <alignment horizontal="center" vertical="center"/>
      <protection locked="0"/>
    </xf>
    <xf numFmtId="168" fontId="316" fillId="8" borderId="20" xfId="0" applyNumberFormat="1" applyFont="1" applyFill="1" applyBorder="1" applyAlignment="1" applyProtection="1">
      <alignment horizontal="center" vertical="center"/>
      <protection locked="0"/>
    </xf>
    <xf numFmtId="0" fontId="29" fillId="7" borderId="12" xfId="0" applyFont="1" applyFill="1" applyBorder="1" applyAlignment="1">
      <alignment horizontal="centerContinuous" vertical="center"/>
    </xf>
    <xf numFmtId="0" fontId="86" fillId="7" borderId="13" xfId="0" applyFont="1" applyFill="1" applyBorder="1" applyAlignment="1">
      <alignment horizontal="centerContinuous" vertical="center"/>
    </xf>
    <xf numFmtId="0" fontId="86" fillId="7" borderId="14" xfId="0" applyFont="1" applyFill="1" applyBorder="1" applyAlignment="1">
      <alignment horizontal="centerContinuous" vertical="center"/>
    </xf>
    <xf numFmtId="0" fontId="317" fillId="0" borderId="5" xfId="0" applyFont="1" applyBorder="1" applyAlignment="1">
      <alignment horizontal="center" vertical="center"/>
    </xf>
    <xf numFmtId="168" fontId="318" fillId="0" borderId="0" xfId="0" applyNumberFormat="1" applyFont="1" applyAlignment="1" applyProtection="1">
      <alignment horizontal="center" vertical="center" wrapText="1"/>
      <protection locked="0"/>
    </xf>
    <xf numFmtId="168" fontId="319" fillId="0" borderId="0" xfId="0" applyNumberFormat="1" applyFont="1" applyAlignment="1" applyProtection="1">
      <alignment horizontal="center" vertical="center" wrapText="1"/>
      <protection locked="0"/>
    </xf>
    <xf numFmtId="168" fontId="310" fillId="2" borderId="5" xfId="0" applyNumberFormat="1" applyFont="1" applyFill="1" applyBorder="1" applyAlignment="1" applyProtection="1">
      <alignment horizontal="center" vertical="center"/>
      <protection locked="0"/>
    </xf>
    <xf numFmtId="170" fontId="310" fillId="2" borderId="0" xfId="0" applyNumberFormat="1" applyFont="1" applyFill="1" applyAlignment="1" applyProtection="1">
      <alignment horizontal="center" vertical="center"/>
      <protection locked="0"/>
    </xf>
    <xf numFmtId="168" fontId="86" fillId="23" borderId="0" xfId="0" applyNumberFormat="1" applyFont="1" applyFill="1" applyAlignment="1" applyProtection="1">
      <alignment horizontal="center" vertical="center"/>
      <protection locked="0"/>
    </xf>
    <xf numFmtId="168" fontId="107" fillId="23" borderId="0" xfId="0" applyNumberFormat="1" applyFont="1" applyFill="1" applyAlignment="1">
      <alignment horizontal="center"/>
    </xf>
    <xf numFmtId="10" fontId="320" fillId="23" borderId="0" xfId="0" applyNumberFormat="1" applyFont="1" applyFill="1" applyAlignment="1" applyProtection="1">
      <alignment horizontal="center" vertical="center"/>
      <protection locked="0"/>
    </xf>
    <xf numFmtId="165" fontId="86" fillId="23" borderId="0" xfId="0" applyNumberFormat="1" applyFont="1" applyFill="1" applyAlignment="1">
      <alignment horizontal="center"/>
    </xf>
    <xf numFmtId="165" fontId="86" fillId="23" borderId="6" xfId="0" applyNumberFormat="1" applyFont="1" applyFill="1" applyBorder="1" applyAlignment="1">
      <alignment horizontal="center"/>
    </xf>
    <xf numFmtId="10" fontId="86" fillId="0" borderId="0" xfId="0" applyNumberFormat="1" applyFont="1" applyAlignment="1">
      <alignment horizontal="center" vertical="center"/>
    </xf>
    <xf numFmtId="168" fontId="296" fillId="2" borderId="0" xfId="0" applyNumberFormat="1" applyFont="1" applyFill="1" applyAlignment="1" applyProtection="1">
      <alignment horizontal="center" vertical="center"/>
      <protection locked="0"/>
    </xf>
    <xf numFmtId="10" fontId="86" fillId="23" borderId="0" xfId="0" applyNumberFormat="1" applyFont="1" applyFill="1" applyAlignment="1">
      <alignment horizontal="center" vertical="center"/>
    </xf>
    <xf numFmtId="168" fontId="310" fillId="2" borderId="0" xfId="0" applyNumberFormat="1" applyFont="1" applyFill="1" applyAlignment="1" applyProtection="1">
      <alignment horizontal="center" vertical="center"/>
      <protection locked="0"/>
    </xf>
    <xf numFmtId="10" fontId="107" fillId="23" borderId="0" xfId="0" applyNumberFormat="1" applyFont="1" applyFill="1" applyAlignment="1">
      <alignment horizontal="center" vertical="center"/>
    </xf>
    <xf numFmtId="168" fontId="86" fillId="23" borderId="0" xfId="0" applyNumberFormat="1" applyFont="1" applyFill="1" applyAlignment="1">
      <alignment horizontal="center" vertical="center"/>
    </xf>
    <xf numFmtId="168" fontId="312" fillId="2" borderId="0" xfId="0" applyNumberFormat="1" applyFont="1" applyFill="1" applyAlignment="1" applyProtection="1">
      <alignment horizontal="center" vertical="center"/>
      <protection locked="0"/>
    </xf>
    <xf numFmtId="168" fontId="86" fillId="0" borderId="0" xfId="0" applyNumberFormat="1" applyFont="1" applyAlignment="1">
      <alignment horizontal="center" vertical="center"/>
    </xf>
    <xf numFmtId="0" fontId="86" fillId="23" borderId="5" xfId="0" applyFont="1" applyFill="1" applyBorder="1" applyAlignment="1">
      <alignment horizontal="center"/>
    </xf>
    <xf numFmtId="0" fontId="86" fillId="23" borderId="0" xfId="0" applyFont="1" applyFill="1" applyAlignment="1">
      <alignment horizontal="center"/>
    </xf>
    <xf numFmtId="0" fontId="86" fillId="23" borderId="6" xfId="0" applyFont="1" applyFill="1" applyBorder="1" applyAlignment="1">
      <alignment horizontal="center"/>
    </xf>
    <xf numFmtId="168" fontId="319" fillId="0" borderId="12" xfId="0" applyNumberFormat="1" applyFont="1" applyBorder="1" applyAlignment="1" applyProtection="1">
      <alignment horizontal="center" vertical="center" wrapText="1"/>
      <protection locked="0"/>
    </xf>
    <xf numFmtId="168" fontId="107" fillId="0" borderId="13" xfId="0" applyNumberFormat="1" applyFont="1" applyBorder="1" applyAlignment="1" applyProtection="1">
      <alignment horizontal="center" vertical="center" wrapText="1"/>
      <protection locked="0"/>
    </xf>
    <xf numFmtId="168" fontId="318" fillId="0" borderId="13" xfId="0" applyNumberFormat="1" applyFont="1" applyBorder="1" applyAlignment="1" applyProtection="1">
      <alignment horizontal="center" vertical="center" wrapText="1"/>
      <protection locked="0"/>
    </xf>
    <xf numFmtId="0" fontId="317" fillId="0" borderId="13" xfId="0" applyFont="1" applyBorder="1" applyAlignment="1">
      <alignment horizontal="center" vertical="center"/>
    </xf>
    <xf numFmtId="168" fontId="107" fillId="0" borderId="14" xfId="0" applyNumberFormat="1" applyFont="1" applyBorder="1" applyAlignment="1" applyProtection="1">
      <alignment horizontal="center" vertical="center" wrapText="1"/>
      <protection locked="0"/>
    </xf>
    <xf numFmtId="168" fontId="296" fillId="2" borderId="5" xfId="0" applyNumberFormat="1" applyFont="1" applyFill="1" applyBorder="1" applyAlignment="1" applyProtection="1">
      <alignment horizontal="center" vertical="center"/>
      <protection locked="0"/>
    </xf>
    <xf numFmtId="168" fontId="107" fillId="0" borderId="12" xfId="0" applyNumberFormat="1" applyFont="1" applyBorder="1" applyAlignment="1" applyProtection="1">
      <alignment horizontal="center" vertical="center" wrapText="1"/>
      <protection locked="0"/>
    </xf>
    <xf numFmtId="168" fontId="107" fillId="23" borderId="13" xfId="0" applyNumberFormat="1" applyFont="1" applyFill="1" applyBorder="1" applyAlignment="1" applyProtection="1">
      <alignment horizontal="center" vertical="center" wrapText="1"/>
      <protection locked="0"/>
    </xf>
    <xf numFmtId="0" fontId="69" fillId="69" borderId="0" xfId="6" applyFont="1" applyFill="1" applyAlignment="1">
      <alignment vertical="center" textRotation="90" wrapText="1"/>
    </xf>
    <xf numFmtId="168" fontId="86" fillId="23" borderId="0" xfId="0" applyNumberFormat="1" applyFont="1" applyFill="1" applyAlignment="1">
      <alignment horizontal="center"/>
    </xf>
    <xf numFmtId="0" fontId="86" fillId="0" borderId="7" xfId="0" applyFont="1" applyBorder="1" applyAlignment="1">
      <alignment horizontal="center"/>
    </xf>
    <xf numFmtId="0" fontId="86" fillId="0" borderId="8" xfId="0" applyFont="1" applyBorder="1" applyAlignment="1">
      <alignment horizontal="center"/>
    </xf>
    <xf numFmtId="0" fontId="86" fillId="23" borderId="8" xfId="0" applyFont="1" applyFill="1" applyBorder="1" applyAlignment="1">
      <alignment horizontal="center"/>
    </xf>
    <xf numFmtId="0" fontId="86" fillId="23" borderId="9" xfId="0" applyFont="1" applyFill="1" applyBorder="1" applyAlignment="1">
      <alignment horizontal="center"/>
    </xf>
    <xf numFmtId="0" fontId="69" fillId="23" borderId="0" xfId="6" applyFont="1" applyFill="1" applyAlignment="1">
      <alignment vertical="center" textRotation="90" wrapText="1"/>
    </xf>
    <xf numFmtId="2" fontId="321" fillId="0" borderId="0" xfId="11" applyNumberFormat="1" applyFont="1" applyAlignment="1" applyProtection="1">
      <alignment vertical="center"/>
      <protection locked="0"/>
    </xf>
    <xf numFmtId="0" fontId="107" fillId="0" borderId="0" xfId="11" applyFont="1" applyAlignment="1" applyProtection="1">
      <alignment vertical="center"/>
      <protection locked="0"/>
    </xf>
    <xf numFmtId="0" fontId="5" fillId="23" borderId="290" xfId="0" applyFont="1" applyFill="1" applyBorder="1" applyAlignment="1">
      <alignment vertical="center"/>
    </xf>
    <xf numFmtId="0" fontId="20" fillId="23" borderId="290" xfId="0" applyFont="1" applyFill="1" applyBorder="1" applyAlignment="1">
      <alignment vertical="center"/>
    </xf>
    <xf numFmtId="0" fontId="86" fillId="0" borderId="0" xfId="5" applyFont="1"/>
    <xf numFmtId="0" fontId="86" fillId="41" borderId="0" xfId="5" applyFont="1" applyFill="1"/>
    <xf numFmtId="0" fontId="71" fillId="0" borderId="0" xfId="5" applyFont="1"/>
    <xf numFmtId="0" fontId="86" fillId="26" borderId="0" xfId="5" applyFont="1" applyFill="1"/>
    <xf numFmtId="0" fontId="86" fillId="23" borderId="0" xfId="5" applyFont="1" applyFill="1"/>
    <xf numFmtId="0" fontId="108" fillId="25" borderId="12" xfId="6" applyFont="1" applyFill="1" applyBorder="1" applyAlignment="1">
      <alignment horizontal="center" vertical="center"/>
    </xf>
    <xf numFmtId="0" fontId="86" fillId="23" borderId="0" xfId="0" applyFont="1" applyFill="1" applyAlignment="1" applyProtection="1">
      <alignment horizontal="left" vertical="center"/>
      <protection locked="0"/>
    </xf>
    <xf numFmtId="0" fontId="86" fillId="23" borderId="5" xfId="0" applyFont="1" applyFill="1" applyBorder="1"/>
    <xf numFmtId="0" fontId="86" fillId="0" borderId="13" xfId="0" applyFont="1" applyBorder="1" applyAlignment="1">
      <alignment horizontal="left" vertical="center"/>
    </xf>
    <xf numFmtId="0" fontId="86" fillId="23" borderId="127" xfId="0" applyFont="1" applyFill="1" applyBorder="1" applyAlignment="1">
      <alignment horizontal="left" vertical="center"/>
    </xf>
    <xf numFmtId="0" fontId="86" fillId="23" borderId="14" xfId="0" applyFont="1" applyFill="1" applyBorder="1" applyAlignment="1">
      <alignment horizontal="left" vertical="center"/>
    </xf>
    <xf numFmtId="0" fontId="86" fillId="23" borderId="0" xfId="0" applyFont="1" applyFill="1" applyAlignment="1">
      <alignment horizontal="left" vertical="center"/>
    </xf>
    <xf numFmtId="0" fontId="86" fillId="23" borderId="129" xfId="0" applyFont="1" applyFill="1" applyBorder="1" applyAlignment="1">
      <alignment horizontal="left" vertical="center"/>
    </xf>
    <xf numFmtId="0" fontId="86" fillId="23" borderId="6" xfId="0" applyFont="1" applyFill="1" applyBorder="1" applyAlignment="1">
      <alignment horizontal="left" vertical="center"/>
    </xf>
    <xf numFmtId="0" fontId="20" fillId="23" borderId="21" xfId="0" applyFont="1" applyFill="1" applyBorder="1" applyAlignment="1">
      <alignment vertical="center"/>
    </xf>
    <xf numFmtId="0" fontId="86" fillId="23" borderId="8" xfId="0" applyFont="1" applyFill="1" applyBorder="1" applyAlignment="1">
      <alignment horizontal="center" vertical="center"/>
    </xf>
    <xf numFmtId="0" fontId="86" fillId="23" borderId="8" xfId="0" applyFont="1" applyFill="1" applyBorder="1" applyAlignment="1">
      <alignment horizontal="left" vertical="center"/>
    </xf>
    <xf numFmtId="0" fontId="40" fillId="23" borderId="8" xfId="0" applyFont="1" applyFill="1" applyBorder="1" applyAlignment="1">
      <alignment horizontal="center" vertical="center"/>
    </xf>
    <xf numFmtId="0" fontId="40" fillId="23" borderId="101" xfId="0" applyFont="1" applyFill="1" applyBorder="1" applyAlignment="1">
      <alignment horizontal="center" vertical="center"/>
    </xf>
    <xf numFmtId="9" fontId="86" fillId="23" borderId="13" xfId="0" applyNumberFormat="1" applyFont="1" applyFill="1" applyBorder="1" applyAlignment="1">
      <alignment horizontal="center" vertical="center"/>
    </xf>
    <xf numFmtId="0" fontId="86" fillId="23" borderId="13" xfId="0" applyFont="1" applyFill="1" applyBorder="1"/>
    <xf numFmtId="166" fontId="86" fillId="0" borderId="13" xfId="0" applyNumberFormat="1" applyFont="1" applyBorder="1" applyAlignment="1">
      <alignment horizontal="center"/>
    </xf>
    <xf numFmtId="166" fontId="86" fillId="0" borderId="114" xfId="0" applyNumberFormat="1" applyFont="1" applyBorder="1" applyAlignment="1">
      <alignment horizontal="center"/>
    </xf>
    <xf numFmtId="0" fontId="86" fillId="0" borderId="0" xfId="0" applyFont="1" applyAlignment="1">
      <alignment horizontal="right"/>
    </xf>
    <xf numFmtId="0" fontId="137" fillId="0" borderId="0" xfId="1" applyFont="1" applyAlignment="1" applyProtection="1"/>
    <xf numFmtId="0" fontId="5" fillId="23" borderId="0" xfId="0" applyFont="1" applyFill="1" applyAlignment="1" applyProtection="1">
      <alignment horizontal="left" vertical="center"/>
      <protection locked="0"/>
    </xf>
    <xf numFmtId="0" fontId="40" fillId="23" borderId="5" xfId="0" applyFont="1" applyFill="1" applyBorder="1" applyAlignment="1">
      <alignment horizontal="centerContinuous" vertical="center"/>
    </xf>
    <xf numFmtId="0" fontId="40" fillId="23" borderId="0" xfId="0" applyFont="1" applyFill="1" applyAlignment="1">
      <alignment horizontal="centerContinuous" vertical="center"/>
    </xf>
    <xf numFmtId="0" fontId="137" fillId="23" borderId="0" xfId="1" applyFont="1" applyFill="1" applyBorder="1" applyAlignment="1" applyProtection="1"/>
    <xf numFmtId="0" fontId="137" fillId="23" borderId="0" xfId="1" applyFont="1" applyFill="1" applyBorder="1" applyAlignment="1" applyProtection="1">
      <alignment horizontal="left" vertical="center"/>
    </xf>
    <xf numFmtId="0" fontId="218" fillId="7" borderId="44" xfId="8" applyFont="1" applyFill="1" applyBorder="1" applyAlignment="1">
      <alignment horizontal="left" vertical="center"/>
    </xf>
    <xf numFmtId="0" fontId="82" fillId="7" borderId="45" xfId="8" applyFont="1" applyFill="1" applyBorder="1" applyAlignment="1">
      <alignment horizontal="left" vertical="center"/>
    </xf>
    <xf numFmtId="0" fontId="29" fillId="7" borderId="45" xfId="14" applyFont="1" applyFill="1" applyBorder="1" applyAlignment="1">
      <alignment horizontal="right" vertical="center"/>
    </xf>
    <xf numFmtId="0" fontId="292" fillId="7" borderId="45" xfId="8" applyFont="1" applyFill="1" applyBorder="1" applyAlignment="1">
      <alignment horizontal="center" vertical="center"/>
    </xf>
    <xf numFmtId="0" fontId="325" fillId="25" borderId="5" xfId="0" applyFont="1" applyFill="1" applyBorder="1"/>
    <xf numFmtId="0" fontId="325" fillId="25" borderId="0" xfId="0" applyFont="1" applyFill="1"/>
    <xf numFmtId="0" fontId="272" fillId="25" borderId="6" xfId="15" applyFont="1" applyFill="1" applyBorder="1" applyAlignment="1" applyProtection="1">
      <alignment horizontal="right" vertical="center"/>
      <protection locked="0"/>
    </xf>
    <xf numFmtId="0" fontId="107" fillId="23" borderId="0" xfId="8" applyFont="1" applyFill="1" applyAlignment="1">
      <alignment horizontal="centerContinuous" vertical="center" wrapText="1"/>
    </xf>
    <xf numFmtId="0" fontId="62" fillId="23" borderId="0" xfId="13" applyFont="1" applyFill="1" applyAlignment="1">
      <alignment horizontal="center" vertical="center"/>
    </xf>
    <xf numFmtId="0" fontId="62" fillId="23" borderId="4" xfId="13" applyFont="1" applyFill="1" applyBorder="1" applyAlignment="1">
      <alignment horizontal="center" vertical="center"/>
    </xf>
    <xf numFmtId="165" fontId="326" fillId="24" borderId="0" xfId="0" applyNumberFormat="1" applyFont="1" applyFill="1" applyAlignment="1" applyProtection="1">
      <alignment horizontal="right" vertical="center"/>
      <protection locked="0"/>
    </xf>
    <xf numFmtId="164" fontId="326" fillId="24" borderId="6" xfId="0" applyNumberFormat="1" applyFont="1" applyFill="1" applyBorder="1" applyAlignment="1" applyProtection="1">
      <alignment horizontal="center" vertical="center"/>
      <protection locked="0"/>
    </xf>
    <xf numFmtId="0" fontId="71" fillId="23" borderId="0" xfId="14" applyFont="1" applyFill="1" applyAlignment="1">
      <alignment horizontal="right" vertical="center"/>
    </xf>
    <xf numFmtId="177" fontId="71" fillId="23" borderId="0" xfId="14" applyNumberFormat="1" applyFont="1" applyFill="1" applyAlignment="1">
      <alignment horizontal="centerContinuous" vertical="center"/>
    </xf>
    <xf numFmtId="177" fontId="327" fillId="23" borderId="0" xfId="14" applyNumberFormat="1" applyFont="1" applyFill="1" applyAlignment="1">
      <alignment horizontal="centerContinuous" vertical="center"/>
    </xf>
    <xf numFmtId="0" fontId="86" fillId="23" borderId="0" xfId="13" applyFont="1" applyFill="1" applyAlignment="1">
      <alignment horizontal="centerContinuous" vertical="center"/>
    </xf>
    <xf numFmtId="178" fontId="71" fillId="23" borderId="0" xfId="14" applyNumberFormat="1" applyFont="1" applyFill="1" applyAlignment="1">
      <alignment horizontal="center" vertical="center"/>
    </xf>
    <xf numFmtId="0" fontId="215" fillId="23" borderId="4" xfId="13" applyFont="1" applyFill="1" applyBorder="1" applyAlignment="1">
      <alignment horizontal="center" vertical="center"/>
    </xf>
    <xf numFmtId="164" fontId="24" fillId="23" borderId="0" xfId="0" applyNumberFormat="1" applyFont="1" applyFill="1" applyAlignment="1" applyProtection="1">
      <alignment horizontal="right" vertical="center"/>
      <protection locked="0"/>
    </xf>
    <xf numFmtId="165" fontId="326" fillId="24" borderId="6" xfId="0" applyNumberFormat="1" applyFont="1" applyFill="1" applyBorder="1" applyAlignment="1" applyProtection="1">
      <alignment horizontal="center" vertical="center"/>
      <protection locked="0"/>
    </xf>
    <xf numFmtId="0" fontId="128" fillId="25" borderId="94" xfId="0" applyFont="1" applyFill="1" applyBorder="1" applyAlignment="1">
      <alignment horizontal="center" vertical="center"/>
    </xf>
    <xf numFmtId="2" fontId="71" fillId="0" borderId="0" xfId="15" applyNumberFormat="1" applyFont="1" applyAlignment="1">
      <alignment horizontal="center" vertical="center"/>
    </xf>
    <xf numFmtId="168" fontId="71" fillId="0" borderId="0" xfId="15" applyNumberFormat="1" applyFont="1" applyAlignment="1">
      <alignment horizontal="center" vertical="center"/>
    </xf>
    <xf numFmtId="171" fontId="71" fillId="0" borderId="0" xfId="13" applyNumberFormat="1" applyFont="1" applyAlignment="1" applyProtection="1">
      <alignment horizontal="center" vertical="center"/>
      <protection locked="0"/>
    </xf>
    <xf numFmtId="171" fontId="71" fillId="0" borderId="96" xfId="13" applyNumberFormat="1" applyFont="1" applyBorder="1" applyAlignment="1" applyProtection="1">
      <alignment horizontal="center" vertical="center"/>
      <protection locked="0"/>
    </xf>
    <xf numFmtId="165" fontId="71" fillId="23" borderId="6" xfId="0" applyNumberFormat="1" applyFont="1" applyFill="1" applyBorder="1" applyAlignment="1" applyProtection="1">
      <alignment horizontal="center" vertical="center"/>
      <protection locked="0"/>
    </xf>
    <xf numFmtId="173" fontId="71" fillId="23" borderId="0" xfId="15" applyNumberFormat="1" applyFont="1" applyFill="1" applyAlignment="1">
      <alignment horizontal="right" vertical="center"/>
    </xf>
    <xf numFmtId="0" fontId="310" fillId="2" borderId="52" xfId="15" applyFont="1" applyFill="1" applyBorder="1" applyAlignment="1">
      <alignment horizontal="center" vertical="center"/>
    </xf>
    <xf numFmtId="0" fontId="310" fillId="2" borderId="97" xfId="15" applyFont="1" applyFill="1" applyBorder="1" applyAlignment="1">
      <alignment horizontal="center" vertical="center"/>
    </xf>
    <xf numFmtId="164" fontId="71" fillId="23" borderId="6" xfId="0" applyNumberFormat="1" applyFont="1" applyFill="1" applyBorder="1" applyAlignment="1" applyProtection="1">
      <alignment horizontal="center" vertical="center"/>
      <protection locked="0"/>
    </xf>
    <xf numFmtId="179" fontId="296" fillId="2" borderId="46" xfId="15" applyNumberFormat="1" applyFont="1" applyFill="1" applyBorder="1" applyAlignment="1">
      <alignment horizontal="center" vertical="center"/>
    </xf>
    <xf numFmtId="179" fontId="296" fillId="2" borderId="53" xfId="15" applyNumberFormat="1" applyFont="1" applyFill="1" applyBorder="1" applyAlignment="1">
      <alignment horizontal="center" vertical="center"/>
    </xf>
    <xf numFmtId="1" fontId="211" fillId="23" borderId="6" xfId="0" applyNumberFormat="1" applyFont="1" applyFill="1" applyBorder="1" applyAlignment="1" applyProtection="1">
      <alignment horizontal="center" vertical="center"/>
      <protection locked="0"/>
    </xf>
    <xf numFmtId="168" fontId="296" fillId="2" borderId="47" xfId="15" applyNumberFormat="1" applyFont="1" applyFill="1" applyBorder="1" applyAlignment="1">
      <alignment horizontal="center" vertical="center"/>
    </xf>
    <xf numFmtId="168" fontId="296" fillId="2" borderId="98" xfId="15" applyNumberFormat="1" applyFont="1" applyFill="1" applyBorder="1" applyAlignment="1">
      <alignment horizontal="center" vertical="center"/>
    </xf>
    <xf numFmtId="0" fontId="29" fillId="23" borderId="6" xfId="0" applyFont="1" applyFill="1" applyBorder="1" applyAlignment="1" applyProtection="1">
      <alignment horizontal="center" vertical="center"/>
      <protection locked="0"/>
    </xf>
    <xf numFmtId="168" fontId="86" fillId="4" borderId="46" xfId="15" applyNumberFormat="1" applyFont="1" applyFill="1" applyBorder="1" applyAlignment="1">
      <alignment horizontal="center" vertical="center"/>
    </xf>
    <xf numFmtId="168" fontId="86" fillId="4" borderId="53" xfId="15" applyNumberFormat="1" applyFont="1" applyFill="1" applyBorder="1" applyAlignment="1">
      <alignment horizontal="center" vertical="center"/>
    </xf>
    <xf numFmtId="164" fontId="29" fillId="23" borderId="6" xfId="0" applyNumberFormat="1" applyFont="1" applyFill="1" applyBorder="1" applyAlignment="1" applyProtection="1">
      <alignment horizontal="center" vertical="center"/>
      <protection locked="0"/>
    </xf>
    <xf numFmtId="0" fontId="328" fillId="23" borderId="0" xfId="15" applyFont="1" applyFill="1" applyAlignment="1">
      <alignment horizontal="right" vertical="center"/>
    </xf>
    <xf numFmtId="0" fontId="92" fillId="23" borderId="86" xfId="15" applyFont="1" applyFill="1" applyBorder="1" applyAlignment="1">
      <alignment horizontal="right" vertical="center"/>
    </xf>
    <xf numFmtId="1" fontId="212" fillId="23" borderId="6" xfId="0" applyNumberFormat="1" applyFont="1" applyFill="1" applyBorder="1" applyAlignment="1" applyProtection="1">
      <alignment horizontal="center" vertical="center"/>
      <protection locked="0"/>
    </xf>
    <xf numFmtId="168" fontId="86" fillId="0" borderId="47" xfId="15" applyNumberFormat="1" applyFont="1" applyBorder="1" applyAlignment="1">
      <alignment horizontal="center" vertical="center"/>
    </xf>
    <xf numFmtId="168" fontId="86" fillId="0" borderId="98" xfId="15" applyNumberFormat="1" applyFont="1" applyBorder="1" applyAlignment="1">
      <alignment horizontal="center" vertical="center"/>
    </xf>
    <xf numFmtId="0" fontId="86" fillId="23" borderId="0" xfId="13" applyFont="1" applyFill="1" applyAlignment="1" applyProtection="1">
      <alignment horizontal="right" vertical="center"/>
      <protection locked="0"/>
    </xf>
    <xf numFmtId="0" fontId="33" fillId="23" borderId="0" xfId="15" applyFont="1" applyFill="1" applyAlignment="1">
      <alignment horizontal="right" vertical="center"/>
    </xf>
    <xf numFmtId="168" fontId="310" fillId="2" borderId="52" xfId="15" applyNumberFormat="1" applyFont="1" applyFill="1" applyBorder="1" applyAlignment="1">
      <alignment horizontal="center" vertical="center"/>
    </xf>
    <xf numFmtId="168" fontId="310" fillId="2" borderId="97" xfId="15" applyNumberFormat="1" applyFont="1" applyFill="1" applyBorder="1" applyAlignment="1">
      <alignment horizontal="center" vertical="center"/>
    </xf>
    <xf numFmtId="0" fontId="86" fillId="23" borderId="0" xfId="13" applyFont="1" applyFill="1"/>
    <xf numFmtId="0" fontId="71" fillId="23" borderId="0" xfId="8" applyFont="1" applyFill="1" applyAlignment="1">
      <alignment horizontal="right"/>
    </xf>
    <xf numFmtId="172" fontId="40" fillId="22" borderId="0" xfId="8" applyNumberFormat="1" applyFont="1" applyFill="1" applyAlignment="1">
      <alignment horizontal="center"/>
    </xf>
    <xf numFmtId="172" fontId="40" fillId="22" borderId="4" xfId="8" applyNumberFormat="1" applyFont="1" applyFill="1" applyBorder="1" applyAlignment="1">
      <alignment horizontal="center"/>
    </xf>
    <xf numFmtId="0" fontId="71" fillId="23" borderId="0" xfId="0" applyFont="1" applyFill="1" applyAlignment="1" applyProtection="1">
      <alignment horizontal="right" vertical="center"/>
      <protection locked="0"/>
    </xf>
    <xf numFmtId="1" fontId="62" fillId="23" borderId="6" xfId="0" applyNumberFormat="1" applyFont="1" applyFill="1" applyBorder="1" applyAlignment="1" applyProtection="1">
      <alignment horizontal="center" vertical="center"/>
      <protection locked="0"/>
    </xf>
    <xf numFmtId="0" fontId="86" fillId="0" borderId="87" xfId="0" applyFont="1" applyBorder="1"/>
    <xf numFmtId="0" fontId="86" fillId="23" borderId="88" xfId="0" applyFont="1" applyFill="1" applyBorder="1"/>
    <xf numFmtId="0" fontId="71" fillId="23" borderId="0" xfId="15" applyFont="1" applyFill="1" applyAlignment="1">
      <alignment horizontal="right" vertical="center"/>
    </xf>
    <xf numFmtId="0" fontId="58" fillId="23" borderId="0" xfId="15" applyFont="1" applyFill="1" applyAlignment="1">
      <alignment horizontal="right" vertical="center"/>
    </xf>
    <xf numFmtId="0" fontId="71" fillId="23" borderId="0" xfId="15" applyFont="1" applyFill="1" applyAlignment="1">
      <alignment horizontal="center" vertical="center"/>
    </xf>
    <xf numFmtId="0" fontId="71" fillId="23" borderId="0" xfId="13" applyFont="1" applyFill="1" applyAlignment="1" applyProtection="1">
      <alignment horizontal="center" vertical="center"/>
      <protection locked="0"/>
    </xf>
    <xf numFmtId="0" fontId="71" fillId="23" borderId="4" xfId="13" applyFont="1" applyFill="1" applyBorder="1" applyAlignment="1" applyProtection="1">
      <alignment horizontal="center" vertical="center"/>
      <protection locked="0"/>
    </xf>
    <xf numFmtId="2" fontId="29" fillId="23" borderId="6" xfId="0" applyNumberFormat="1" applyFont="1" applyFill="1" applyBorder="1" applyAlignment="1" applyProtection="1">
      <alignment horizontal="center" vertical="center"/>
      <protection locked="0"/>
    </xf>
    <xf numFmtId="0" fontId="40" fillId="23" borderId="48" xfId="15" applyFont="1" applyFill="1" applyBorder="1" applyAlignment="1">
      <alignment horizontal="right" vertical="center"/>
    </xf>
    <xf numFmtId="0" fontId="86" fillId="23" borderId="48" xfId="15" applyFont="1" applyFill="1" applyBorder="1" applyAlignment="1">
      <alignment horizontal="center" vertical="center"/>
    </xf>
    <xf numFmtId="0" fontId="86" fillId="23" borderId="80" xfId="15" applyFont="1" applyFill="1" applyBorder="1" applyAlignment="1">
      <alignment horizontal="center" vertical="center"/>
    </xf>
    <xf numFmtId="0" fontId="69" fillId="23" borderId="48" xfId="15" applyFont="1" applyFill="1" applyBorder="1" applyAlignment="1">
      <alignment horizontal="right" vertical="center"/>
    </xf>
    <xf numFmtId="168" fontId="86" fillId="23" borderId="48" xfId="15" applyNumberFormat="1" applyFont="1" applyFill="1" applyBorder="1" applyAlignment="1">
      <alignment horizontal="center" vertical="center"/>
    </xf>
    <xf numFmtId="168" fontId="86" fillId="23" borderId="80" xfId="15" applyNumberFormat="1" applyFont="1" applyFill="1" applyBorder="1" applyAlignment="1">
      <alignment horizontal="center" vertical="center"/>
    </xf>
    <xf numFmtId="0" fontId="86" fillId="0" borderId="7" xfId="0" applyFont="1" applyBorder="1"/>
    <xf numFmtId="0" fontId="86" fillId="0" borderId="8" xfId="0" applyFont="1" applyBorder="1"/>
    <xf numFmtId="0" fontId="86" fillId="0" borderId="9" xfId="0" applyFont="1" applyBorder="1"/>
    <xf numFmtId="0" fontId="86" fillId="23" borderId="89" xfId="0" applyFont="1" applyFill="1" applyBorder="1"/>
    <xf numFmtId="0" fontId="69" fillId="23" borderId="81" xfId="15" applyFont="1" applyFill="1" applyBorder="1" applyAlignment="1">
      <alignment horizontal="right" vertical="center"/>
    </xf>
    <xf numFmtId="168" fontId="86" fillId="23" borderId="81" xfId="15" applyNumberFormat="1" applyFont="1" applyFill="1" applyBorder="1" applyAlignment="1">
      <alignment horizontal="center" vertical="center"/>
    </xf>
    <xf numFmtId="168" fontId="86" fillId="23" borderId="99" xfId="15" applyNumberFormat="1" applyFont="1" applyFill="1" applyBorder="1" applyAlignment="1">
      <alignment horizontal="center" vertical="center"/>
    </xf>
    <xf numFmtId="0" fontId="325" fillId="25" borderId="21" xfId="0" applyFont="1" applyFill="1" applyBorder="1"/>
    <xf numFmtId="0" fontId="272" fillId="25" borderId="4" xfId="15" applyFont="1" applyFill="1" applyBorder="1" applyAlignment="1" applyProtection="1">
      <alignment horizontal="right" vertical="center"/>
      <protection locked="0"/>
    </xf>
    <xf numFmtId="0" fontId="86" fillId="23" borderId="90" xfId="0" applyFont="1" applyFill="1" applyBorder="1"/>
    <xf numFmtId="49" fontId="71" fillId="23" borderId="0" xfId="13" applyNumberFormat="1" applyFont="1" applyFill="1" applyAlignment="1">
      <alignment horizontal="center"/>
    </xf>
    <xf numFmtId="49" fontId="71" fillId="23" borderId="4" xfId="13" applyNumberFormat="1" applyFont="1" applyFill="1" applyBorder="1" applyAlignment="1">
      <alignment horizontal="center"/>
    </xf>
    <xf numFmtId="168" fontId="310" fillId="2" borderId="46" xfId="15" applyNumberFormat="1" applyFont="1" applyFill="1" applyBorder="1" applyAlignment="1">
      <alignment horizontal="center" vertical="center"/>
    </xf>
    <xf numFmtId="168" fontId="310" fillId="2" borderId="53" xfId="15" applyNumberFormat="1" applyFont="1" applyFill="1" applyBorder="1" applyAlignment="1">
      <alignment horizontal="center" vertical="center"/>
    </xf>
    <xf numFmtId="0" fontId="71" fillId="23" borderId="0" xfId="15" applyFont="1" applyFill="1" applyAlignment="1">
      <alignment wrapText="1"/>
    </xf>
    <xf numFmtId="168" fontId="71" fillId="22" borderId="0" xfId="15" applyNumberFormat="1" applyFont="1" applyFill="1" applyAlignment="1">
      <alignment horizontal="center" vertical="center"/>
    </xf>
    <xf numFmtId="168" fontId="71" fillId="22" borderId="4" xfId="15" applyNumberFormat="1" applyFont="1" applyFill="1" applyBorder="1" applyAlignment="1">
      <alignment horizontal="center" vertical="center"/>
    </xf>
    <xf numFmtId="2" fontId="71" fillId="23" borderId="0" xfId="15" applyNumberFormat="1" applyFont="1" applyFill="1" applyAlignment="1">
      <alignment horizontal="center" vertical="center"/>
    </xf>
    <xf numFmtId="168" fontId="71" fillId="23" borderId="0" xfId="15" applyNumberFormat="1" applyFont="1" applyFill="1" applyAlignment="1">
      <alignment horizontal="center" vertical="center"/>
    </xf>
    <xf numFmtId="171" fontId="71" fillId="23" borderId="0" xfId="13" applyNumberFormat="1" applyFont="1" applyFill="1" applyAlignment="1" applyProtection="1">
      <alignment horizontal="center" vertical="center"/>
      <protection locked="0"/>
    </xf>
    <xf numFmtId="171" fontId="71" fillId="23" borderId="4" xfId="13" applyNumberFormat="1" applyFont="1" applyFill="1" applyBorder="1" applyAlignment="1" applyProtection="1">
      <alignment horizontal="center" vertical="center"/>
      <protection locked="0"/>
    </xf>
    <xf numFmtId="173" fontId="86" fillId="23" borderId="48" xfId="15" applyNumberFormat="1" applyFont="1" applyFill="1" applyBorder="1" applyAlignment="1">
      <alignment horizontal="centerContinuous" vertical="center"/>
    </xf>
    <xf numFmtId="173" fontId="86" fillId="23" borderId="48" xfId="15" applyNumberFormat="1" applyFont="1" applyFill="1" applyBorder="1" applyAlignment="1">
      <alignment horizontal="right" vertical="center"/>
    </xf>
    <xf numFmtId="181" fontId="86" fillId="23" borderId="48" xfId="15" applyNumberFormat="1" applyFont="1" applyFill="1" applyBorder="1" applyAlignment="1">
      <alignment horizontal="center" vertical="center"/>
    </xf>
    <xf numFmtId="181" fontId="86" fillId="23" borderId="80" xfId="15" applyNumberFormat="1" applyFont="1" applyFill="1" applyBorder="1" applyAlignment="1">
      <alignment horizontal="center" vertical="center"/>
    </xf>
    <xf numFmtId="0" fontId="30" fillId="23" borderId="21" xfId="0" applyFont="1" applyFill="1" applyBorder="1"/>
    <xf numFmtId="0" fontId="30" fillId="23" borderId="0" xfId="0" applyFont="1" applyFill="1"/>
    <xf numFmtId="165" fontId="44" fillId="24" borderId="0" xfId="0" applyNumberFormat="1" applyFont="1" applyFill="1" applyAlignment="1" applyProtection="1">
      <alignment horizontal="right" vertical="center"/>
      <protection locked="0"/>
    </xf>
    <xf numFmtId="179" fontId="37" fillId="2" borderId="4" xfId="8" applyNumberFormat="1" applyFont="1" applyFill="1" applyBorder="1" applyAlignment="1">
      <alignment horizontal="center" vertical="center"/>
    </xf>
    <xf numFmtId="0" fontId="266" fillId="23" borderId="21" xfId="0" applyFont="1" applyFill="1" applyBorder="1"/>
    <xf numFmtId="0" fontId="266" fillId="23" borderId="0" xfId="0" applyFont="1" applyFill="1"/>
    <xf numFmtId="164" fontId="66" fillId="23" borderId="0" xfId="0" applyNumberFormat="1" applyFont="1" applyFill="1" applyAlignment="1" applyProtection="1">
      <alignment horizontal="right" vertical="center"/>
      <protection locked="0"/>
    </xf>
    <xf numFmtId="164" fontId="65" fillId="24" borderId="4" xfId="0" applyNumberFormat="1" applyFont="1" applyFill="1" applyBorder="1" applyAlignment="1" applyProtection="1">
      <alignment horizontal="center" vertical="center"/>
      <protection locked="0"/>
    </xf>
    <xf numFmtId="173" fontId="86" fillId="23" borderId="8" xfId="15" applyNumberFormat="1" applyFont="1" applyFill="1" applyBorder="1" applyAlignment="1">
      <alignment horizontal="centerContinuous" vertical="center"/>
    </xf>
    <xf numFmtId="173" fontId="86" fillId="23" borderId="8" xfId="15" applyNumberFormat="1" applyFont="1" applyFill="1" applyBorder="1" applyAlignment="1">
      <alignment horizontal="right" vertical="center"/>
    </xf>
    <xf numFmtId="168" fontId="86" fillId="23" borderId="8" xfId="15" applyNumberFormat="1" applyFont="1" applyFill="1" applyBorder="1" applyAlignment="1">
      <alignment horizontal="center" vertical="center"/>
    </xf>
    <xf numFmtId="168" fontId="86" fillId="23" borderId="101" xfId="15" applyNumberFormat="1" applyFont="1" applyFill="1" applyBorder="1" applyAlignment="1">
      <alignment horizontal="center" vertical="center"/>
    </xf>
    <xf numFmtId="164" fontId="326" fillId="24" borderId="21" xfId="0" applyNumberFormat="1" applyFont="1" applyFill="1" applyBorder="1" applyAlignment="1" applyProtection="1">
      <alignment horizontal="center" vertical="center"/>
      <protection locked="0"/>
    </xf>
    <xf numFmtId="0" fontId="71" fillId="23" borderId="0" xfId="0" applyFont="1" applyFill="1"/>
    <xf numFmtId="164" fontId="40" fillId="23" borderId="0" xfId="0" applyNumberFormat="1" applyFont="1" applyFill="1" applyAlignment="1" applyProtection="1">
      <alignment horizontal="right" vertical="center"/>
      <protection locked="0"/>
    </xf>
    <xf numFmtId="2" fontId="29" fillId="0" borderId="4" xfId="8" applyNumberFormat="1" applyFont="1" applyBorder="1" applyAlignment="1">
      <alignment horizontal="center" vertical="center"/>
    </xf>
    <xf numFmtId="0" fontId="86" fillId="23" borderId="91" xfId="0" applyFont="1" applyFill="1" applyBorder="1"/>
    <xf numFmtId="0" fontId="71" fillId="23" borderId="84" xfId="15" applyFont="1" applyFill="1" applyBorder="1" applyAlignment="1">
      <alignment horizontal="center" vertical="center"/>
    </xf>
    <xf numFmtId="0" fontId="71" fillId="23" borderId="84" xfId="13" applyFont="1" applyFill="1" applyBorder="1" applyAlignment="1" applyProtection="1">
      <alignment horizontal="center" vertical="center"/>
      <protection locked="0"/>
    </xf>
    <xf numFmtId="0" fontId="71" fillId="23" borderId="85" xfId="13" applyFont="1" applyFill="1" applyBorder="1" applyAlignment="1" applyProtection="1">
      <alignment horizontal="center" vertical="center"/>
      <protection locked="0"/>
    </xf>
    <xf numFmtId="0" fontId="71" fillId="23" borderId="21" xfId="8" applyFont="1" applyFill="1" applyBorder="1" applyAlignment="1">
      <alignment horizontal="center" vertical="center" wrapText="1"/>
    </xf>
    <xf numFmtId="180" fontId="28" fillId="23" borderId="0" xfId="8" applyNumberFormat="1" applyFont="1" applyFill="1" applyAlignment="1">
      <alignment horizontal="center" vertical="center"/>
    </xf>
    <xf numFmtId="2" fontId="29" fillId="23" borderId="4" xfId="8" applyNumberFormat="1" applyFont="1" applyFill="1" applyBorder="1" applyAlignment="1">
      <alignment horizontal="center" vertical="center"/>
    </xf>
    <xf numFmtId="0" fontId="86" fillId="0" borderId="88" xfId="0" applyFont="1" applyBorder="1"/>
    <xf numFmtId="49" fontId="29" fillId="23" borderId="48" xfId="13" applyNumberFormat="1" applyFont="1" applyFill="1" applyBorder="1" applyAlignment="1">
      <alignment horizontal="right" vertical="center"/>
    </xf>
    <xf numFmtId="168" fontId="86" fillId="23" borderId="48" xfId="15" applyNumberFormat="1" applyFont="1" applyFill="1" applyBorder="1" applyAlignment="1">
      <alignment horizontal="right" vertical="center"/>
    </xf>
    <xf numFmtId="49" fontId="329" fillId="23" borderId="48" xfId="13" applyNumberFormat="1" applyFont="1" applyFill="1" applyBorder="1" applyAlignment="1">
      <alignment horizontal="right" vertical="center"/>
    </xf>
    <xf numFmtId="2" fontId="86" fillId="23" borderId="48" xfId="15" applyNumberFormat="1" applyFont="1" applyFill="1" applyBorder="1" applyAlignment="1">
      <alignment horizontal="center" vertical="center"/>
    </xf>
    <xf numFmtId="2" fontId="86" fillId="23" borderId="80" xfId="15" applyNumberFormat="1" applyFont="1" applyFill="1" applyBorder="1" applyAlignment="1">
      <alignment horizontal="center" vertical="center"/>
    </xf>
    <xf numFmtId="0" fontId="59" fillId="0" borderId="106" xfId="8" applyFont="1" applyBorder="1" applyAlignment="1">
      <alignment horizontal="center" vertical="center" wrapText="1"/>
    </xf>
    <xf numFmtId="0" fontId="24" fillId="0" borderId="105" xfId="8" applyFont="1" applyBorder="1" applyAlignment="1">
      <alignment horizontal="center" vertical="center" wrapText="1"/>
    </xf>
    <xf numFmtId="0" fontId="86" fillId="0" borderId="105" xfId="8" applyFont="1" applyBorder="1" applyAlignment="1">
      <alignment horizontal="center" vertical="center" wrapText="1"/>
    </xf>
    <xf numFmtId="0" fontId="24" fillId="0" borderId="107" xfId="8" applyFont="1" applyBorder="1" applyAlignment="1">
      <alignment horizontal="center" vertical="center" wrapText="1"/>
    </xf>
    <xf numFmtId="0" fontId="86" fillId="0" borderId="90" xfId="0" applyFont="1" applyBorder="1"/>
    <xf numFmtId="49" fontId="29" fillId="23" borderId="82" xfId="13" applyNumberFormat="1" applyFont="1" applyFill="1" applyBorder="1" applyAlignment="1">
      <alignment horizontal="right" vertical="center"/>
    </xf>
    <xf numFmtId="168" fontId="86" fillId="23" borderId="82" xfId="15" applyNumberFormat="1" applyFont="1" applyFill="1" applyBorder="1" applyAlignment="1">
      <alignment horizontal="right" vertical="center"/>
    </xf>
    <xf numFmtId="49" fontId="329" fillId="23" borderId="82" xfId="13" applyNumberFormat="1" applyFont="1" applyFill="1" applyBorder="1" applyAlignment="1">
      <alignment horizontal="right" vertical="center"/>
    </xf>
    <xf numFmtId="2" fontId="86" fillId="23" borderId="82" xfId="15" applyNumberFormat="1" applyFont="1" applyFill="1" applyBorder="1" applyAlignment="1">
      <alignment horizontal="center" vertical="center"/>
    </xf>
    <xf numFmtId="2" fontId="86" fillId="23" borderId="83" xfId="15" applyNumberFormat="1" applyFont="1" applyFill="1" applyBorder="1" applyAlignment="1">
      <alignment horizontal="center" vertical="center"/>
    </xf>
    <xf numFmtId="0" fontId="58" fillId="3" borderId="90" xfId="8" applyFont="1" applyFill="1" applyBorder="1" applyAlignment="1">
      <alignment horizontal="center" vertical="center"/>
    </xf>
    <xf numFmtId="2" fontId="28" fillId="4" borderId="108" xfId="15" applyNumberFormat="1" applyFont="1" applyFill="1" applyBorder="1" applyAlignment="1">
      <alignment horizontal="center" vertical="center"/>
    </xf>
    <xf numFmtId="183" fontId="29" fillId="4" borderId="48" xfId="15" applyNumberFormat="1" applyFont="1" applyFill="1" applyBorder="1" applyAlignment="1">
      <alignment horizontal="center" vertical="center"/>
    </xf>
    <xf numFmtId="182" fontId="29" fillId="4" borderId="80" xfId="14" applyNumberFormat="1" applyFont="1" applyFill="1" applyBorder="1" applyAlignment="1">
      <alignment horizontal="center" vertical="center"/>
    </xf>
    <xf numFmtId="0" fontId="58" fillId="3" borderId="21" xfId="8" applyFont="1" applyFill="1" applyBorder="1" applyAlignment="1">
      <alignment horizontal="center" vertical="center"/>
    </xf>
    <xf numFmtId="0" fontId="71" fillId="0" borderId="0" xfId="13" applyFont="1" applyAlignment="1">
      <alignment horizontal="right"/>
    </xf>
    <xf numFmtId="0" fontId="71" fillId="0" borderId="21" xfId="13" applyFont="1" applyBorder="1" applyAlignment="1">
      <alignment horizontal="right"/>
    </xf>
    <xf numFmtId="49" fontId="71" fillId="0" borderId="0" xfId="13" applyNumberFormat="1" applyFont="1" applyAlignment="1">
      <alignment horizontal="center"/>
    </xf>
    <xf numFmtId="49" fontId="71" fillId="0" borderId="4" xfId="13" applyNumberFormat="1" applyFont="1" applyBorder="1" applyAlignment="1">
      <alignment horizontal="center"/>
    </xf>
    <xf numFmtId="0" fontId="330" fillId="0" borderId="0" xfId="13" applyFont="1" applyAlignment="1">
      <alignment horizontal="centerContinuous"/>
    </xf>
    <xf numFmtId="0" fontId="330" fillId="0" borderId="21" xfId="13" applyFont="1" applyBorder="1" applyAlignment="1">
      <alignment horizontal="centerContinuous"/>
    </xf>
    <xf numFmtId="168" fontId="71" fillId="0" borderId="4" xfId="15" applyNumberFormat="1" applyFont="1" applyBorder="1" applyAlignment="1">
      <alignment horizontal="center" vertical="center"/>
    </xf>
    <xf numFmtId="0" fontId="58" fillId="3" borderId="91" xfId="8" applyFont="1" applyFill="1" applyBorder="1" applyAlignment="1">
      <alignment horizontal="center" vertical="center"/>
    </xf>
    <xf numFmtId="0" fontId="86" fillId="0" borderId="0" xfId="15" applyFont="1" applyAlignment="1">
      <alignment horizontal="right" vertical="center"/>
    </xf>
    <xf numFmtId="164" fontId="86" fillId="0" borderId="48" xfId="15" applyNumberFormat="1" applyFont="1" applyBorder="1" applyAlignment="1">
      <alignment horizontal="center" vertical="center"/>
    </xf>
    <xf numFmtId="164" fontId="86" fillId="0" borderId="80" xfId="15" applyNumberFormat="1" applyFont="1" applyBorder="1" applyAlignment="1">
      <alignment horizontal="center" vertical="center"/>
    </xf>
    <xf numFmtId="0" fontId="29" fillId="7" borderId="109" xfId="8" applyFont="1" applyFill="1" applyBorder="1" applyAlignment="1">
      <alignment horizontal="center" vertical="center"/>
    </xf>
    <xf numFmtId="0" fontId="29" fillId="7" borderId="110" xfId="8" applyFont="1" applyFill="1" applyBorder="1" applyAlignment="1">
      <alignment horizontal="center" vertical="center"/>
    </xf>
    <xf numFmtId="183" fontId="29" fillId="7" borderId="110" xfId="15" applyNumberFormat="1" applyFont="1" applyFill="1" applyBorder="1" applyAlignment="1">
      <alignment horizontal="center" vertical="center"/>
    </xf>
    <xf numFmtId="182" fontId="29" fillId="7" borderId="111" xfId="14" applyNumberFormat="1" applyFont="1" applyFill="1" applyBorder="1" applyAlignment="1">
      <alignment horizontal="center" vertical="center"/>
    </xf>
    <xf numFmtId="0" fontId="86" fillId="0" borderId="0" xfId="13" applyFont="1" applyAlignment="1" applyProtection="1">
      <alignment horizontal="right" vertical="center"/>
      <protection locked="0"/>
    </xf>
    <xf numFmtId="0" fontId="86" fillId="0" borderId="49" xfId="15" applyFont="1" applyBorder="1" applyAlignment="1">
      <alignment horizontal="right" vertical="center"/>
    </xf>
    <xf numFmtId="0" fontId="86" fillId="0" borderId="49" xfId="13" applyFont="1" applyBorder="1" applyAlignment="1" applyProtection="1">
      <alignment horizontal="right" vertical="center"/>
      <protection locked="0"/>
    </xf>
    <xf numFmtId="164" fontId="86" fillId="0" borderId="49" xfId="15" applyNumberFormat="1" applyFont="1" applyBorder="1" applyAlignment="1">
      <alignment horizontal="center" vertical="center"/>
    </xf>
    <xf numFmtId="164" fontId="86" fillId="0" borderId="100" xfId="15" applyNumberFormat="1" applyFont="1" applyBorder="1" applyAlignment="1">
      <alignment horizontal="center" vertical="center"/>
    </xf>
    <xf numFmtId="0" fontId="86" fillId="26" borderId="0" xfId="0" applyFont="1" applyFill="1"/>
    <xf numFmtId="0" fontId="325" fillId="27" borderId="5" xfId="0" applyFont="1" applyFill="1" applyBorder="1"/>
    <xf numFmtId="0" fontId="325" fillId="27" borderId="0" xfId="0" applyFont="1" applyFill="1"/>
    <xf numFmtId="0" fontId="272" fillId="27" borderId="6" xfId="15" applyFont="1" applyFill="1" applyBorder="1" applyAlignment="1" applyProtection="1">
      <alignment horizontal="right" vertical="center"/>
      <protection locked="0"/>
    </xf>
    <xf numFmtId="0" fontId="128" fillId="27" borderId="91" xfId="0" applyFont="1" applyFill="1" applyBorder="1" applyAlignment="1">
      <alignment horizontal="center" vertical="center"/>
    </xf>
    <xf numFmtId="164" fontId="86" fillId="23" borderId="5" xfId="0" applyNumberFormat="1" applyFont="1" applyFill="1" applyBorder="1" applyAlignment="1" applyProtection="1">
      <alignment horizontal="left" vertical="center"/>
      <protection locked="0"/>
    </xf>
    <xf numFmtId="2" fontId="326" fillId="24" borderId="6" xfId="0" applyNumberFormat="1" applyFont="1" applyFill="1" applyBorder="1" applyAlignment="1" applyProtection="1">
      <alignment horizontal="center" vertical="center"/>
      <protection locked="0"/>
    </xf>
    <xf numFmtId="0" fontId="310" fillId="2" borderId="254" xfId="15" applyFont="1" applyFill="1" applyBorder="1" applyAlignment="1">
      <alignment horizontal="center" vertical="center"/>
    </xf>
    <xf numFmtId="0" fontId="310" fillId="2" borderId="255" xfId="15" applyFont="1" applyFill="1" applyBorder="1" applyAlignment="1">
      <alignment horizontal="center" vertical="center"/>
    </xf>
    <xf numFmtId="168" fontId="274" fillId="2" borderId="102" xfId="15" applyNumberFormat="1" applyFont="1" applyFill="1" applyBorder="1" applyAlignment="1">
      <alignment horizontal="center" vertical="center"/>
    </xf>
    <xf numFmtId="168" fontId="274" fillId="2" borderId="103" xfId="15" applyNumberFormat="1" applyFont="1" applyFill="1" applyBorder="1" applyAlignment="1">
      <alignment horizontal="center" vertical="center"/>
    </xf>
    <xf numFmtId="0" fontId="128" fillId="27" borderId="94" xfId="0" applyFont="1" applyFill="1" applyBorder="1" applyAlignment="1">
      <alignment horizontal="center" vertical="center"/>
    </xf>
    <xf numFmtId="164" fontId="86" fillId="23" borderId="5" xfId="0" applyNumberFormat="1" applyFont="1" applyFill="1" applyBorder="1" applyAlignment="1" applyProtection="1">
      <alignment horizontal="right" vertical="center"/>
      <protection locked="0"/>
    </xf>
    <xf numFmtId="0" fontId="325" fillId="27" borderId="21" xfId="0" applyFont="1" applyFill="1" applyBorder="1"/>
    <xf numFmtId="0" fontId="272" fillId="27" borderId="4" xfId="15" applyFont="1" applyFill="1" applyBorder="1" applyAlignment="1" applyProtection="1">
      <alignment horizontal="right" vertical="center"/>
      <protection locked="0"/>
    </xf>
    <xf numFmtId="168" fontId="310" fillId="2" borderId="252" xfId="15" applyNumberFormat="1" applyFont="1" applyFill="1" applyBorder="1" applyAlignment="1">
      <alignment horizontal="center" vertical="center"/>
    </xf>
    <xf numFmtId="168" fontId="310" fillId="2" borderId="253" xfId="15" applyNumberFormat="1" applyFont="1" applyFill="1" applyBorder="1" applyAlignment="1">
      <alignment horizontal="center" vertical="center"/>
    </xf>
    <xf numFmtId="172" fontId="37" fillId="23" borderId="4" xfId="8" applyNumberFormat="1" applyFont="1" applyFill="1" applyBorder="1" applyAlignment="1">
      <alignment horizontal="center" vertical="center"/>
    </xf>
    <xf numFmtId="172" fontId="65" fillId="23" borderId="4" xfId="8" applyNumberFormat="1" applyFont="1" applyFill="1" applyBorder="1" applyAlignment="1">
      <alignment horizontal="center" vertical="center"/>
    </xf>
    <xf numFmtId="172" fontId="28" fillId="23" borderId="0" xfId="8" applyNumberFormat="1" applyFont="1" applyFill="1" applyAlignment="1">
      <alignment horizontal="center" vertical="center"/>
    </xf>
    <xf numFmtId="0" fontId="212" fillId="3" borderId="90" xfId="8" applyFont="1" applyFill="1" applyBorder="1" applyAlignment="1">
      <alignment horizontal="center" vertical="center"/>
    </xf>
    <xf numFmtId="2" fontId="144" fillId="4" borderId="108" xfId="15" applyNumberFormat="1" applyFont="1" applyFill="1" applyBorder="1" applyAlignment="1">
      <alignment horizontal="center" vertical="center"/>
    </xf>
    <xf numFmtId="183" fontId="62" fillId="4" borderId="48" xfId="15" applyNumberFormat="1" applyFont="1" applyFill="1" applyBorder="1" applyAlignment="1">
      <alignment horizontal="center" vertical="center"/>
    </xf>
    <xf numFmtId="176" fontId="62" fillId="4" borderId="80" xfId="14" applyNumberFormat="1" applyFont="1" applyFill="1" applyBorder="1" applyAlignment="1">
      <alignment horizontal="center" vertical="center"/>
    </xf>
    <xf numFmtId="0" fontId="212" fillId="3" borderId="21" xfId="8" applyFont="1" applyFill="1" applyBorder="1" applyAlignment="1">
      <alignment horizontal="center" vertical="center"/>
    </xf>
    <xf numFmtId="0" fontId="212" fillId="3" borderId="91" xfId="8" applyFont="1" applyFill="1" applyBorder="1" applyAlignment="1">
      <alignment horizontal="center" vertical="center"/>
    </xf>
    <xf numFmtId="0" fontId="62" fillId="7" borderId="109" xfId="8" applyFont="1" applyFill="1" applyBorder="1" applyAlignment="1">
      <alignment horizontal="center" vertical="center"/>
    </xf>
    <xf numFmtId="0" fontId="62" fillId="7" borderId="110" xfId="8" applyFont="1" applyFill="1" applyBorder="1" applyAlignment="1">
      <alignment horizontal="center" vertical="center"/>
    </xf>
    <xf numFmtId="183" fontId="62" fillId="7" borderId="110" xfId="15" applyNumberFormat="1" applyFont="1" applyFill="1" applyBorder="1" applyAlignment="1">
      <alignment horizontal="center" vertical="center"/>
    </xf>
    <xf numFmtId="176" fontId="62" fillId="7" borderId="111" xfId="14" applyNumberFormat="1" applyFont="1" applyFill="1" applyBorder="1" applyAlignment="1">
      <alignment horizontal="center" vertical="center"/>
    </xf>
    <xf numFmtId="0" fontId="128" fillId="27" borderId="5" xfId="13" applyFont="1" applyFill="1" applyBorder="1" applyAlignment="1">
      <alignment horizontal="left" vertical="center"/>
    </xf>
    <xf numFmtId="0" fontId="128" fillId="27" borderId="0" xfId="13" applyFont="1" applyFill="1" applyAlignment="1">
      <alignment horizontal="center" vertical="center"/>
    </xf>
    <xf numFmtId="0" fontId="128" fillId="27" borderId="0" xfId="13" applyFont="1" applyFill="1" applyAlignment="1">
      <alignment vertical="center"/>
    </xf>
    <xf numFmtId="0" fontId="128" fillId="27" borderId="6" xfId="13" applyFont="1" applyFill="1" applyBorder="1" applyAlignment="1">
      <alignment vertical="center"/>
    </xf>
    <xf numFmtId="0" fontId="128" fillId="27" borderId="5" xfId="13" applyFont="1" applyFill="1" applyBorder="1" applyAlignment="1">
      <alignment horizontal="center" vertical="center"/>
    </xf>
    <xf numFmtId="0" fontId="128" fillId="27" borderId="0" xfId="13" applyFont="1" applyFill="1" applyAlignment="1">
      <alignment horizontal="left" vertical="center"/>
    </xf>
    <xf numFmtId="0" fontId="128" fillId="27" borderId="6" xfId="13" applyFont="1" applyFill="1" applyBorder="1" applyAlignment="1">
      <alignment horizontal="center" vertical="center"/>
    </xf>
    <xf numFmtId="0" fontId="71" fillId="23" borderId="0" xfId="8" applyFont="1" applyFill="1" applyAlignment="1">
      <alignment horizontal="center" wrapText="1"/>
    </xf>
    <xf numFmtId="0" fontId="86" fillId="23" borderId="6" xfId="0" applyFont="1" applyFill="1" applyBorder="1"/>
    <xf numFmtId="172" fontId="61" fillId="23" borderId="5" xfId="8" applyNumberFormat="1" applyFont="1" applyFill="1" applyBorder="1" applyAlignment="1">
      <alignment horizontal="center" vertical="center"/>
    </xf>
    <xf numFmtId="172" fontId="61" fillId="23" borderId="0" xfId="8" applyNumberFormat="1" applyFont="1" applyFill="1" applyAlignment="1">
      <alignment horizontal="center" vertical="center"/>
    </xf>
    <xf numFmtId="0" fontId="40" fillId="23" borderId="0" xfId="8" applyFont="1" applyFill="1" applyAlignment="1">
      <alignment horizontal="right" vertical="center"/>
    </xf>
    <xf numFmtId="164" fontId="40" fillId="23" borderId="0" xfId="8" applyNumberFormat="1" applyFont="1" applyFill="1" applyAlignment="1">
      <alignment horizontal="left" vertical="center"/>
    </xf>
    <xf numFmtId="0" fontId="24" fillId="23" borderId="5" xfId="13" applyFont="1" applyFill="1" applyBorder="1"/>
    <xf numFmtId="0" fontId="24" fillId="23" borderId="0" xfId="13" applyFont="1" applyFill="1"/>
    <xf numFmtId="0" fontId="86" fillId="0" borderId="6" xfId="0" applyFont="1" applyBorder="1"/>
    <xf numFmtId="0" fontId="128" fillId="33" borderId="5" xfId="13" applyFont="1" applyFill="1" applyBorder="1" applyAlignment="1">
      <alignment horizontal="left" vertical="center"/>
    </xf>
    <xf numFmtId="0" fontId="128" fillId="33" borderId="0" xfId="13" applyFont="1" applyFill="1" applyAlignment="1">
      <alignment horizontal="center" vertical="center"/>
    </xf>
    <xf numFmtId="0" fontId="128" fillId="33" borderId="0" xfId="13" applyFont="1" applyFill="1" applyAlignment="1">
      <alignment vertical="center"/>
    </xf>
    <xf numFmtId="0" fontId="128" fillId="33" borderId="6" xfId="13" applyFont="1" applyFill="1" applyBorder="1" applyAlignment="1">
      <alignment vertical="center"/>
    </xf>
    <xf numFmtId="0" fontId="128" fillId="33" borderId="5" xfId="13" applyFont="1" applyFill="1" applyBorder="1" applyAlignment="1">
      <alignment horizontal="center" vertical="center"/>
    </xf>
    <xf numFmtId="0" fontId="128" fillId="33" borderId="0" xfId="13" applyFont="1" applyFill="1" applyAlignment="1">
      <alignment horizontal="left" vertical="center"/>
    </xf>
    <xf numFmtId="0" fontId="128" fillId="33" borderId="6" xfId="13" applyFont="1" applyFill="1" applyBorder="1" applyAlignment="1">
      <alignment horizontal="center" vertical="center"/>
    </xf>
    <xf numFmtId="0" fontId="40" fillId="23" borderId="6" xfId="8" applyFont="1" applyFill="1" applyBorder="1" applyAlignment="1">
      <alignment horizontal="center" wrapText="1"/>
    </xf>
    <xf numFmtId="0" fontId="61" fillId="23" borderId="0" xfId="8" applyFont="1" applyFill="1" applyAlignment="1">
      <alignment horizontal="center" vertical="center"/>
    </xf>
    <xf numFmtId="172" fontId="40" fillId="23" borderId="0" xfId="8" applyNumberFormat="1" applyFont="1" applyFill="1" applyAlignment="1">
      <alignment horizontal="center" vertical="center"/>
    </xf>
    <xf numFmtId="0" fontId="40" fillId="23" borderId="0" xfId="0" applyFont="1" applyFill="1" applyAlignment="1">
      <alignment horizontal="center" vertical="center"/>
    </xf>
    <xf numFmtId="0" fontId="40" fillId="23" borderId="0" xfId="0" applyFont="1" applyFill="1" applyAlignment="1">
      <alignment horizontal="left" vertical="center"/>
    </xf>
    <xf numFmtId="165" fontId="40" fillId="23" borderId="6" xfId="8" applyNumberFormat="1" applyFont="1" applyFill="1" applyBorder="1" applyAlignment="1">
      <alignment horizontal="center" vertical="center"/>
    </xf>
    <xf numFmtId="0" fontId="40" fillId="0" borderId="0" xfId="8" applyFont="1" applyAlignment="1">
      <alignment horizontal="right" vertical="center"/>
    </xf>
    <xf numFmtId="0" fontId="40" fillId="0" borderId="0" xfId="0" applyFont="1" applyAlignment="1">
      <alignment horizontal="center" vertical="center"/>
    </xf>
    <xf numFmtId="0" fontId="86" fillId="23" borderId="7" xfId="0" applyFont="1" applyFill="1" applyBorder="1"/>
    <xf numFmtId="0" fontId="86" fillId="23" borderId="9" xfId="0" applyFont="1" applyFill="1" applyBorder="1"/>
    <xf numFmtId="0" fontId="309" fillId="0" borderId="87" xfId="13" applyFont="1" applyBorder="1" applyAlignment="1">
      <alignment horizontal="center" vertical="center" wrapText="1"/>
    </xf>
    <xf numFmtId="0" fontId="310" fillId="0" borderId="122" xfId="8" applyFont="1" applyBorder="1" applyAlignment="1">
      <alignment horizontal="center" vertical="center" wrapText="1"/>
    </xf>
    <xf numFmtId="0" fontId="71" fillId="23" borderId="122" xfId="8" applyFont="1" applyFill="1" applyBorder="1" applyAlignment="1">
      <alignment horizontal="center" vertical="center" wrapText="1"/>
    </xf>
    <xf numFmtId="180" fontId="58" fillId="3" borderId="21" xfId="8" applyNumberFormat="1" applyFont="1" applyFill="1" applyBorder="1" applyAlignment="1">
      <alignment horizontal="center" vertical="center"/>
    </xf>
    <xf numFmtId="181" fontId="58" fillId="3" borderId="0" xfId="8" applyNumberFormat="1" applyFont="1" applyFill="1" applyAlignment="1">
      <alignment horizontal="center" vertical="center"/>
    </xf>
    <xf numFmtId="2" fontId="29" fillId="23" borderId="0" xfId="8" applyNumberFormat="1" applyFont="1" applyFill="1" applyAlignment="1">
      <alignment horizontal="center" vertical="center"/>
    </xf>
    <xf numFmtId="0" fontId="331" fillId="23" borderId="0" xfId="8" applyFont="1" applyFill="1" applyAlignment="1">
      <alignment horizontal="left" vertical="center"/>
    </xf>
    <xf numFmtId="0" fontId="332" fillId="23" borderId="0" xfId="0" applyFont="1" applyFill="1"/>
    <xf numFmtId="0" fontId="229" fillId="6" borderId="12" xfId="0" applyFont="1" applyFill="1" applyBorder="1" applyAlignment="1">
      <alignment horizontal="centerContinuous" vertical="center"/>
    </xf>
    <xf numFmtId="0" fontId="207" fillId="6" borderId="13" xfId="0" applyFont="1" applyFill="1" applyBorder="1" applyAlignment="1">
      <alignment horizontal="centerContinuous" vertical="center"/>
    </xf>
    <xf numFmtId="0" fontId="325" fillId="6" borderId="13" xfId="0" applyFont="1" applyFill="1" applyBorder="1" applyAlignment="1">
      <alignment horizontal="centerContinuous" vertical="center"/>
    </xf>
    <xf numFmtId="0" fontId="325" fillId="6" borderId="14" xfId="0" applyFont="1" applyFill="1" applyBorder="1" applyAlignment="1">
      <alignment horizontal="centerContinuous" vertical="center"/>
    </xf>
    <xf numFmtId="0" fontId="325" fillId="6" borderId="0" xfId="0" applyFont="1" applyFill="1" applyAlignment="1">
      <alignment horizontal="centerContinuous" vertical="center"/>
    </xf>
    <xf numFmtId="0" fontId="218" fillId="0" borderId="0" xfId="17" applyFont="1" applyAlignment="1">
      <alignment horizontal="centerContinuous" vertical="center"/>
    </xf>
    <xf numFmtId="0" fontId="333" fillId="0" borderId="0" xfId="1" applyNumberFormat="1" applyFont="1" applyFill="1" applyBorder="1" applyAlignment="1" applyProtection="1">
      <alignment horizontal="left" vertical="center"/>
    </xf>
    <xf numFmtId="0" fontId="147" fillId="0" borderId="0" xfId="17" applyFont="1" applyAlignment="1">
      <alignment horizontal="centerContinuous" vertical="center"/>
    </xf>
    <xf numFmtId="0" fontId="106" fillId="0" borderId="0" xfId="17" applyFont="1" applyAlignment="1">
      <alignment horizontal="centerContinuous" vertical="center"/>
    </xf>
    <xf numFmtId="0" fontId="147" fillId="0" borderId="0" xfId="10" applyFont="1" applyAlignment="1">
      <alignment horizontal="right" vertical="center"/>
    </xf>
    <xf numFmtId="0" fontId="24" fillId="0" borderId="0" xfId="5" applyFont="1" applyProtection="1">
      <protection hidden="1"/>
    </xf>
    <xf numFmtId="0" fontId="137" fillId="0" borderId="0" xfId="1" applyFont="1" applyAlignment="1" applyProtection="1">
      <protection hidden="1"/>
    </xf>
    <xf numFmtId="0" fontId="334" fillId="0" borderId="0" xfId="1" applyNumberFormat="1" applyFont="1" applyFill="1" applyAlignment="1" applyProtection="1">
      <alignment vertical="center"/>
    </xf>
    <xf numFmtId="0" fontId="86" fillId="0" borderId="13" xfId="0" applyFont="1" applyBorder="1" applyAlignment="1">
      <alignment horizontal="center" vertical="center"/>
    </xf>
    <xf numFmtId="0" fontId="86" fillId="23" borderId="127" xfId="0" applyFont="1" applyFill="1" applyBorder="1" applyAlignment="1">
      <alignment horizontal="center" vertical="center"/>
    </xf>
    <xf numFmtId="0" fontId="86" fillId="23" borderId="14" xfId="0" applyFont="1" applyFill="1" applyBorder="1" applyAlignment="1">
      <alignment horizontal="center" vertical="center"/>
    </xf>
    <xf numFmtId="0" fontId="86" fillId="23" borderId="129" xfId="0" applyFont="1" applyFill="1" applyBorder="1" applyAlignment="1">
      <alignment horizontal="center" vertical="center"/>
    </xf>
    <xf numFmtId="0" fontId="86" fillId="23" borderId="6" xfId="0" applyFont="1" applyFill="1" applyBorder="1" applyAlignment="1">
      <alignment horizontal="center" vertical="center"/>
    </xf>
    <xf numFmtId="0" fontId="86" fillId="22" borderId="0" xfId="0" applyFont="1" applyFill="1" applyAlignment="1">
      <alignment vertical="center"/>
    </xf>
    <xf numFmtId="0" fontId="40" fillId="7" borderId="12" xfId="0" applyFont="1" applyFill="1" applyBorder="1" applyAlignment="1">
      <alignment horizontal="centerContinuous" vertical="center"/>
    </xf>
    <xf numFmtId="0" fontId="40" fillId="7" borderId="13" xfId="0" applyFont="1" applyFill="1" applyBorder="1" applyAlignment="1">
      <alignment horizontal="centerContinuous" vertical="center"/>
    </xf>
    <xf numFmtId="0" fontId="40" fillId="7" borderId="14" xfId="0" applyFont="1" applyFill="1" applyBorder="1" applyAlignment="1">
      <alignment horizontal="centerContinuous" vertical="center"/>
    </xf>
    <xf numFmtId="0" fontId="40" fillId="7" borderId="87" xfId="0" applyFont="1" applyFill="1" applyBorder="1" applyAlignment="1">
      <alignment horizontal="centerContinuous" vertical="center"/>
    </xf>
    <xf numFmtId="0" fontId="40" fillId="7" borderId="122" xfId="0" applyFont="1" applyFill="1" applyBorder="1" applyAlignment="1">
      <alignment horizontal="centerContinuous" vertical="center"/>
    </xf>
    <xf numFmtId="0" fontId="40" fillId="7" borderId="123" xfId="0" applyFont="1" applyFill="1" applyBorder="1" applyAlignment="1">
      <alignment horizontal="centerContinuous" vertical="center"/>
    </xf>
    <xf numFmtId="0" fontId="86" fillId="23" borderId="5" xfId="0" applyFont="1" applyFill="1" applyBorder="1" applyAlignment="1">
      <alignment vertical="center"/>
    </xf>
    <xf numFmtId="9" fontId="86" fillId="23" borderId="4" xfId="0" applyNumberFormat="1" applyFont="1" applyFill="1" applyBorder="1" applyAlignment="1">
      <alignment horizontal="center" vertical="center"/>
    </xf>
    <xf numFmtId="0" fontId="86" fillId="23" borderId="9" xfId="0" applyFont="1" applyFill="1" applyBorder="1" applyAlignment="1">
      <alignment horizontal="center" vertical="center"/>
    </xf>
    <xf numFmtId="0" fontId="40" fillId="37" borderId="12" xfId="0" applyFont="1" applyFill="1" applyBorder="1" applyAlignment="1">
      <alignment horizontal="centerContinuous" vertical="center"/>
    </xf>
    <xf numFmtId="0" fontId="40" fillId="37" borderId="13" xfId="0" applyFont="1" applyFill="1" applyBorder="1" applyAlignment="1">
      <alignment horizontal="centerContinuous" vertical="center"/>
    </xf>
    <xf numFmtId="0" fontId="40" fillId="37" borderId="14" xfId="0" applyFont="1" applyFill="1" applyBorder="1" applyAlignment="1">
      <alignment horizontal="centerContinuous" vertical="center"/>
    </xf>
    <xf numFmtId="166" fontId="86" fillId="23" borderId="0" xfId="0" applyNumberFormat="1" applyFont="1" applyFill="1" applyAlignment="1">
      <alignment horizontal="center" vertical="center"/>
    </xf>
    <xf numFmtId="166" fontId="86" fillId="23" borderId="4" xfId="0" applyNumberFormat="1" applyFont="1" applyFill="1" applyBorder="1" applyAlignment="1">
      <alignment horizontal="center" vertical="center"/>
    </xf>
    <xf numFmtId="0" fontId="137" fillId="4" borderId="5" xfId="1" applyFont="1" applyFill="1" applyBorder="1" applyAlignment="1" applyProtection="1">
      <alignment horizontal="left" vertical="center"/>
    </xf>
    <xf numFmtId="187" fontId="86" fillId="23" borderId="133" xfId="0" applyNumberFormat="1" applyFont="1" applyFill="1" applyBorder="1" applyAlignment="1">
      <alignment horizontal="center" vertical="center"/>
    </xf>
    <xf numFmtId="0" fontId="86" fillId="0" borderId="0" xfId="0" applyFont="1" applyAlignment="1">
      <alignment horizontal="left" vertical="center"/>
    </xf>
    <xf numFmtId="187" fontId="86" fillId="23" borderId="92" xfId="0" applyNumberFormat="1" applyFont="1" applyFill="1" applyBorder="1" applyAlignment="1">
      <alignment horizontal="center" vertical="center"/>
    </xf>
    <xf numFmtId="0" fontId="137" fillId="0" borderId="5" xfId="1" applyFont="1" applyFill="1" applyBorder="1" applyAlignment="1" applyProtection="1">
      <alignment horizontal="left" vertical="center"/>
    </xf>
    <xf numFmtId="0" fontId="86" fillId="5" borderId="0" xfId="0" applyFont="1" applyFill="1" applyAlignment="1">
      <alignment vertical="center"/>
    </xf>
    <xf numFmtId="0" fontId="82" fillId="26" borderId="124" xfId="8" applyFont="1" applyFill="1" applyBorder="1" applyAlignment="1">
      <alignment horizontal="left" vertical="center"/>
    </xf>
    <xf numFmtId="0" fontId="29" fillId="26" borderId="125" xfId="14" applyFont="1" applyFill="1" applyBorder="1" applyAlignment="1">
      <alignment horizontal="left" vertical="center"/>
    </xf>
    <xf numFmtId="0" fontId="82" fillId="26" borderId="125" xfId="8" applyFont="1" applyFill="1" applyBorder="1" applyAlignment="1">
      <alignment horizontal="left" vertical="center"/>
    </xf>
    <xf numFmtId="0" fontId="215" fillId="23" borderId="6" xfId="13" applyFont="1" applyFill="1" applyBorder="1" applyAlignment="1">
      <alignment horizontal="center" vertical="center"/>
    </xf>
    <xf numFmtId="173" fontId="29" fillId="23" borderId="0" xfId="15" applyNumberFormat="1" applyFont="1" applyFill="1" applyAlignment="1">
      <alignment vertical="center"/>
    </xf>
    <xf numFmtId="173" fontId="29" fillId="23" borderId="6" xfId="15" applyNumberFormat="1" applyFont="1" applyFill="1" applyBorder="1" applyAlignment="1">
      <alignment vertical="center"/>
    </xf>
    <xf numFmtId="171" fontId="71" fillId="23" borderId="6" xfId="13" applyNumberFormat="1" applyFont="1" applyFill="1" applyBorder="1" applyAlignment="1" applyProtection="1">
      <alignment horizontal="center" vertical="center"/>
      <protection locked="0"/>
    </xf>
    <xf numFmtId="0" fontId="29" fillId="23" borderId="0" xfId="13" applyFont="1" applyFill="1" applyAlignment="1">
      <alignment horizontal="center" vertical="center"/>
    </xf>
    <xf numFmtId="0" fontId="310" fillId="2" borderId="257" xfId="15" applyFont="1" applyFill="1" applyBorder="1" applyAlignment="1">
      <alignment horizontal="center" vertical="center"/>
    </xf>
    <xf numFmtId="0" fontId="71" fillId="23" borderId="0" xfId="0" applyFont="1" applyFill="1" applyAlignment="1">
      <alignment horizontal="right" vertical="center"/>
    </xf>
    <xf numFmtId="1" fontId="274" fillId="2" borderId="0" xfId="15" applyNumberFormat="1" applyFont="1" applyFill="1" applyAlignment="1">
      <alignment horizontal="center" vertical="center"/>
    </xf>
    <xf numFmtId="1" fontId="274" fillId="2" borderId="6" xfId="15" applyNumberFormat="1" applyFont="1" applyFill="1" applyBorder="1" applyAlignment="1">
      <alignment horizontal="center" vertical="center"/>
    </xf>
    <xf numFmtId="164" fontId="274" fillId="2" borderId="0" xfId="15" applyNumberFormat="1" applyFont="1" applyFill="1" applyAlignment="1">
      <alignment horizontal="center" vertical="center"/>
    </xf>
    <xf numFmtId="0" fontId="128" fillId="23" borderId="5" xfId="0" applyFont="1" applyFill="1" applyBorder="1" applyAlignment="1">
      <alignment horizontal="center" vertical="center"/>
    </xf>
    <xf numFmtId="1" fontId="274" fillId="23" borderId="0" xfId="15" applyNumberFormat="1" applyFont="1" applyFill="1" applyAlignment="1">
      <alignment horizontal="center" vertical="center"/>
    </xf>
    <xf numFmtId="1" fontId="274" fillId="23" borderId="6" xfId="15" applyNumberFormat="1" applyFont="1" applyFill="1" applyBorder="1" applyAlignment="1">
      <alignment horizontal="center" vertical="center"/>
    </xf>
    <xf numFmtId="1" fontId="40" fillId="23" borderId="0" xfId="15" applyNumberFormat="1" applyFont="1" applyFill="1" applyAlignment="1">
      <alignment horizontal="center" vertical="center"/>
    </xf>
    <xf numFmtId="1" fontId="40" fillId="23" borderId="6" xfId="15" applyNumberFormat="1" applyFont="1" applyFill="1" applyBorder="1" applyAlignment="1">
      <alignment horizontal="center" vertical="center"/>
    </xf>
    <xf numFmtId="168" fontId="311" fillId="23" borderId="5" xfId="0" applyNumberFormat="1" applyFont="1" applyFill="1" applyBorder="1" applyAlignment="1">
      <alignment vertical="center"/>
    </xf>
    <xf numFmtId="0" fontId="71" fillId="23" borderId="0" xfId="0" applyFont="1" applyFill="1" applyAlignment="1">
      <alignment horizontal="center" vertical="center"/>
    </xf>
    <xf numFmtId="164" fontId="274" fillId="23" borderId="0" xfId="15" applyNumberFormat="1" applyFont="1" applyFill="1" applyAlignment="1">
      <alignment horizontal="center" vertical="center"/>
    </xf>
    <xf numFmtId="164" fontId="274" fillId="23" borderId="6" xfId="15" applyNumberFormat="1" applyFont="1" applyFill="1" applyBorder="1" applyAlignment="1">
      <alignment horizontal="center" vertical="center"/>
    </xf>
    <xf numFmtId="0" fontId="128" fillId="27" borderId="5" xfId="0" applyFont="1" applyFill="1" applyBorder="1" applyAlignment="1">
      <alignment horizontal="center" vertical="center"/>
    </xf>
    <xf numFmtId="0" fontId="71" fillId="23" borderId="0" xfId="0" applyFont="1" applyFill="1" applyAlignment="1">
      <alignment horizontal="right" vertical="center" wrapText="1"/>
    </xf>
    <xf numFmtId="192" fontId="71" fillId="23" borderId="0" xfId="15" applyNumberFormat="1" applyFont="1" applyFill="1" applyAlignment="1">
      <alignment horizontal="center" vertical="center"/>
    </xf>
    <xf numFmtId="168" fontId="274" fillId="2" borderId="0" xfId="15" applyNumberFormat="1" applyFont="1" applyFill="1" applyAlignment="1">
      <alignment horizontal="center" vertical="center"/>
    </xf>
    <xf numFmtId="168" fontId="274" fillId="2" borderId="6" xfId="15" applyNumberFormat="1" applyFont="1" applyFill="1" applyBorder="1" applyAlignment="1">
      <alignment horizontal="center" vertical="center"/>
    </xf>
    <xf numFmtId="168" fontId="311" fillId="23" borderId="7" xfId="0" applyNumberFormat="1" applyFont="1" applyFill="1" applyBorder="1" applyAlignment="1">
      <alignment vertical="center"/>
    </xf>
    <xf numFmtId="168" fontId="311" fillId="23" borderId="8" xfId="0" applyNumberFormat="1" applyFont="1" applyFill="1" applyBorder="1" applyAlignment="1">
      <alignment vertical="center"/>
    </xf>
    <xf numFmtId="0" fontId="71" fillId="23" borderId="8" xfId="0" applyFont="1" applyFill="1" applyBorder="1" applyAlignment="1">
      <alignment horizontal="center" vertical="center"/>
    </xf>
    <xf numFmtId="168" fontId="107" fillId="23" borderId="8" xfId="0" applyNumberFormat="1" applyFont="1" applyFill="1" applyBorder="1" applyAlignment="1" applyProtection="1">
      <alignment horizontal="center" vertical="center" wrapText="1"/>
      <protection locked="0"/>
    </xf>
    <xf numFmtId="0" fontId="82" fillId="7" borderId="124" xfId="8" applyFont="1" applyFill="1" applyBorder="1" applyAlignment="1">
      <alignment horizontal="left" vertical="center"/>
    </xf>
    <xf numFmtId="0" fontId="29" fillId="7" borderId="125" xfId="14" applyFont="1" applyFill="1" applyBorder="1" applyAlignment="1">
      <alignment horizontal="right" vertical="center"/>
    </xf>
    <xf numFmtId="0" fontId="82" fillId="7" borderId="125" xfId="8" applyFont="1" applyFill="1" applyBorder="1" applyAlignment="1">
      <alignment horizontal="left" vertical="center"/>
    </xf>
    <xf numFmtId="0" fontId="28" fillId="27" borderId="21" xfId="0" applyFont="1" applyFill="1" applyBorder="1" applyAlignment="1">
      <alignment horizontal="centerContinuous" vertical="center"/>
    </xf>
    <xf numFmtId="0" fontId="86" fillId="27" borderId="0" xfId="0" applyFont="1" applyFill="1" applyAlignment="1">
      <alignment horizontal="centerContinuous" vertical="center"/>
    </xf>
    <xf numFmtId="0" fontId="86" fillId="27" borderId="0" xfId="0" applyFont="1" applyFill="1" applyAlignment="1">
      <alignment vertical="center"/>
    </xf>
    <xf numFmtId="0" fontId="86" fillId="27" borderId="4" xfId="0" applyFont="1" applyFill="1" applyBorder="1" applyAlignment="1">
      <alignment vertical="center"/>
    </xf>
    <xf numFmtId="0" fontId="86" fillId="0" borderId="21" xfId="0" applyFont="1" applyBorder="1" applyAlignment="1">
      <alignment horizontal="centerContinuous" vertical="center" wrapText="1"/>
    </xf>
    <xf numFmtId="0" fontId="86" fillId="0" borderId="0" xfId="0" applyFont="1" applyAlignment="1">
      <alignment horizontal="centerContinuous" vertical="center" wrapText="1"/>
    </xf>
    <xf numFmtId="0" fontId="86" fillId="0" borderId="4" xfId="0" applyFont="1" applyBorder="1" applyAlignment="1">
      <alignment horizontal="centerContinuous" vertical="center" wrapText="1"/>
    </xf>
    <xf numFmtId="173" fontId="212" fillId="4" borderId="21" xfId="15" applyNumberFormat="1" applyFont="1" applyFill="1" applyBorder="1" applyAlignment="1">
      <alignment vertical="center"/>
    </xf>
    <xf numFmtId="173" fontId="335" fillId="4" borderId="0" xfId="15" applyNumberFormat="1" applyFont="1" applyFill="1" applyAlignment="1">
      <alignment vertical="center"/>
    </xf>
    <xf numFmtId="173" fontId="61" fillId="4" borderId="0" xfId="15" applyNumberFormat="1" applyFont="1" applyFill="1" applyAlignment="1">
      <alignment horizontal="right" vertical="center"/>
    </xf>
    <xf numFmtId="168" fontId="60" fillId="2" borderId="0" xfId="15" applyNumberFormat="1" applyFont="1" applyFill="1" applyAlignment="1">
      <alignment horizontal="center" vertical="center"/>
    </xf>
    <xf numFmtId="173" fontId="59" fillId="4" borderId="0" xfId="15" applyNumberFormat="1" applyFont="1" applyFill="1" applyAlignment="1">
      <alignment horizontal="right" vertical="center"/>
    </xf>
    <xf numFmtId="168" fontId="58" fillId="2" borderId="4" xfId="15" applyNumberFormat="1" applyFont="1" applyFill="1" applyBorder="1" applyAlignment="1">
      <alignment horizontal="center" vertical="center"/>
    </xf>
    <xf numFmtId="2" fontId="29" fillId="21" borderId="0" xfId="0" applyNumberFormat="1" applyFont="1" applyFill="1" applyAlignment="1">
      <alignment horizontal="center" vertical="center"/>
    </xf>
    <xf numFmtId="0" fontId="29" fillId="21" borderId="0" xfId="0" applyFont="1" applyFill="1" applyAlignment="1">
      <alignment horizontal="center" vertical="center"/>
    </xf>
    <xf numFmtId="0" fontId="29" fillId="21" borderId="0" xfId="0" applyFont="1" applyFill="1" applyAlignment="1">
      <alignment horizontal="left" vertical="center"/>
    </xf>
    <xf numFmtId="0" fontId="28" fillId="21" borderId="0" xfId="0" applyFont="1" applyFill="1" applyAlignment="1">
      <alignment vertical="center"/>
    </xf>
    <xf numFmtId="0" fontId="86" fillId="21" borderId="4" xfId="0" applyFont="1" applyFill="1" applyBorder="1" applyAlignment="1">
      <alignment vertical="center"/>
    </xf>
    <xf numFmtId="0" fontId="29" fillId="22" borderId="21" xfId="0" applyFont="1" applyFill="1" applyBorder="1" applyAlignment="1">
      <alignment horizontal="right" vertical="center"/>
    </xf>
    <xf numFmtId="1" fontId="29" fillId="22" borderId="0" xfId="15" applyNumberFormat="1" applyFont="1" applyFill="1" applyAlignment="1">
      <alignment horizontal="center" vertical="center"/>
    </xf>
    <xf numFmtId="0" fontId="28" fillId="22" borderId="0" xfId="0" applyFont="1" applyFill="1" applyAlignment="1">
      <alignment horizontal="centerContinuous" vertical="center"/>
    </xf>
    <xf numFmtId="0" fontId="86" fillId="22" borderId="0" xfId="0" applyFont="1" applyFill="1" applyAlignment="1">
      <alignment horizontal="centerContinuous" vertical="center"/>
    </xf>
    <xf numFmtId="0" fontId="336" fillId="22" borderId="0" xfId="0" applyFont="1" applyFill="1" applyAlignment="1">
      <alignment horizontal="right" vertical="center"/>
    </xf>
    <xf numFmtId="0" fontId="28" fillId="22" borderId="0" xfId="0" applyFont="1" applyFill="1" applyAlignment="1">
      <alignment horizontal="right" vertical="center"/>
    </xf>
    <xf numFmtId="168" fontId="28" fillId="22" borderId="0" xfId="15" applyNumberFormat="1" applyFont="1" applyFill="1" applyAlignment="1">
      <alignment horizontal="centerContinuous" vertical="center"/>
    </xf>
    <xf numFmtId="0" fontId="86" fillId="22" borderId="4" xfId="0" applyFont="1" applyFill="1" applyBorder="1" applyAlignment="1">
      <alignment horizontal="centerContinuous" vertical="center"/>
    </xf>
    <xf numFmtId="0" fontId="29" fillId="22" borderId="95" xfId="0" applyFont="1" applyFill="1" applyBorder="1" applyAlignment="1">
      <alignment horizontal="right" vertical="center"/>
    </xf>
    <xf numFmtId="1" fontId="29" fillId="22" borderId="8" xfId="0" applyNumberFormat="1" applyFont="1" applyFill="1" applyBorder="1" applyAlignment="1">
      <alignment horizontal="center" vertical="center"/>
    </xf>
    <xf numFmtId="0" fontId="28" fillId="22" borderId="8" xfId="0" applyFont="1" applyFill="1" applyBorder="1" applyAlignment="1">
      <alignment horizontal="centerContinuous" vertical="center"/>
    </xf>
    <xf numFmtId="0" fontId="86" fillId="22" borderId="8" xfId="0" applyFont="1" applyFill="1" applyBorder="1" applyAlignment="1">
      <alignment horizontal="centerContinuous" vertical="center"/>
    </xf>
    <xf numFmtId="0" fontId="29" fillId="21" borderId="8" xfId="0" applyFont="1" applyFill="1" applyBorder="1" applyAlignment="1">
      <alignment horizontal="center" vertical="center"/>
    </xf>
    <xf numFmtId="0" fontId="107" fillId="22" borderId="8" xfId="0" applyFont="1" applyFill="1" applyBorder="1" applyAlignment="1">
      <alignment horizontal="centerContinuous" vertical="center"/>
    </xf>
    <xf numFmtId="0" fontId="24" fillId="22" borderId="8" xfId="0" applyFont="1" applyFill="1" applyBorder="1" applyAlignment="1">
      <alignment horizontal="right" vertical="center"/>
    </xf>
    <xf numFmtId="168" fontId="28" fillId="22" borderId="8" xfId="15" applyNumberFormat="1" applyFont="1" applyFill="1" applyBorder="1" applyAlignment="1">
      <alignment horizontal="centerContinuous" vertical="center"/>
    </xf>
    <xf numFmtId="0" fontId="86" fillId="22" borderId="101" xfId="0" applyFont="1" applyFill="1" applyBorder="1" applyAlignment="1">
      <alignment horizontal="centerContinuous" vertical="center"/>
    </xf>
    <xf numFmtId="173" fontId="337" fillId="4" borderId="21" xfId="15" applyNumberFormat="1" applyFont="1" applyFill="1" applyBorder="1" applyAlignment="1">
      <alignment horizontal="center" vertical="center" wrapText="1"/>
    </xf>
    <xf numFmtId="173" fontId="337" fillId="4" borderId="0" xfId="15" applyNumberFormat="1" applyFont="1" applyFill="1" applyAlignment="1">
      <alignment horizontal="center" vertical="center" wrapText="1"/>
    </xf>
    <xf numFmtId="1" fontId="337" fillId="4" borderId="0" xfId="15" applyNumberFormat="1" applyFont="1" applyFill="1" applyAlignment="1">
      <alignment horizontal="centerContinuous" vertical="center"/>
    </xf>
    <xf numFmtId="0" fontId="337" fillId="4" borderId="0" xfId="0" applyFont="1" applyFill="1" applyAlignment="1">
      <alignment horizontal="center" vertical="center" wrapText="1"/>
    </xf>
    <xf numFmtId="0" fontId="337" fillId="4" borderId="0" xfId="0" applyFont="1" applyFill="1" applyAlignment="1">
      <alignment horizontal="centerContinuous" vertical="center"/>
    </xf>
    <xf numFmtId="0" fontId="337" fillId="4" borderId="0" xfId="0" applyFont="1" applyFill="1" applyAlignment="1">
      <alignment horizontal="center" vertical="center"/>
    </xf>
    <xf numFmtId="168" fontId="337" fillId="16" borderId="4" xfId="15" applyNumberFormat="1" applyFont="1" applyFill="1" applyBorder="1" applyAlignment="1">
      <alignment horizontal="center" vertical="center"/>
    </xf>
    <xf numFmtId="168" fontId="337" fillId="4" borderId="21" xfId="15" applyNumberFormat="1" applyFont="1" applyFill="1" applyBorder="1" applyAlignment="1">
      <alignment horizontal="center" vertical="center"/>
    </xf>
    <xf numFmtId="168" fontId="337" fillId="4" borderId="0" xfId="15" applyNumberFormat="1" applyFont="1" applyFill="1" applyAlignment="1">
      <alignment horizontal="center" vertical="center"/>
    </xf>
    <xf numFmtId="1" fontId="337" fillId="4" borderId="0" xfId="15" applyNumberFormat="1" applyFont="1" applyFill="1" applyAlignment="1">
      <alignment horizontal="center" vertical="center"/>
    </xf>
    <xf numFmtId="2" fontId="337" fillId="4" borderId="0" xfId="15" applyNumberFormat="1" applyFont="1" applyFill="1" applyAlignment="1">
      <alignment horizontal="center" vertical="center"/>
    </xf>
    <xf numFmtId="0" fontId="337" fillId="4" borderId="4" xfId="0" applyFont="1" applyFill="1" applyBorder="1" applyAlignment="1">
      <alignment horizontal="center" vertical="center"/>
    </xf>
    <xf numFmtId="168" fontId="337" fillId="4" borderId="92" xfId="15" applyNumberFormat="1" applyFont="1" applyFill="1" applyBorder="1" applyAlignment="1">
      <alignment horizontal="center" vertical="center"/>
    </xf>
    <xf numFmtId="168" fontId="337" fillId="4" borderId="49" xfId="15" applyNumberFormat="1" applyFont="1" applyFill="1" applyBorder="1" applyAlignment="1">
      <alignment horizontal="center" vertical="center"/>
    </xf>
    <xf numFmtId="1" fontId="337" fillId="4" borderId="49" xfId="15" applyNumberFormat="1" applyFont="1" applyFill="1" applyBorder="1" applyAlignment="1">
      <alignment horizontal="center" vertical="center"/>
    </xf>
    <xf numFmtId="0" fontId="337" fillId="4" borderId="49" xfId="0" applyFont="1" applyFill="1" applyBorder="1" applyAlignment="1">
      <alignment horizontal="center" vertical="center"/>
    </xf>
    <xf numFmtId="2" fontId="337" fillId="4" borderId="49" xfId="15" applyNumberFormat="1" applyFont="1" applyFill="1" applyBorder="1" applyAlignment="1">
      <alignment horizontal="center" vertical="center"/>
    </xf>
    <xf numFmtId="0" fontId="337" fillId="4" borderId="100" xfId="0" applyFont="1" applyFill="1" applyBorder="1" applyAlignment="1">
      <alignment horizontal="center" vertical="center"/>
    </xf>
    <xf numFmtId="173" fontId="338" fillId="23" borderId="5" xfId="15" applyNumberFormat="1" applyFont="1" applyFill="1" applyBorder="1" applyAlignment="1">
      <alignment horizontal="centerContinuous" vertical="center"/>
    </xf>
    <xf numFmtId="0" fontId="28" fillId="23" borderId="0" xfId="0" applyFont="1" applyFill="1" applyAlignment="1">
      <alignment horizontal="centerContinuous" vertical="center"/>
    </xf>
    <xf numFmtId="171" fontId="86" fillId="23" borderId="0" xfId="0" applyNumberFormat="1" applyFont="1" applyFill="1" applyAlignment="1" applyProtection="1">
      <alignment horizontal="right" vertical="center"/>
      <protection locked="0"/>
    </xf>
    <xf numFmtId="168" fontId="71" fillId="23" borderId="6" xfId="15" applyNumberFormat="1" applyFont="1" applyFill="1" applyBorder="1" applyAlignment="1">
      <alignment horizontal="center" vertical="center"/>
    </xf>
    <xf numFmtId="168" fontId="261" fillId="2" borderId="137" xfId="15" applyNumberFormat="1" applyFont="1" applyFill="1" applyBorder="1" applyAlignment="1">
      <alignment horizontal="center" vertical="center"/>
    </xf>
    <xf numFmtId="168" fontId="261" fillId="2" borderId="22" xfId="15" applyNumberFormat="1" applyFont="1" applyFill="1" applyBorder="1" applyAlignment="1">
      <alignment horizontal="center" vertical="center"/>
    </xf>
    <xf numFmtId="168" fontId="261" fillId="2" borderId="138" xfId="15" applyNumberFormat="1" applyFont="1" applyFill="1" applyBorder="1" applyAlignment="1">
      <alignment horizontal="center" vertical="center"/>
    </xf>
    <xf numFmtId="173" fontId="86" fillId="23" borderId="5" xfId="15" applyNumberFormat="1" applyFont="1" applyFill="1" applyBorder="1" applyAlignment="1">
      <alignment horizontal="center" vertical="center"/>
    </xf>
    <xf numFmtId="173" fontId="86" fillId="23" borderId="0" xfId="15" applyNumberFormat="1" applyFont="1" applyFill="1" applyAlignment="1">
      <alignment horizontal="center" vertical="center"/>
    </xf>
    <xf numFmtId="173" fontId="86" fillId="23" borderId="6" xfId="15" applyNumberFormat="1" applyFont="1" applyFill="1" applyBorder="1" applyAlignment="1">
      <alignment horizontal="center" vertical="center"/>
    </xf>
    <xf numFmtId="0" fontId="33" fillId="2" borderId="2" xfId="15" applyFont="1" applyFill="1" applyBorder="1" applyAlignment="1">
      <alignment horizontal="center" vertical="center"/>
    </xf>
    <xf numFmtId="0" fontId="33" fillId="2" borderId="1" xfId="15" applyFont="1" applyFill="1" applyBorder="1" applyAlignment="1">
      <alignment horizontal="center" vertical="center"/>
    </xf>
    <xf numFmtId="0" fontId="33" fillId="2" borderId="3" xfId="15" applyFont="1" applyFill="1" applyBorder="1" applyAlignment="1">
      <alignment horizontal="center" vertical="center"/>
    </xf>
    <xf numFmtId="168" fontId="71" fillId="22" borderId="139" xfId="15" applyNumberFormat="1" applyFont="1" applyFill="1" applyBorder="1" applyAlignment="1">
      <alignment horizontal="center" vertical="center"/>
    </xf>
    <xf numFmtId="168" fontId="71" fillId="22" borderId="140" xfId="15" applyNumberFormat="1" applyFont="1" applyFill="1" applyBorder="1" applyAlignment="1">
      <alignment horizontal="center" vertical="center"/>
    </xf>
    <xf numFmtId="168" fontId="71" fillId="22" borderId="141" xfId="15" applyNumberFormat="1" applyFont="1" applyFill="1" applyBorder="1" applyAlignment="1">
      <alignment horizontal="center" vertical="center"/>
    </xf>
    <xf numFmtId="173" fontId="64" fillId="22" borderId="7" xfId="15" applyNumberFormat="1" applyFont="1" applyFill="1" applyBorder="1" applyAlignment="1">
      <alignment horizontal="right" vertical="center"/>
    </xf>
    <xf numFmtId="0" fontId="40" fillId="22" borderId="8" xfId="0" applyFont="1" applyFill="1" applyBorder="1" applyAlignment="1">
      <alignment horizontal="left" vertical="center"/>
    </xf>
    <xf numFmtId="164" fontId="71" fillId="22" borderId="9" xfId="0" applyNumberFormat="1" applyFont="1" applyFill="1" applyBorder="1" applyAlignment="1">
      <alignment horizontal="center" vertical="center"/>
    </xf>
    <xf numFmtId="0" fontId="261" fillId="26" borderId="87" xfId="0" applyFont="1" applyFill="1" applyBorder="1" applyAlignment="1">
      <alignment horizontal="center" vertical="center" wrapText="1"/>
    </xf>
    <xf numFmtId="0" fontId="86" fillId="26" borderId="122" xfId="0" applyFont="1" applyFill="1" applyBorder="1"/>
    <xf numFmtId="1" fontId="100" fillId="26" borderId="123" xfId="0" applyNumberFormat="1" applyFont="1" applyFill="1" applyBorder="1" applyAlignment="1">
      <alignment horizontal="right" vertical="center"/>
    </xf>
    <xf numFmtId="0" fontId="261" fillId="0" borderId="21" xfId="0" applyFont="1" applyBorder="1" applyAlignment="1">
      <alignment horizontal="center" vertical="center" wrapText="1"/>
    </xf>
    <xf numFmtId="168" fontId="210" fillId="2" borderId="108" xfId="15" applyNumberFormat="1" applyFont="1" applyFill="1" applyBorder="1" applyAlignment="1">
      <alignment horizontal="center" vertical="center"/>
    </xf>
    <xf numFmtId="0" fontId="61" fillId="0" borderId="0" xfId="0" applyFont="1" applyAlignment="1">
      <alignment horizontal="left" vertical="center"/>
    </xf>
    <xf numFmtId="1" fontId="222" fillId="23" borderId="4" xfId="0" applyNumberFormat="1" applyFont="1" applyFill="1" applyBorder="1" applyAlignment="1">
      <alignment horizontal="right" vertical="center"/>
    </xf>
    <xf numFmtId="0" fontId="107" fillId="23" borderId="0" xfId="0" applyFont="1" applyFill="1" applyAlignment="1">
      <alignment horizontal="center" vertical="center" wrapText="1"/>
    </xf>
    <xf numFmtId="0" fontId="40" fillId="23" borderId="0" xfId="0" applyFont="1" applyFill="1" applyAlignment="1">
      <alignment horizontal="center" vertical="center" wrapText="1"/>
    </xf>
    <xf numFmtId="0" fontId="69" fillId="23" borderId="0" xfId="0" applyFont="1" applyFill="1" applyAlignment="1">
      <alignment horizontal="center" vertical="center" wrapText="1"/>
    </xf>
    <xf numFmtId="0" fontId="107" fillId="23" borderId="4" xfId="0" applyFont="1" applyFill="1" applyBorder="1" applyAlignment="1">
      <alignment horizontal="center" vertical="center" wrapText="1"/>
    </xf>
    <xf numFmtId="0" fontId="69" fillId="23" borderId="88" xfId="0" applyFont="1" applyFill="1" applyBorder="1" applyAlignment="1">
      <alignment horizontal="right" vertical="center" wrapText="1"/>
    </xf>
    <xf numFmtId="0" fontId="58" fillId="23" borderId="48" xfId="0" applyFont="1" applyFill="1" applyBorder="1" applyAlignment="1">
      <alignment horizontal="center" vertical="center"/>
    </xf>
    <xf numFmtId="0" fontId="60" fillId="23" borderId="48" xfId="0" applyFont="1" applyFill="1" applyBorder="1" applyAlignment="1">
      <alignment horizontal="center" vertical="center"/>
    </xf>
    <xf numFmtId="164" fontId="29" fillId="23" borderId="48" xfId="0" applyNumberFormat="1" applyFont="1" applyFill="1" applyBorder="1" applyAlignment="1">
      <alignment horizontal="center" vertical="center" wrapText="1"/>
    </xf>
    <xf numFmtId="1" fontId="28" fillId="23" borderId="48" xfId="0" applyNumberFormat="1" applyFont="1" applyFill="1" applyBorder="1" applyAlignment="1">
      <alignment horizontal="center" vertical="center"/>
    </xf>
    <xf numFmtId="165" fontId="28" fillId="23" borderId="80" xfId="0" applyNumberFormat="1" applyFont="1" applyFill="1" applyBorder="1" applyAlignment="1">
      <alignment horizontal="center" vertical="center"/>
    </xf>
    <xf numFmtId="0" fontId="69" fillId="23" borderId="89" xfId="0" applyFont="1" applyFill="1" applyBorder="1" applyAlignment="1">
      <alignment horizontal="right" vertical="center" wrapText="1"/>
    </xf>
    <xf numFmtId="0" fontId="58" fillId="23" borderId="81" xfId="0" applyFont="1" applyFill="1" applyBorder="1" applyAlignment="1">
      <alignment horizontal="center" vertical="center"/>
    </xf>
    <xf numFmtId="0" fontId="60" fillId="23" borderId="81" xfId="0" applyFont="1" applyFill="1" applyBorder="1" applyAlignment="1">
      <alignment horizontal="center" vertical="center"/>
    </xf>
    <xf numFmtId="164" fontId="29" fillId="23" borderId="81" xfId="0" applyNumberFormat="1" applyFont="1" applyFill="1" applyBorder="1" applyAlignment="1">
      <alignment horizontal="center" vertical="center" wrapText="1"/>
    </xf>
    <xf numFmtId="1" fontId="28" fillId="23" borderId="81" xfId="0" applyNumberFormat="1" applyFont="1" applyFill="1" applyBorder="1" applyAlignment="1">
      <alignment horizontal="center" vertical="center"/>
    </xf>
    <xf numFmtId="165" fontId="28" fillId="23" borderId="99" xfId="0" applyNumberFormat="1" applyFont="1" applyFill="1" applyBorder="1" applyAlignment="1">
      <alignment horizontal="center" vertical="center"/>
    </xf>
    <xf numFmtId="0" fontId="61" fillId="0" borderId="108" xfId="0" applyFont="1" applyBorder="1" applyAlignment="1">
      <alignment horizontal="left" vertical="center"/>
    </xf>
    <xf numFmtId="0" fontId="61" fillId="0" borderId="21" xfId="0" applyFont="1" applyBorder="1" applyAlignment="1">
      <alignment horizontal="right" vertical="center"/>
    </xf>
    <xf numFmtId="0" fontId="86" fillId="0" borderId="0" xfId="18" applyFont="1"/>
    <xf numFmtId="0" fontId="86" fillId="9" borderId="0" xfId="18" applyFont="1" applyFill="1" applyAlignment="1">
      <alignment vertical="center"/>
    </xf>
    <xf numFmtId="0" fontId="29" fillId="0" borderId="24" xfId="18" applyFont="1" applyBorder="1" applyAlignment="1" applyProtection="1">
      <alignment horizontal="centerContinuous" vertical="center"/>
      <protection locked="0"/>
    </xf>
    <xf numFmtId="0" fontId="29" fillId="0" borderId="23" xfId="18" applyFont="1" applyBorder="1" applyAlignment="1" applyProtection="1">
      <alignment horizontal="centerContinuous" vertical="center"/>
      <protection locked="0"/>
    </xf>
    <xf numFmtId="0" fontId="340" fillId="0" borderId="24" xfId="18" applyFont="1" applyBorder="1" applyAlignment="1" applyProtection="1">
      <alignment vertical="center"/>
      <protection locked="0"/>
    </xf>
    <xf numFmtId="15" fontId="320" fillId="0" borderId="23" xfId="18" applyNumberFormat="1" applyFont="1" applyBorder="1" applyAlignment="1" applyProtection="1">
      <alignment horizontal="centerContinuous" vertical="center"/>
      <protection locked="0"/>
    </xf>
    <xf numFmtId="15" fontId="320" fillId="0" borderId="25" xfId="18" applyNumberFormat="1" applyFont="1" applyBorder="1" applyAlignment="1" applyProtection="1">
      <alignment horizontal="centerContinuous" vertical="center"/>
      <protection locked="0"/>
    </xf>
    <xf numFmtId="0" fontId="29" fillId="0" borderId="5" xfId="18" applyFont="1" applyBorder="1" applyAlignment="1" applyProtection="1">
      <alignment horizontal="centerContinuous" vertical="center"/>
      <protection locked="0"/>
    </xf>
    <xf numFmtId="0" fontId="29" fillId="0" borderId="0" xfId="18" applyFont="1" applyAlignment="1" applyProtection="1">
      <alignment horizontal="centerContinuous" vertical="center"/>
      <protection locked="0"/>
    </xf>
    <xf numFmtId="15" fontId="320" fillId="0" borderId="12" xfId="18" applyNumberFormat="1" applyFont="1" applyBorder="1" applyAlignment="1" applyProtection="1">
      <alignment horizontal="centerContinuous" vertical="center"/>
      <protection locked="0"/>
    </xf>
    <xf numFmtId="0" fontId="340" fillId="0" borderId="13" xfId="18" applyFont="1" applyBorder="1" applyAlignment="1" applyProtection="1">
      <alignment horizontal="centerContinuous" vertical="center"/>
      <protection locked="0"/>
    </xf>
    <xf numFmtId="0" fontId="340" fillId="0" borderId="26" xfId="18" applyFont="1" applyBorder="1" applyAlignment="1" applyProtection="1">
      <alignment horizontal="centerContinuous" vertical="center"/>
      <protection locked="0"/>
    </xf>
    <xf numFmtId="0" fontId="341" fillId="0" borderId="27" xfId="18" applyFont="1" applyBorder="1" applyAlignment="1">
      <alignment vertical="center"/>
    </xf>
    <xf numFmtId="0" fontId="342" fillId="0" borderId="28" xfId="18" applyFont="1" applyBorder="1" applyAlignment="1">
      <alignment vertical="center"/>
    </xf>
    <xf numFmtId="0" fontId="86" fillId="0" borderId="28" xfId="18" applyFont="1" applyBorder="1" applyAlignment="1">
      <alignment vertical="center"/>
    </xf>
    <xf numFmtId="0" fontId="340" fillId="0" borderId="7" xfId="18" applyFont="1" applyBorder="1" applyAlignment="1">
      <alignment vertical="center"/>
    </xf>
    <xf numFmtId="17" fontId="340" fillId="0" borderId="8" xfId="18" applyNumberFormat="1" applyFont="1" applyBorder="1" applyAlignment="1" applyProtection="1">
      <alignment horizontal="centerContinuous" vertical="center"/>
      <protection locked="0"/>
    </xf>
    <xf numFmtId="0" fontId="340" fillId="0" borderId="8" xfId="18" applyFont="1" applyBorder="1" applyAlignment="1" applyProtection="1">
      <alignment horizontal="centerContinuous" vertical="center"/>
      <protection locked="0"/>
    </xf>
    <xf numFmtId="0" fontId="340" fillId="0" borderId="29" xfId="18" applyFont="1" applyBorder="1" applyAlignment="1" applyProtection="1">
      <alignment horizontal="centerContinuous" vertical="center"/>
      <protection locked="0"/>
    </xf>
    <xf numFmtId="0" fontId="147" fillId="0" borderId="30" xfId="18" applyFont="1" applyBorder="1"/>
    <xf numFmtId="0" fontId="86" fillId="0" borderId="23" xfId="18" applyFont="1" applyBorder="1"/>
    <xf numFmtId="0" fontId="147" fillId="0" borderId="23" xfId="18" applyFont="1" applyBorder="1"/>
    <xf numFmtId="0" fontId="223" fillId="0" borderId="23" xfId="18" applyFont="1" applyBorder="1" applyAlignment="1">
      <alignment horizontal="center"/>
    </xf>
    <xf numFmtId="164" fontId="220" fillId="2" borderId="25" xfId="18" applyNumberFormat="1" applyFont="1" applyFill="1" applyBorder="1" applyAlignment="1">
      <alignment horizontal="center"/>
    </xf>
    <xf numFmtId="0" fontId="86" fillId="0" borderId="31" xfId="18" applyFont="1" applyBorder="1"/>
    <xf numFmtId="0" fontId="86" fillId="0" borderId="32" xfId="18" applyFont="1" applyBorder="1"/>
    <xf numFmtId="164" fontId="28" fillId="0" borderId="50" xfId="18" applyNumberFormat="1" applyFont="1" applyBorder="1" applyAlignment="1">
      <alignment horizontal="center"/>
    </xf>
    <xf numFmtId="0" fontId="28" fillId="0" borderId="28" xfId="18" applyFont="1" applyBorder="1" applyAlignment="1">
      <alignment horizontal="center"/>
    </xf>
    <xf numFmtId="0" fontId="29" fillId="0" borderId="28" xfId="18" applyFont="1" applyBorder="1"/>
    <xf numFmtId="0" fontId="86" fillId="10" borderId="0" xfId="18" applyFont="1" applyFill="1"/>
    <xf numFmtId="0" fontId="29" fillId="0" borderId="33" xfId="18" applyFont="1" applyBorder="1"/>
    <xf numFmtId="164" fontId="28" fillId="0" borderId="51" xfId="18" applyNumberFormat="1" applyFont="1" applyBorder="1" applyAlignment="1">
      <alignment horizontal="center"/>
    </xf>
    <xf numFmtId="0" fontId="28" fillId="0" borderId="34" xfId="18" applyFont="1" applyBorder="1" applyAlignment="1">
      <alignment horizontal="center"/>
    </xf>
    <xf numFmtId="0" fontId="29" fillId="0" borderId="34" xfId="18" applyFont="1" applyBorder="1"/>
    <xf numFmtId="0" fontId="86" fillId="10" borderId="35" xfId="18" applyFont="1" applyFill="1" applyBorder="1"/>
    <xf numFmtId="0" fontId="29" fillId="0" borderId="36" xfId="18" applyFont="1" applyBorder="1"/>
    <xf numFmtId="0" fontId="86" fillId="0" borderId="35" xfId="18" applyFont="1" applyBorder="1"/>
    <xf numFmtId="0" fontId="71" fillId="0" borderId="0" xfId="9" applyFont="1"/>
    <xf numFmtId="0" fontId="86" fillId="23" borderId="0" xfId="8" applyFont="1" applyFill="1"/>
    <xf numFmtId="0" fontId="86" fillId="23" borderId="0" xfId="15" applyFont="1" applyFill="1" applyAlignment="1">
      <alignment vertical="center"/>
    </xf>
    <xf numFmtId="0" fontId="40" fillId="7" borderId="44" xfId="8" applyFont="1" applyFill="1" applyBorder="1" applyAlignment="1">
      <alignment horizontal="left" vertical="center"/>
    </xf>
    <xf numFmtId="0" fontId="71" fillId="7" borderId="45" xfId="14" applyFont="1" applyFill="1" applyBorder="1" applyAlignment="1">
      <alignment horizontal="right" vertical="center"/>
    </xf>
    <xf numFmtId="0" fontId="71" fillId="7" borderId="45" xfId="8" applyFont="1" applyFill="1" applyBorder="1" applyAlignment="1">
      <alignment horizontal="center" vertical="center"/>
    </xf>
    <xf numFmtId="0" fontId="29" fillId="12" borderId="55" xfId="9" applyFont="1" applyFill="1" applyBorder="1" applyAlignment="1">
      <alignment horizontal="center" vertical="center"/>
    </xf>
    <xf numFmtId="0" fontId="71" fillId="0" borderId="37" xfId="9" applyFont="1" applyBorder="1" applyAlignment="1">
      <alignment horizontal="center" vertical="center"/>
    </xf>
    <xf numFmtId="0" fontId="71" fillId="0" borderId="38" xfId="9" applyFont="1" applyBorder="1" applyAlignment="1">
      <alignment horizontal="center" vertical="center"/>
    </xf>
    <xf numFmtId="0" fontId="29" fillId="12" borderId="54" xfId="9" applyFont="1" applyFill="1" applyBorder="1" applyAlignment="1">
      <alignment horizontal="center" vertical="center"/>
    </xf>
    <xf numFmtId="0" fontId="29" fillId="12" borderId="56" xfId="9" applyFont="1" applyFill="1" applyBorder="1" applyAlignment="1">
      <alignment horizontal="center" vertical="center"/>
    </xf>
    <xf numFmtId="0" fontId="71" fillId="0" borderId="39" xfId="9" applyFont="1" applyBorder="1" applyAlignment="1">
      <alignment horizontal="center" vertical="center"/>
    </xf>
    <xf numFmtId="0" fontId="71" fillId="0" borderId="40" xfId="9" applyFont="1" applyBorder="1" applyAlignment="1">
      <alignment horizontal="center" vertical="center"/>
    </xf>
    <xf numFmtId="0" fontId="71" fillId="0" borderId="57" xfId="9" applyFont="1" applyBorder="1" applyAlignment="1">
      <alignment horizontal="center" vertical="center"/>
    </xf>
    <xf numFmtId="0" fontId="71" fillId="0" borderId="58" xfId="9" applyFont="1" applyBorder="1" applyAlignment="1">
      <alignment horizontal="center" vertical="center"/>
    </xf>
    <xf numFmtId="0" fontId="71" fillId="0" borderId="59" xfId="9" applyFont="1" applyBorder="1" applyAlignment="1">
      <alignment horizontal="center" vertical="center"/>
    </xf>
    <xf numFmtId="0" fontId="71" fillId="0" borderId="60" xfId="9" applyFont="1" applyBorder="1" applyAlignment="1">
      <alignment horizontal="center" vertical="center"/>
    </xf>
    <xf numFmtId="0" fontId="71" fillId="28" borderId="0" xfId="9" applyFont="1" applyFill="1"/>
    <xf numFmtId="0" fontId="86" fillId="0" borderId="0" xfId="17" applyFont="1" applyAlignment="1">
      <alignment horizontal="centerContinuous" vertical="center"/>
    </xf>
    <xf numFmtId="0" fontId="86" fillId="0" borderId="0" xfId="15" applyFont="1" applyAlignment="1">
      <alignment horizontal="centerContinuous" vertical="center"/>
    </xf>
    <xf numFmtId="0" fontId="86" fillId="0" borderId="0" xfId="15" applyFont="1"/>
    <xf numFmtId="0" fontId="147" fillId="0" borderId="0" xfId="15" applyFont="1" applyAlignment="1">
      <alignment vertical="center"/>
    </xf>
    <xf numFmtId="0" fontId="105" fillId="31" borderId="87" xfId="16" applyFont="1" applyFill="1" applyBorder="1" applyAlignment="1" applyProtection="1">
      <alignment horizontal="centerContinuous" vertical="center"/>
      <protection locked="0"/>
    </xf>
    <xf numFmtId="0" fontId="105" fillId="31" borderId="123" xfId="16" applyFont="1" applyFill="1" applyBorder="1" applyAlignment="1" applyProtection="1">
      <alignment horizontal="right" vertical="center"/>
      <protection locked="0"/>
    </xf>
    <xf numFmtId="0" fontId="272" fillId="32" borderId="87" xfId="16" applyFont="1" applyFill="1" applyBorder="1" applyAlignment="1" applyProtection="1">
      <alignment horizontal="centerContinuous" vertical="center"/>
      <protection locked="0"/>
    </xf>
    <xf numFmtId="0" fontId="272" fillId="32" borderId="123" xfId="16" applyFont="1" applyFill="1" applyBorder="1" applyAlignment="1" applyProtection="1">
      <alignment horizontal="right" vertical="center"/>
      <protection locked="0"/>
    </xf>
    <xf numFmtId="0" fontId="58" fillId="4" borderId="21" xfId="0" applyFont="1" applyFill="1" applyBorder="1" applyAlignment="1" applyProtection="1">
      <alignment horizontal="right" vertical="center"/>
      <protection locked="0"/>
    </xf>
    <xf numFmtId="174" fontId="58" fillId="2" borderId="4" xfId="0" applyNumberFormat="1" applyFont="1" applyFill="1" applyBorder="1" applyAlignment="1" applyProtection="1">
      <alignment horizontal="center" vertical="center"/>
      <protection locked="0"/>
    </xf>
    <xf numFmtId="0" fontId="65" fillId="4" borderId="21" xfId="0" applyFont="1" applyFill="1" applyBorder="1" applyAlignment="1" applyProtection="1">
      <alignment horizontal="right" vertical="center"/>
      <protection locked="0"/>
    </xf>
    <xf numFmtId="174" fontId="65" fillId="2" borderId="4" xfId="0" applyNumberFormat="1" applyFont="1" applyFill="1" applyBorder="1" applyAlignment="1" applyProtection="1">
      <alignment horizontal="center" vertical="center"/>
      <protection locked="0"/>
    </xf>
    <xf numFmtId="0" fontId="58" fillId="36" borderId="5" xfId="4" applyFont="1" applyFill="1" applyBorder="1" applyAlignment="1" applyProtection="1">
      <alignment horizontal="center" vertical="center"/>
      <protection locked="0"/>
    </xf>
    <xf numFmtId="0" fontId="60" fillId="4" borderId="0" xfId="4" applyFont="1" applyFill="1" applyAlignment="1" applyProtection="1">
      <alignment horizontal="center" vertical="center"/>
      <protection locked="0"/>
    </xf>
    <xf numFmtId="0" fontId="27" fillId="23" borderId="0" xfId="4" applyFont="1" applyFill="1" applyAlignment="1" applyProtection="1">
      <alignment horizontal="center" vertical="center"/>
      <protection locked="0"/>
    </xf>
    <xf numFmtId="0" fontId="27" fillId="4" borderId="6" xfId="4" applyFont="1" applyFill="1" applyBorder="1" applyAlignment="1" applyProtection="1">
      <alignment horizontal="center" vertical="center"/>
      <protection locked="0"/>
    </xf>
    <xf numFmtId="0" fontId="60" fillId="4" borderId="21" xfId="0" applyFont="1" applyFill="1" applyBorder="1" applyAlignment="1" applyProtection="1">
      <alignment horizontal="right" vertical="center"/>
      <protection locked="0"/>
    </xf>
    <xf numFmtId="174" fontId="60" fillId="2" borderId="4" xfId="0" applyNumberFormat="1" applyFont="1" applyFill="1" applyBorder="1" applyAlignment="1" applyProtection="1">
      <alignment horizontal="center" vertical="center"/>
      <protection locked="0"/>
    </xf>
    <xf numFmtId="0" fontId="37" fillId="4" borderId="21" xfId="0" applyFont="1" applyFill="1" applyBorder="1" applyAlignment="1" applyProtection="1">
      <alignment horizontal="right" vertical="center"/>
      <protection locked="0"/>
    </xf>
    <xf numFmtId="174" fontId="37" fillId="2" borderId="4" xfId="0" applyNumberFormat="1" applyFont="1" applyFill="1" applyBorder="1" applyAlignment="1" applyProtection="1">
      <alignment horizontal="center" vertical="center"/>
      <protection locked="0"/>
    </xf>
    <xf numFmtId="174" fontId="29" fillId="26" borderId="0" xfId="4" applyNumberFormat="1" applyFont="1" applyFill="1" applyAlignment="1" applyProtection="1">
      <alignment horizontal="center" vertical="center"/>
      <protection locked="0"/>
    </xf>
    <xf numFmtId="170" fontId="29" fillId="26" borderId="6" xfId="4" applyNumberFormat="1" applyFont="1" applyFill="1" applyBorder="1" applyAlignment="1" applyProtection="1">
      <alignment horizontal="center" vertical="center"/>
      <protection locked="0"/>
    </xf>
    <xf numFmtId="0" fontId="128" fillId="25" borderId="93" xfId="0" applyFont="1" applyFill="1" applyBorder="1" applyAlignment="1">
      <alignment horizontal="center" vertical="center"/>
    </xf>
    <xf numFmtId="0" fontId="37" fillId="23" borderId="13" xfId="0" applyFont="1" applyFill="1" applyBorder="1" applyAlignment="1" applyProtection="1">
      <alignment horizontal="right" vertical="center"/>
      <protection locked="0"/>
    </xf>
    <xf numFmtId="190" fontId="37" fillId="23" borderId="114" xfId="0" applyNumberFormat="1" applyFont="1" applyFill="1" applyBorder="1" applyAlignment="1" applyProtection="1">
      <alignment horizontal="center" vertical="center"/>
      <protection locked="0"/>
    </xf>
    <xf numFmtId="0" fontId="28" fillId="4" borderId="21" xfId="0" applyFont="1" applyFill="1" applyBorder="1" applyAlignment="1" applyProtection="1">
      <alignment horizontal="right" vertical="center"/>
      <protection locked="0"/>
    </xf>
    <xf numFmtId="174" fontId="28" fillId="4" borderId="4" xfId="0" applyNumberFormat="1" applyFont="1" applyFill="1" applyBorder="1" applyAlignment="1" applyProtection="1">
      <alignment horizontal="center" vertical="center"/>
      <protection locked="0"/>
    </xf>
    <xf numFmtId="174" fontId="28" fillId="23" borderId="0" xfId="4" applyNumberFormat="1" applyFont="1" applyFill="1" applyAlignment="1" applyProtection="1">
      <alignment horizontal="center" vertical="center"/>
      <protection locked="0"/>
    </xf>
    <xf numFmtId="166" fontId="28" fillId="23" borderId="6" xfId="4" applyNumberFormat="1" applyFont="1" applyFill="1" applyBorder="1" applyAlignment="1" applyProtection="1">
      <alignment horizontal="center" vertical="center"/>
      <protection locked="0"/>
    </xf>
    <xf numFmtId="170" fontId="37" fillId="23" borderId="4" xfId="0" applyNumberFormat="1" applyFont="1" applyFill="1" applyBorder="1" applyAlignment="1" applyProtection="1">
      <alignment horizontal="center" vertical="center"/>
      <protection locked="0"/>
    </xf>
    <xf numFmtId="0" fontId="28" fillId="4" borderId="95" xfId="0" applyFont="1" applyFill="1" applyBorder="1" applyAlignment="1" applyProtection="1">
      <alignment horizontal="right" vertical="center"/>
      <protection locked="0"/>
    </xf>
    <xf numFmtId="166" fontId="28" fillId="4" borderId="101" xfId="0" applyNumberFormat="1" applyFont="1" applyFill="1" applyBorder="1" applyAlignment="1" applyProtection="1">
      <alignment horizontal="center" vertical="center"/>
      <protection locked="0"/>
    </xf>
    <xf numFmtId="168" fontId="28" fillId="23" borderId="0" xfId="4" applyNumberFormat="1" applyFont="1" applyFill="1" applyAlignment="1" applyProtection="1">
      <alignment horizontal="center" vertical="center"/>
      <protection locked="0"/>
    </xf>
    <xf numFmtId="175" fontId="24" fillId="4" borderId="4" xfId="0" applyNumberFormat="1" applyFont="1" applyFill="1" applyBorder="1" applyAlignment="1" applyProtection="1">
      <alignment horizontal="center" vertical="center"/>
      <protection locked="0"/>
    </xf>
    <xf numFmtId="0" fontId="58" fillId="4" borderId="93" xfId="0" applyFont="1" applyFill="1" applyBorder="1" applyAlignment="1" applyProtection="1">
      <alignment horizontal="right" vertical="center"/>
      <protection locked="0"/>
    </xf>
    <xf numFmtId="174" fontId="58" fillId="2" borderId="114" xfId="0" applyNumberFormat="1" applyFont="1" applyFill="1" applyBorder="1" applyAlignment="1" applyProtection="1">
      <alignment horizontal="center" vertical="center"/>
      <protection locked="0"/>
    </xf>
    <xf numFmtId="0" fontId="65" fillId="4" borderId="93" xfId="0" applyFont="1" applyFill="1" applyBorder="1" applyAlignment="1" applyProtection="1">
      <alignment horizontal="right" vertical="center"/>
      <protection locked="0"/>
    </xf>
    <xf numFmtId="174" fontId="65" fillId="2" borderId="114" xfId="0" applyNumberFormat="1" applyFont="1" applyFill="1" applyBorder="1" applyAlignment="1" applyProtection="1">
      <alignment horizontal="center" vertical="center"/>
      <protection locked="0"/>
    </xf>
    <xf numFmtId="0" fontId="346" fillId="39" borderId="7" xfId="0" applyFont="1" applyFill="1" applyBorder="1" applyAlignment="1">
      <alignment horizontal="center"/>
    </xf>
    <xf numFmtId="164" fontId="24" fillId="23" borderId="8" xfId="0" applyNumberFormat="1" applyFont="1" applyFill="1" applyBorder="1" applyAlignment="1" applyProtection="1">
      <alignment horizontal="right" vertical="center"/>
      <protection locked="0"/>
    </xf>
    <xf numFmtId="175" fontId="24" fillId="4" borderId="101" xfId="0" applyNumberFormat="1" applyFont="1" applyFill="1" applyBorder="1" applyAlignment="1" applyProtection="1">
      <alignment horizontal="center" vertical="center"/>
      <protection locked="0"/>
    </xf>
    <xf numFmtId="0" fontId="60" fillId="23" borderId="13" xfId="0" applyFont="1" applyFill="1" applyBorder="1" applyAlignment="1" applyProtection="1">
      <alignment horizontal="right" vertical="center"/>
      <protection locked="0"/>
    </xf>
    <xf numFmtId="191" fontId="60" fillId="23" borderId="114" xfId="0" applyNumberFormat="1" applyFont="1" applyFill="1" applyBorder="1" applyAlignment="1" applyProtection="1">
      <alignment horizontal="center" vertical="center"/>
      <protection locked="0"/>
    </xf>
    <xf numFmtId="170" fontId="60" fillId="2" borderId="4" xfId="0" applyNumberFormat="1" applyFont="1" applyFill="1" applyBorder="1" applyAlignment="1" applyProtection="1">
      <alignment horizontal="center" vertical="center"/>
      <protection locked="0"/>
    </xf>
    <xf numFmtId="170" fontId="37" fillId="2" borderId="4" xfId="0" applyNumberFormat="1" applyFont="1" applyFill="1" applyBorder="1" applyAlignment="1" applyProtection="1">
      <alignment horizontal="center" vertical="center"/>
      <protection locked="0"/>
    </xf>
    <xf numFmtId="0" fontId="29" fillId="26" borderId="5" xfId="4" applyFont="1" applyFill="1" applyBorder="1" applyAlignment="1" applyProtection="1">
      <alignment horizontal="center" vertical="center"/>
      <protection locked="0"/>
    </xf>
    <xf numFmtId="0" fontId="37" fillId="4" borderId="0" xfId="4" applyFont="1" applyFill="1" applyAlignment="1" applyProtection="1">
      <alignment horizontal="center" vertical="center"/>
      <protection locked="0"/>
    </xf>
    <xf numFmtId="170" fontId="65" fillId="23" borderId="4" xfId="0" applyNumberFormat="1" applyFont="1" applyFill="1" applyBorder="1" applyAlignment="1" applyProtection="1">
      <alignment horizontal="center" vertical="center"/>
      <protection locked="0"/>
    </xf>
    <xf numFmtId="0" fontId="28" fillId="4" borderId="92" xfId="0" applyFont="1" applyFill="1" applyBorder="1" applyAlignment="1" applyProtection="1">
      <alignment horizontal="right" vertical="center"/>
      <protection locked="0"/>
    </xf>
    <xf numFmtId="168" fontId="28" fillId="4" borderId="100" xfId="0" applyNumberFormat="1" applyFont="1" applyFill="1" applyBorder="1" applyAlignment="1" applyProtection="1">
      <alignment horizontal="center" vertical="center"/>
      <protection locked="0"/>
    </xf>
    <xf numFmtId="174" fontId="28" fillId="4" borderId="100" xfId="0" applyNumberFormat="1" applyFont="1" applyFill="1" applyBorder="1" applyAlignment="1" applyProtection="1">
      <alignment horizontal="center" vertical="center"/>
      <protection locked="0"/>
    </xf>
    <xf numFmtId="200" fontId="28" fillId="23" borderId="6" xfId="4" applyNumberFormat="1" applyFont="1" applyFill="1" applyBorder="1" applyAlignment="1" applyProtection="1">
      <alignment horizontal="center" vertical="center"/>
      <protection locked="0"/>
    </xf>
    <xf numFmtId="165" fontId="304" fillId="24" borderId="5" xfId="0" applyNumberFormat="1" applyFont="1" applyFill="1" applyBorder="1" applyAlignment="1" applyProtection="1">
      <alignment horizontal="right" vertical="center"/>
      <protection locked="0"/>
    </xf>
    <xf numFmtId="168" fontId="304" fillId="23" borderId="6" xfId="0" applyNumberFormat="1" applyFont="1" applyFill="1" applyBorder="1" applyAlignment="1" applyProtection="1">
      <alignment horizontal="center" vertical="center"/>
      <protection locked="0"/>
    </xf>
    <xf numFmtId="165" fontId="92" fillId="24" borderId="5" xfId="0" applyNumberFormat="1" applyFont="1" applyFill="1" applyBorder="1" applyAlignment="1" applyProtection="1">
      <alignment horizontal="right" vertical="center"/>
      <protection locked="0"/>
    </xf>
    <xf numFmtId="168" fontId="92" fillId="23" borderId="6" xfId="0" applyNumberFormat="1" applyFont="1" applyFill="1" applyBorder="1" applyAlignment="1" applyProtection="1">
      <alignment horizontal="center" vertical="center"/>
      <protection locked="0"/>
    </xf>
    <xf numFmtId="0" fontId="348" fillId="23" borderId="13" xfId="0" applyFont="1" applyFill="1" applyBorder="1" applyAlignment="1" applyProtection="1">
      <alignment horizontal="right" vertical="center"/>
      <protection locked="0"/>
    </xf>
    <xf numFmtId="168" fontId="349" fillId="2" borderId="114" xfId="0" applyNumberFormat="1" applyFont="1" applyFill="1" applyBorder="1" applyAlignment="1" applyProtection="1">
      <alignment horizontal="center" vertical="center"/>
      <protection locked="0"/>
    </xf>
    <xf numFmtId="164" fontId="28" fillId="23" borderId="5" xfId="0" applyNumberFormat="1" applyFont="1" applyFill="1" applyBorder="1" applyAlignment="1" applyProtection="1">
      <alignment horizontal="right" vertical="center"/>
      <protection locked="0"/>
    </xf>
    <xf numFmtId="168" fontId="28" fillId="23" borderId="6" xfId="0" applyNumberFormat="1" applyFont="1" applyFill="1" applyBorder="1" applyAlignment="1" applyProtection="1">
      <alignment horizontal="center" vertical="center"/>
      <protection locked="0"/>
    </xf>
    <xf numFmtId="0" fontId="348" fillId="23" borderId="0" xfId="0" applyFont="1" applyFill="1" applyAlignment="1" applyProtection="1">
      <alignment horizontal="right" vertical="center"/>
      <protection locked="0"/>
    </xf>
    <xf numFmtId="170" fontId="348" fillId="23" borderId="4" xfId="0" applyNumberFormat="1" applyFont="1" applyFill="1" applyBorder="1" applyAlignment="1" applyProtection="1">
      <alignment horizontal="center" vertical="center"/>
      <protection locked="0"/>
    </xf>
    <xf numFmtId="10" fontId="28" fillId="23" borderId="6" xfId="0" applyNumberFormat="1" applyFont="1" applyFill="1" applyBorder="1" applyAlignment="1">
      <alignment horizontal="center" vertical="center"/>
    </xf>
    <xf numFmtId="172" fontId="24" fillId="4" borderId="4" xfId="0" applyNumberFormat="1" applyFont="1" applyFill="1" applyBorder="1" applyAlignment="1" applyProtection="1">
      <alignment horizontal="center" vertical="center"/>
      <protection locked="0"/>
    </xf>
    <xf numFmtId="165" fontId="37" fillId="24" borderId="5" xfId="0" applyNumberFormat="1" applyFont="1" applyFill="1" applyBorder="1" applyAlignment="1" applyProtection="1">
      <alignment horizontal="right" vertical="center"/>
      <protection locked="0"/>
    </xf>
    <xf numFmtId="168" fontId="37" fillId="23" borderId="6" xfId="0" applyNumberFormat="1" applyFont="1" applyFill="1" applyBorder="1" applyAlignment="1" applyProtection="1">
      <alignment horizontal="center" vertical="center"/>
      <protection locked="0"/>
    </xf>
    <xf numFmtId="168" fontId="28" fillId="23" borderId="6" xfId="0" applyNumberFormat="1" applyFont="1" applyFill="1" applyBorder="1" applyAlignment="1">
      <alignment horizontal="center" vertical="center"/>
    </xf>
    <xf numFmtId="193" fontId="348" fillId="23" borderId="4" xfId="0" applyNumberFormat="1" applyFont="1" applyFill="1" applyBorder="1" applyAlignment="1" applyProtection="1">
      <alignment horizontal="center" vertical="center"/>
      <protection locked="0"/>
    </xf>
    <xf numFmtId="168" fontId="29" fillId="23" borderId="5" xfId="0" applyNumberFormat="1" applyFont="1" applyFill="1" applyBorder="1" applyAlignment="1" applyProtection="1">
      <alignment horizontal="right" vertical="center"/>
      <protection locked="0"/>
    </xf>
    <xf numFmtId="10" fontId="29" fillId="23" borderId="6" xfId="0" applyNumberFormat="1" applyFont="1" applyFill="1" applyBorder="1" applyAlignment="1">
      <alignment horizontal="center" vertical="center"/>
    </xf>
    <xf numFmtId="164" fontId="24" fillId="23" borderId="49" xfId="0" applyNumberFormat="1" applyFont="1" applyFill="1" applyBorder="1" applyAlignment="1" applyProtection="1">
      <alignment horizontal="right" vertical="center"/>
      <protection locked="0"/>
    </xf>
    <xf numFmtId="172" fontId="24" fillId="4" borderId="100" xfId="0" applyNumberFormat="1" applyFont="1" applyFill="1" applyBorder="1" applyAlignment="1" applyProtection="1">
      <alignment horizontal="center" vertical="center"/>
      <protection locked="0"/>
    </xf>
    <xf numFmtId="168" fontId="28" fillId="23" borderId="7" xfId="0" applyNumberFormat="1" applyFont="1" applyFill="1" applyBorder="1" applyAlignment="1" applyProtection="1">
      <alignment horizontal="right" vertical="center"/>
      <protection locked="0"/>
    </xf>
    <xf numFmtId="10" fontId="28" fillId="23" borderId="9" xfId="0" applyNumberFormat="1" applyFont="1" applyFill="1" applyBorder="1" applyAlignment="1">
      <alignment horizontal="center" vertical="center"/>
    </xf>
    <xf numFmtId="0" fontId="100" fillId="26" borderId="87" xfId="15" applyFont="1" applyFill="1" applyBorder="1" applyAlignment="1" applyProtection="1">
      <alignment horizontal="left" vertical="center"/>
      <protection locked="0"/>
    </xf>
    <xf numFmtId="0" fontId="29" fillId="26" borderId="122" xfId="15" applyFont="1" applyFill="1" applyBorder="1" applyAlignment="1" applyProtection="1">
      <alignment horizontal="centerContinuous" vertical="center"/>
      <protection locked="0"/>
    </xf>
    <xf numFmtId="0" fontId="100" fillId="26" borderId="123" xfId="15" applyFont="1" applyFill="1" applyBorder="1" applyAlignment="1" applyProtection="1">
      <alignment horizontal="right" vertical="center"/>
      <protection locked="0"/>
    </xf>
    <xf numFmtId="0" fontId="62" fillId="26" borderId="115" xfId="16" applyFont="1" applyFill="1" applyBorder="1" applyAlignment="1" applyProtection="1">
      <alignment horizontal="centerContinuous" vertical="center"/>
      <protection locked="0"/>
    </xf>
    <xf numFmtId="0" fontId="29" fillId="26" borderId="116" xfId="16" applyFont="1" applyFill="1" applyBorder="1" applyAlignment="1" applyProtection="1">
      <alignment horizontal="centerContinuous" vertical="center"/>
      <protection locked="0"/>
    </xf>
    <xf numFmtId="0" fontId="29" fillId="26" borderId="117" xfId="16" applyFont="1" applyFill="1" applyBorder="1" applyAlignment="1" applyProtection="1">
      <alignment horizontal="right" vertical="center"/>
      <protection locked="0"/>
    </xf>
    <xf numFmtId="0" fontId="86" fillId="25" borderId="91" xfId="0" applyFont="1" applyFill="1" applyBorder="1" applyAlignment="1">
      <alignment vertical="center"/>
    </xf>
    <xf numFmtId="0" fontId="128" fillId="25" borderId="84" xfId="15" applyFont="1" applyFill="1" applyBorder="1" applyAlignment="1" applyProtection="1">
      <alignment horizontal="centerContinuous" vertical="center"/>
      <protection locked="0"/>
    </xf>
    <xf numFmtId="0" fontId="272" fillId="25" borderId="84" xfId="15" applyFont="1" applyFill="1" applyBorder="1" applyAlignment="1">
      <alignment horizontal="right" vertical="center"/>
    </xf>
    <xf numFmtId="9" fontId="105" fillId="25" borderId="84" xfId="0" applyNumberFormat="1" applyFont="1" applyFill="1" applyBorder="1" applyAlignment="1">
      <alignment horizontal="center" vertical="center"/>
    </xf>
    <xf numFmtId="0" fontId="272" fillId="25" borderId="85" xfId="15" applyFont="1" applyFill="1" applyBorder="1" applyAlignment="1" applyProtection="1">
      <alignment horizontal="right" vertical="center"/>
      <protection locked="0"/>
    </xf>
    <xf numFmtId="0" fontId="58" fillId="4" borderId="12" xfId="0" applyFont="1" applyFill="1" applyBorder="1" applyAlignment="1" applyProtection="1">
      <alignment horizontal="right" vertical="center"/>
      <protection locked="0"/>
    </xf>
    <xf numFmtId="174" fontId="58" fillId="2" borderId="6" xfId="0" applyNumberFormat="1" applyFont="1" applyFill="1" applyBorder="1" applyAlignment="1" applyProtection="1">
      <alignment horizontal="center" vertical="center"/>
      <protection locked="0"/>
    </xf>
    <xf numFmtId="0" fontId="58" fillId="4" borderId="5" xfId="0" applyFont="1" applyFill="1" applyBorder="1" applyAlignment="1" applyProtection="1">
      <alignment horizontal="right" vertical="center"/>
      <protection locked="0"/>
    </xf>
    <xf numFmtId="165" fontId="71" fillId="22" borderId="79" xfId="0" applyNumberFormat="1" applyFont="1" applyFill="1" applyBorder="1" applyAlignment="1">
      <alignment horizontal="center" vertical="center"/>
    </xf>
    <xf numFmtId="0" fontId="86" fillId="22" borderId="10" xfId="0" applyFont="1" applyFill="1" applyBorder="1" applyAlignment="1">
      <alignment horizontal="center" vertical="center"/>
    </xf>
    <xf numFmtId="2" fontId="71" fillId="22" borderId="120" xfId="0" applyNumberFormat="1" applyFont="1" applyFill="1" applyBorder="1" applyAlignment="1">
      <alignment horizontal="center" vertical="center"/>
    </xf>
    <xf numFmtId="0" fontId="60" fillId="4" borderId="5" xfId="0" applyFont="1" applyFill="1" applyBorder="1" applyAlignment="1" applyProtection="1">
      <alignment horizontal="right" vertical="center"/>
      <protection locked="0"/>
    </xf>
    <xf numFmtId="174" fontId="60" fillId="2" borderId="6" xfId="0" applyNumberFormat="1" applyFont="1" applyFill="1" applyBorder="1" applyAlignment="1" applyProtection="1">
      <alignment horizontal="center" vertical="center"/>
      <protection locked="0"/>
    </xf>
    <xf numFmtId="170" fontId="60" fillId="2" borderId="6" xfId="0" applyNumberFormat="1" applyFont="1" applyFill="1" applyBorder="1" applyAlignment="1" applyProtection="1">
      <alignment horizontal="center" vertical="center"/>
      <protection locked="0"/>
    </xf>
    <xf numFmtId="9" fontId="71" fillId="21" borderId="54" xfId="0" applyNumberFormat="1" applyFont="1" applyFill="1" applyBorder="1" applyAlignment="1">
      <alignment horizontal="center" vertical="center"/>
    </xf>
    <xf numFmtId="172" fontId="212" fillId="4" borderId="126" xfId="15" applyNumberFormat="1" applyFont="1" applyFill="1" applyBorder="1" applyAlignment="1">
      <alignment horizontal="center" vertical="center"/>
    </xf>
    <xf numFmtId="9" fontId="107" fillId="21" borderId="118" xfId="0" applyNumberFormat="1" applyFont="1" applyFill="1" applyBorder="1" applyAlignment="1">
      <alignment horizontal="center" vertical="center"/>
    </xf>
    <xf numFmtId="169" fontId="86" fillId="30" borderId="85" xfId="0" applyNumberFormat="1" applyFont="1" applyFill="1" applyBorder="1" applyAlignment="1">
      <alignment horizontal="centerContinuous" vertical="center" wrapText="1"/>
    </xf>
    <xf numFmtId="0" fontId="28" fillId="4" borderId="5" xfId="0" applyFont="1" applyFill="1" applyBorder="1" applyAlignment="1" applyProtection="1">
      <alignment horizontal="right" vertical="center"/>
      <protection locked="0"/>
    </xf>
    <xf numFmtId="174" fontId="28" fillId="4" borderId="6" xfId="0" applyNumberFormat="1" applyFont="1" applyFill="1" applyBorder="1" applyAlignment="1" applyProtection="1">
      <alignment horizontal="center" vertical="center"/>
      <protection locked="0"/>
    </xf>
    <xf numFmtId="0" fontId="28" fillId="4" borderId="0" xfId="0" applyFont="1" applyFill="1" applyAlignment="1" applyProtection="1">
      <alignment horizontal="right" vertical="center"/>
      <protection locked="0"/>
    </xf>
    <xf numFmtId="166" fontId="296" fillId="2" borderId="112" xfId="0" applyNumberFormat="1" applyFont="1" applyFill="1" applyBorder="1" applyAlignment="1">
      <alignment horizontal="center" vertical="center"/>
    </xf>
    <xf numFmtId="0" fontId="60" fillId="2" borderId="0" xfId="15" applyFont="1" applyFill="1" applyAlignment="1">
      <alignment horizontal="left" vertical="center"/>
    </xf>
    <xf numFmtId="2" fontId="29" fillId="21" borderId="78" xfId="0" applyNumberFormat="1" applyFont="1" applyFill="1" applyBorder="1" applyAlignment="1">
      <alignment horizontal="center" vertical="center"/>
    </xf>
    <xf numFmtId="1" fontId="296" fillId="2" borderId="22" xfId="0" applyNumberFormat="1" applyFont="1" applyFill="1" applyBorder="1" applyAlignment="1" applyProtection="1">
      <alignment horizontal="center" vertical="center"/>
      <protection locked="0"/>
    </xf>
    <xf numFmtId="2" fontId="29" fillId="30" borderId="4" xfId="15" applyNumberFormat="1" applyFont="1" applyFill="1" applyBorder="1" applyAlignment="1">
      <alignment horizontal="center" vertical="center"/>
    </xf>
    <xf numFmtId="0" fontId="28" fillId="4" borderId="7" xfId="0" applyFont="1" applyFill="1" applyBorder="1" applyAlignment="1" applyProtection="1">
      <alignment horizontal="right" vertical="center"/>
      <protection locked="0"/>
    </xf>
    <xf numFmtId="166" fontId="28" fillId="4" borderId="9" xfId="0" applyNumberFormat="1" applyFont="1" applyFill="1" applyBorder="1" applyAlignment="1" applyProtection="1">
      <alignment horizontal="center" vertical="center"/>
      <protection locked="0"/>
    </xf>
    <xf numFmtId="0" fontId="28" fillId="4" borderId="8" xfId="0" applyFont="1" applyFill="1" applyBorder="1" applyAlignment="1" applyProtection="1">
      <alignment horizontal="right" vertical="center"/>
      <protection locked="0"/>
    </xf>
    <xf numFmtId="168" fontId="28" fillId="4" borderId="9" xfId="0" applyNumberFormat="1" applyFont="1" applyFill="1" applyBorder="1" applyAlignment="1" applyProtection="1">
      <alignment horizontal="center" vertical="center"/>
      <protection locked="0"/>
    </xf>
    <xf numFmtId="0" fontId="65" fillId="4" borderId="5" xfId="0" applyFont="1" applyFill="1" applyBorder="1" applyAlignment="1" applyProtection="1">
      <alignment horizontal="right" vertical="center"/>
      <protection locked="0"/>
    </xf>
    <xf numFmtId="174" fontId="65" fillId="2" borderId="6" xfId="0" applyNumberFormat="1" applyFont="1" applyFill="1" applyBorder="1" applyAlignment="1" applyProtection="1">
      <alignment horizontal="center" vertical="center"/>
      <protection locked="0"/>
    </xf>
    <xf numFmtId="0" fontId="65" fillId="4" borderId="13" xfId="0" applyFont="1" applyFill="1" applyBorder="1" applyAlignment="1" applyProtection="1">
      <alignment horizontal="right" vertical="center"/>
      <protection locked="0"/>
    </xf>
    <xf numFmtId="174" fontId="65" fillId="2" borderId="14" xfId="0" applyNumberFormat="1" applyFont="1" applyFill="1" applyBorder="1" applyAlignment="1" applyProtection="1">
      <alignment horizontal="center" vertical="center"/>
      <protection locked="0"/>
    </xf>
    <xf numFmtId="0" fontId="37" fillId="4" borderId="5" xfId="0" applyFont="1" applyFill="1" applyBorder="1" applyAlignment="1" applyProtection="1">
      <alignment horizontal="right" vertical="center"/>
      <protection locked="0"/>
    </xf>
    <xf numFmtId="174" fontId="37" fillId="2" borderId="6" xfId="0" applyNumberFormat="1" applyFont="1" applyFill="1" applyBorder="1" applyAlignment="1" applyProtection="1">
      <alignment horizontal="center" vertical="center"/>
      <protection locked="0"/>
    </xf>
    <xf numFmtId="0" fontId="37" fillId="4" borderId="0" xfId="0" applyFont="1" applyFill="1" applyAlignment="1" applyProtection="1">
      <alignment horizontal="right" vertical="center"/>
      <protection locked="0"/>
    </xf>
    <xf numFmtId="170" fontId="37" fillId="2" borderId="6" xfId="0" applyNumberFormat="1" applyFont="1" applyFill="1" applyBorder="1" applyAlignment="1" applyProtection="1">
      <alignment horizontal="center" vertical="center"/>
      <protection locked="0"/>
    </xf>
    <xf numFmtId="174" fontId="28" fillId="4" borderId="9" xfId="0" applyNumberFormat="1" applyFont="1" applyFill="1" applyBorder="1" applyAlignment="1" applyProtection="1">
      <alignment horizontal="center" vertical="center"/>
      <protection locked="0"/>
    </xf>
    <xf numFmtId="166" fontId="296" fillId="2" borderId="56" xfId="0" applyNumberFormat="1" applyFont="1" applyFill="1" applyBorder="1" applyAlignment="1">
      <alignment horizontal="center" vertical="center"/>
    </xf>
    <xf numFmtId="0" fontId="60" fillId="2" borderId="49" xfId="15" applyFont="1" applyFill="1" applyBorder="1" applyAlignment="1">
      <alignment horizontal="left" vertical="center"/>
    </xf>
    <xf numFmtId="2" fontId="29" fillId="21" borderId="121" xfId="0" applyNumberFormat="1" applyFont="1" applyFill="1" applyBorder="1" applyAlignment="1">
      <alignment horizontal="center" vertical="center"/>
    </xf>
    <xf numFmtId="1" fontId="296" fillId="2" borderId="102" xfId="0" applyNumberFormat="1" applyFont="1" applyFill="1" applyBorder="1" applyAlignment="1" applyProtection="1">
      <alignment horizontal="center" vertical="center"/>
      <protection locked="0"/>
    </xf>
    <xf numFmtId="2" fontId="29" fillId="30" borderId="100" xfId="15" applyNumberFormat="1" applyFont="1" applyFill="1" applyBorder="1" applyAlignment="1">
      <alignment horizontal="center" vertical="center"/>
    </xf>
    <xf numFmtId="0" fontId="144" fillId="23" borderId="21" xfId="0" applyFont="1" applyFill="1" applyBorder="1" applyAlignment="1">
      <alignment horizontal="center" vertical="center" wrapText="1"/>
    </xf>
    <xf numFmtId="0" fontId="245" fillId="23" borderId="0" xfId="0" applyFont="1" applyFill="1" applyAlignment="1">
      <alignment vertical="center"/>
    </xf>
    <xf numFmtId="0" fontId="212" fillId="23" borderId="0" xfId="0" applyFont="1" applyFill="1" applyAlignment="1" applyProtection="1">
      <alignment horizontal="center" vertical="center"/>
      <protection locked="0"/>
    </xf>
    <xf numFmtId="0" fontId="245" fillId="23" borderId="0" xfId="0" applyFont="1" applyFill="1" applyAlignment="1">
      <alignment horizontal="center" vertical="center" wrapText="1"/>
    </xf>
    <xf numFmtId="0" fontId="211" fillId="23" borderId="0" xfId="0" applyFont="1" applyFill="1" applyAlignment="1" applyProtection="1">
      <alignment horizontal="center" vertical="center"/>
      <protection locked="0"/>
    </xf>
    <xf numFmtId="0" fontId="144" fillId="23" borderId="0" xfId="0" applyFont="1" applyFill="1" applyAlignment="1" applyProtection="1">
      <alignment horizontal="center" vertical="center"/>
      <protection locked="0"/>
    </xf>
    <xf numFmtId="0" fontId="245" fillId="23" borderId="0" xfId="0" applyFont="1" applyFill="1" applyAlignment="1">
      <alignment horizontal="center" vertical="center"/>
    </xf>
    <xf numFmtId="0" fontId="212" fillId="4" borderId="0" xfId="0" applyFont="1" applyFill="1" applyAlignment="1" applyProtection="1">
      <alignment horizontal="right" vertical="center"/>
      <protection locked="0"/>
    </xf>
    <xf numFmtId="0" fontId="62" fillId="4" borderId="0" xfId="0" applyFont="1" applyFill="1" applyAlignment="1" applyProtection="1">
      <alignment horizontal="center" vertical="center"/>
      <protection locked="0"/>
    </xf>
    <xf numFmtId="0" fontId="28" fillId="4" borderId="0" xfId="0" applyFont="1" applyFill="1" applyAlignment="1" applyProtection="1">
      <alignment horizontal="left" vertical="center"/>
      <protection locked="0"/>
    </xf>
    <xf numFmtId="0" fontId="144" fillId="23" borderId="0" xfId="0" applyFont="1" applyFill="1" applyAlignment="1">
      <alignment vertical="center"/>
    </xf>
    <xf numFmtId="0" fontId="267" fillId="23" borderId="0" xfId="5" applyFont="1" applyFill="1" applyAlignment="1" applyProtection="1">
      <alignment horizontal="center" vertical="center"/>
      <protection locked="0"/>
    </xf>
    <xf numFmtId="0" fontId="28" fillId="23" borderId="0" xfId="0" applyFont="1" applyFill="1" applyAlignment="1" applyProtection="1">
      <alignment horizontal="center" vertical="center"/>
      <protection locked="0"/>
    </xf>
    <xf numFmtId="0" fontId="245" fillId="23" borderId="4" xfId="0" applyFont="1" applyFill="1" applyBorder="1" applyAlignment="1">
      <alignment horizontal="center" vertical="center" wrapText="1"/>
    </xf>
    <xf numFmtId="174" fontId="212" fillId="23" borderId="0" xfId="0" applyNumberFormat="1" applyFont="1" applyFill="1" applyAlignment="1" applyProtection="1">
      <alignment horizontal="center" vertical="center"/>
      <protection locked="0"/>
    </xf>
    <xf numFmtId="170" fontId="118" fillId="23" borderId="0" xfId="0" applyNumberFormat="1" applyFont="1" applyFill="1" applyAlignment="1" applyProtection="1">
      <alignment horizontal="center" vertical="center"/>
      <protection locked="0"/>
    </xf>
    <xf numFmtId="174" fontId="144" fillId="23" borderId="0" xfId="0" applyNumberFormat="1" applyFont="1" applyFill="1" applyAlignment="1" applyProtection="1">
      <alignment horizontal="center" vertical="center"/>
      <protection locked="0"/>
    </xf>
    <xf numFmtId="174" fontId="267" fillId="23" borderId="0" xfId="0" applyNumberFormat="1" applyFont="1" applyFill="1" applyAlignment="1" applyProtection="1">
      <alignment horizontal="center" vertical="center"/>
      <protection locked="0"/>
    </xf>
    <xf numFmtId="170" fontId="211" fillId="23" borderId="0" xfId="0" applyNumberFormat="1" applyFont="1" applyFill="1" applyAlignment="1" applyProtection="1">
      <alignment horizontal="center" vertical="center"/>
      <protection locked="0"/>
    </xf>
    <xf numFmtId="168" fontId="144" fillId="23" borderId="4" xfId="0" applyNumberFormat="1" applyFont="1" applyFill="1" applyBorder="1" applyAlignment="1" applyProtection="1">
      <alignment horizontal="center" vertical="center"/>
      <protection locked="0"/>
    </xf>
    <xf numFmtId="166" fontId="144" fillId="23" borderId="0" xfId="0" applyNumberFormat="1" applyFont="1" applyFill="1" applyAlignment="1" applyProtection="1">
      <alignment horizontal="center" vertical="center"/>
      <protection locked="0"/>
    </xf>
    <xf numFmtId="174" fontId="118" fillId="23" borderId="0" xfId="0" applyNumberFormat="1" applyFont="1" applyFill="1" applyAlignment="1" applyProtection="1">
      <alignment horizontal="center" vertical="center"/>
      <protection locked="0"/>
    </xf>
    <xf numFmtId="174" fontId="211" fillId="23" borderId="0" xfId="0" applyNumberFormat="1" applyFont="1" applyFill="1" applyAlignment="1" applyProtection="1">
      <alignment horizontal="center" vertical="center"/>
      <protection locked="0"/>
    </xf>
    <xf numFmtId="174" fontId="211" fillId="23" borderId="4" xfId="0" applyNumberFormat="1" applyFont="1" applyFill="1" applyBorder="1" applyAlignment="1" applyProtection="1">
      <alignment horizontal="center" vertical="center"/>
      <protection locked="0"/>
    </xf>
    <xf numFmtId="0" fontId="144" fillId="23" borderId="92" xfId="0" applyFont="1" applyFill="1" applyBorder="1" applyAlignment="1">
      <alignment horizontal="center" vertical="center" wrapText="1"/>
    </xf>
    <xf numFmtId="0" fontId="245" fillId="23" borderId="49" xfId="0" applyFont="1" applyFill="1" applyBorder="1" applyAlignment="1">
      <alignment horizontal="center" vertical="center" wrapText="1"/>
    </xf>
    <xf numFmtId="0" fontId="245" fillId="23" borderId="100" xfId="0" applyFont="1" applyFill="1" applyBorder="1" applyAlignment="1">
      <alignment horizontal="center" vertical="center" wrapText="1"/>
    </xf>
    <xf numFmtId="0" fontId="86" fillId="0" borderId="0" xfId="4" applyFont="1"/>
    <xf numFmtId="0" fontId="94" fillId="38" borderId="0" xfId="15" applyFont="1" applyFill="1" applyAlignment="1">
      <alignment vertical="center"/>
    </xf>
    <xf numFmtId="0" fontId="100" fillId="23" borderId="0" xfId="15" applyFont="1" applyFill="1" applyAlignment="1" applyProtection="1">
      <alignment vertical="center"/>
      <protection locked="0"/>
    </xf>
    <xf numFmtId="0" fontId="50" fillId="40" borderId="0" xfId="24" applyFont="1" applyFill="1" applyAlignment="1">
      <alignment vertical="center"/>
    </xf>
    <xf numFmtId="0" fontId="47" fillId="40" borderId="0" xfId="24" applyFont="1" applyFill="1" applyAlignment="1" applyProtection="1">
      <alignment vertical="center"/>
      <protection hidden="1"/>
    </xf>
    <xf numFmtId="0" fontId="351" fillId="40" borderId="0" xfId="24" applyFont="1" applyFill="1" applyAlignment="1" applyProtection="1">
      <alignment vertical="center"/>
      <protection hidden="1"/>
    </xf>
    <xf numFmtId="0" fontId="353" fillId="40" borderId="0" xfId="24" applyFont="1" applyFill="1" applyAlignment="1" applyProtection="1">
      <alignment vertical="center"/>
      <protection hidden="1"/>
    </xf>
    <xf numFmtId="0" fontId="352" fillId="40" borderId="0" xfId="24" applyFont="1" applyFill="1" applyAlignment="1" applyProtection="1">
      <alignment vertical="center"/>
      <protection hidden="1"/>
    </xf>
    <xf numFmtId="0" fontId="86" fillId="0" borderId="359" xfId="4" applyFont="1" applyBorder="1"/>
    <xf numFmtId="0" fontId="86" fillId="0" borderId="360" xfId="4" applyFont="1" applyBorder="1"/>
    <xf numFmtId="0" fontId="86" fillId="23" borderId="21" xfId="4" applyFont="1" applyFill="1" applyBorder="1"/>
    <xf numFmtId="0" fontId="86" fillId="23" borderId="0" xfId="43" applyFont="1" applyFill="1" applyAlignment="1" applyProtection="1">
      <alignment vertical="center"/>
      <protection locked="0"/>
    </xf>
    <xf numFmtId="0" fontId="86" fillId="23" borderId="0" xfId="4" applyFont="1" applyFill="1"/>
    <xf numFmtId="0" fontId="86" fillId="23" borderId="357" xfId="4" applyFont="1" applyFill="1" applyBorder="1"/>
    <xf numFmtId="0" fontId="86" fillId="0" borderId="0" xfId="24" applyFont="1" applyProtection="1">
      <protection locked="0"/>
    </xf>
    <xf numFmtId="0" fontId="71" fillId="23" borderId="21" xfId="24" applyFont="1" applyFill="1" applyBorder="1" applyProtection="1">
      <protection locked="0"/>
    </xf>
    <xf numFmtId="0" fontId="71" fillId="23" borderId="0" xfId="24" applyFont="1" applyFill="1" applyProtection="1">
      <protection locked="0"/>
    </xf>
    <xf numFmtId="0" fontId="86" fillId="23" borderId="0" xfId="24" applyFont="1" applyFill="1" applyProtection="1">
      <protection locked="0"/>
    </xf>
    <xf numFmtId="0" fontId="86" fillId="23" borderId="357" xfId="24" applyFont="1" applyFill="1" applyBorder="1" applyProtection="1">
      <protection locked="0"/>
    </xf>
    <xf numFmtId="0" fontId="105" fillId="25" borderId="318" xfId="24" applyFont="1" applyFill="1" applyBorder="1" applyAlignment="1" applyProtection="1">
      <alignment horizontal="center" vertical="center"/>
      <protection locked="0"/>
    </xf>
    <xf numFmtId="206" fontId="40" fillId="39" borderId="0" xfId="24" applyNumberFormat="1" applyFont="1" applyFill="1" applyAlignment="1" applyProtection="1">
      <alignment horizontal="left" vertical="center"/>
      <protection locked="0"/>
    </xf>
    <xf numFmtId="165" fontId="355" fillId="39" borderId="0" xfId="24" applyNumberFormat="1" applyFont="1" applyFill="1" applyAlignment="1" applyProtection="1">
      <alignment horizontal="center" vertical="center"/>
      <protection locked="0"/>
    </xf>
    <xf numFmtId="0" fontId="69" fillId="39" borderId="0" xfId="12" applyFont="1" applyFill="1" applyAlignment="1" applyProtection="1">
      <alignment vertical="center"/>
      <protection locked="0"/>
    </xf>
    <xf numFmtId="0" fontId="69" fillId="39" borderId="357" xfId="12" applyFont="1" applyFill="1" applyBorder="1" applyAlignment="1" applyProtection="1">
      <alignment vertical="center"/>
      <protection locked="0"/>
    </xf>
    <xf numFmtId="0" fontId="254" fillId="23" borderId="0" xfId="24" applyFont="1" applyFill="1" applyAlignment="1">
      <alignment horizontal="left"/>
    </xf>
    <xf numFmtId="0" fontId="356" fillId="23" borderId="0" xfId="24" applyFont="1" applyFill="1" applyAlignment="1">
      <alignment horizontal="center"/>
    </xf>
    <xf numFmtId="0" fontId="28" fillId="23" borderId="0" xfId="24" applyFont="1" applyFill="1" applyAlignment="1">
      <alignment vertical="center"/>
    </xf>
    <xf numFmtId="0" fontId="86" fillId="23" borderId="21" xfId="24" applyFont="1" applyFill="1" applyBorder="1" applyProtection="1">
      <protection locked="0"/>
    </xf>
    <xf numFmtId="0" fontId="86" fillId="0" borderId="0" xfId="43" applyFont="1" applyProtection="1">
      <protection locked="0"/>
    </xf>
    <xf numFmtId="0" fontId="86" fillId="23" borderId="0" xfId="43" applyFont="1" applyFill="1" applyProtection="1">
      <protection locked="0"/>
    </xf>
    <xf numFmtId="0" fontId="69" fillId="23" borderId="0" xfId="12" applyFont="1" applyFill="1" applyAlignment="1" applyProtection="1">
      <alignment vertical="center"/>
      <protection locked="0"/>
    </xf>
    <xf numFmtId="0" fontId="69" fillId="23" borderId="357" xfId="12" applyFont="1" applyFill="1" applyBorder="1" applyAlignment="1" applyProtection="1">
      <alignment vertical="center"/>
      <protection locked="0"/>
    </xf>
    <xf numFmtId="1" fontId="287" fillId="23" borderId="361" xfId="24" applyNumberFormat="1" applyFont="1" applyFill="1" applyBorder="1" applyAlignment="1" applyProtection="1">
      <alignment horizontal="center" vertical="center"/>
      <protection hidden="1"/>
    </xf>
    <xf numFmtId="0" fontId="28" fillId="23" borderId="0" xfId="24" applyFont="1" applyFill="1" applyAlignment="1">
      <alignment horizontal="left" vertical="center"/>
    </xf>
    <xf numFmtId="0" fontId="357" fillId="23" borderId="0" xfId="24" applyFont="1" applyFill="1" applyAlignment="1">
      <alignment vertical="center"/>
    </xf>
    <xf numFmtId="165" fontId="358" fillId="23" borderId="0" xfId="24" applyNumberFormat="1" applyFont="1" applyFill="1" applyAlignment="1">
      <alignment horizontal="left" vertical="center"/>
    </xf>
    <xf numFmtId="0" fontId="287" fillId="23" borderId="0" xfId="24" applyFont="1" applyFill="1" applyAlignment="1" applyProtection="1">
      <alignment horizontal="center" vertical="center"/>
      <protection locked="0"/>
    </xf>
    <xf numFmtId="0" fontId="28" fillId="23" borderId="0" xfId="24" applyFont="1" applyFill="1" applyAlignment="1" applyProtection="1">
      <alignment horizontal="left" vertical="center"/>
      <protection locked="0"/>
    </xf>
    <xf numFmtId="0" fontId="28" fillId="23" borderId="0" xfId="44" applyFont="1" applyFill="1" applyAlignment="1" applyProtection="1">
      <alignment horizontal="left" vertical="center"/>
      <protection locked="0"/>
    </xf>
    <xf numFmtId="1" fontId="287" fillId="23" borderId="362" xfId="24" applyNumberFormat="1" applyFont="1" applyFill="1" applyBorder="1" applyAlignment="1" applyProtection="1">
      <alignment horizontal="center" vertical="center"/>
      <protection hidden="1"/>
    </xf>
    <xf numFmtId="0" fontId="356" fillId="23" borderId="0" xfId="24" applyFont="1" applyFill="1" applyAlignment="1" applyProtection="1">
      <alignment horizontal="center" vertical="center"/>
      <protection locked="0"/>
    </xf>
    <xf numFmtId="0" fontId="107" fillId="23" borderId="306" xfId="24" applyFont="1" applyFill="1" applyBorder="1" applyAlignment="1">
      <alignment vertical="center"/>
    </xf>
    <xf numFmtId="0" fontId="28" fillId="23" borderId="306" xfId="24" applyFont="1" applyFill="1" applyBorder="1" applyAlignment="1">
      <alignment horizontal="left" vertical="center"/>
    </xf>
    <xf numFmtId="0" fontId="28" fillId="23" borderId="306" xfId="24" applyFont="1" applyFill="1" applyBorder="1" applyAlignment="1">
      <alignment horizontal="center" vertical="center"/>
    </xf>
    <xf numFmtId="0" fontId="356" fillId="23" borderId="0" xfId="24" applyFont="1" applyFill="1" applyAlignment="1" applyProtection="1">
      <alignment horizontal="center"/>
      <protection locked="0"/>
    </xf>
    <xf numFmtId="0" fontId="287" fillId="23" borderId="0" xfId="24" applyFont="1" applyFill="1" applyAlignment="1" applyProtection="1">
      <alignment horizontal="center"/>
      <protection locked="0"/>
    </xf>
    <xf numFmtId="0" fontId="86" fillId="23" borderId="0" xfId="24" applyFont="1" applyFill="1"/>
    <xf numFmtId="0" fontId="86" fillId="23" borderId="0" xfId="24" applyFont="1" applyFill="1" applyAlignment="1" applyProtection="1">
      <alignment vertical="center"/>
      <protection locked="0"/>
    </xf>
    <xf numFmtId="0" fontId="86" fillId="23" borderId="357" xfId="24" applyFont="1" applyFill="1" applyBorder="1" applyAlignment="1" applyProtection="1">
      <alignment vertical="center"/>
      <protection locked="0"/>
    </xf>
    <xf numFmtId="0" fontId="86" fillId="23" borderId="0" xfId="4" applyFont="1" applyFill="1" applyAlignment="1">
      <alignment horizontal="right" vertical="center"/>
    </xf>
    <xf numFmtId="1" fontId="86" fillId="23" borderId="0" xfId="24" applyNumberFormat="1" applyFont="1" applyFill="1" applyAlignment="1" applyProtection="1">
      <alignment horizontal="center"/>
      <protection locked="0"/>
    </xf>
    <xf numFmtId="0" fontId="29" fillId="23" borderId="0" xfId="24" applyFont="1" applyFill="1" applyAlignment="1" applyProtection="1">
      <alignment horizontal="left" vertical="center"/>
      <protection locked="0"/>
    </xf>
    <xf numFmtId="165" fontId="332" fillId="22" borderId="0" xfId="24" applyNumberFormat="1" applyFont="1" applyFill="1" applyAlignment="1" applyProtection="1">
      <alignment horizontal="right" vertical="center"/>
      <protection hidden="1"/>
    </xf>
    <xf numFmtId="1" fontId="86" fillId="23" borderId="0" xfId="24" applyNumberFormat="1" applyFont="1" applyFill="1" applyAlignment="1" applyProtection="1">
      <alignment horizontal="center" vertical="center"/>
      <protection locked="0"/>
    </xf>
    <xf numFmtId="0" fontId="86" fillId="23" borderId="0" xfId="43" applyFont="1" applyFill="1" applyAlignment="1" applyProtection="1">
      <alignment horizontal="center" vertical="center"/>
      <protection hidden="1"/>
    </xf>
    <xf numFmtId="0" fontId="69" fillId="23" borderId="0" xfId="12" applyFont="1" applyFill="1" applyAlignment="1" applyProtection="1">
      <alignment horizontal="center" vertical="center"/>
      <protection locked="0"/>
    </xf>
    <xf numFmtId="0" fontId="28" fillId="23" borderId="357" xfId="44" applyFont="1" applyFill="1" applyBorder="1" applyAlignment="1" applyProtection="1">
      <alignment horizontal="left" vertical="center"/>
      <protection locked="0"/>
    </xf>
    <xf numFmtId="0" fontId="86" fillId="23" borderId="0" xfId="43" applyFont="1" applyFill="1" applyAlignment="1" applyProtection="1">
      <alignment horizontal="left" vertical="center"/>
      <protection locked="0"/>
    </xf>
    <xf numFmtId="0" fontId="44" fillId="23" borderId="0" xfId="24" applyFont="1" applyFill="1" applyAlignment="1" applyProtection="1">
      <alignment horizontal="center"/>
      <protection locked="0"/>
    </xf>
    <xf numFmtId="0" fontId="86" fillId="23" borderId="21" xfId="4" applyFont="1" applyFill="1" applyBorder="1" applyAlignment="1">
      <alignment horizontal="right" vertical="center"/>
    </xf>
    <xf numFmtId="0" fontId="361" fillId="23" borderId="0" xfId="24" applyFont="1" applyFill="1" applyAlignment="1" applyProtection="1">
      <alignment horizontal="center"/>
      <protection locked="0"/>
    </xf>
    <xf numFmtId="1" fontId="145" fillId="23" borderId="0" xfId="43" applyNumberFormat="1" applyFont="1" applyFill="1" applyAlignment="1" applyProtection="1">
      <alignment horizontal="center" vertical="center"/>
      <protection hidden="1"/>
    </xf>
    <xf numFmtId="0" fontId="86" fillId="0" borderId="0" xfId="44" applyFont="1"/>
    <xf numFmtId="0" fontId="86" fillId="23" borderId="357" xfId="43" applyFont="1" applyFill="1" applyBorder="1" applyProtection="1">
      <protection locked="0"/>
    </xf>
    <xf numFmtId="0" fontId="359" fillId="23" borderId="0" xfId="43" applyFont="1" applyFill="1" applyAlignment="1" applyProtection="1">
      <alignment vertical="top"/>
      <protection hidden="1"/>
    </xf>
    <xf numFmtId="1" fontId="362" fillId="23" borderId="363" xfId="43" applyNumberFormat="1" applyFont="1" applyFill="1" applyBorder="1" applyAlignment="1" applyProtection="1">
      <alignment horizontal="center" vertical="center"/>
      <protection hidden="1"/>
    </xf>
    <xf numFmtId="0" fontId="287" fillId="23" borderId="0" xfId="44" applyFont="1" applyFill="1" applyAlignment="1" applyProtection="1">
      <alignment horizontal="left" vertical="center"/>
      <protection locked="0"/>
    </xf>
    <xf numFmtId="0" fontId="151" fillId="23" borderId="0" xfId="43" applyFont="1" applyFill="1" applyProtection="1">
      <protection locked="0"/>
    </xf>
    <xf numFmtId="0" fontId="86" fillId="23" borderId="364" xfId="24" applyFont="1" applyFill="1" applyBorder="1" applyProtection="1">
      <protection locked="0"/>
    </xf>
    <xf numFmtId="0" fontId="86" fillId="23" borderId="365" xfId="24" applyFont="1" applyFill="1" applyBorder="1" applyProtection="1">
      <protection locked="0"/>
    </xf>
    <xf numFmtId="0" fontId="359" fillId="23" borderId="364" xfId="43" applyFont="1" applyFill="1" applyBorder="1" applyAlignment="1" applyProtection="1">
      <alignment vertical="top"/>
      <protection hidden="1"/>
    </xf>
    <xf numFmtId="0" fontId="86" fillId="23" borderId="364" xfId="43" applyFont="1" applyFill="1" applyBorder="1" applyProtection="1">
      <protection locked="0"/>
    </xf>
    <xf numFmtId="0" fontId="86" fillId="23" borderId="365" xfId="43" applyFont="1" applyFill="1" applyBorder="1" applyProtection="1">
      <protection locked="0"/>
    </xf>
    <xf numFmtId="0" fontId="86" fillId="23" borderId="359" xfId="4" applyFont="1" applyFill="1" applyBorder="1"/>
    <xf numFmtId="0" fontId="86" fillId="23" borderId="360" xfId="4" applyFont="1" applyFill="1" applyBorder="1"/>
    <xf numFmtId="0" fontId="86" fillId="23" borderId="21" xfId="4" applyFont="1" applyFill="1" applyBorder="1" applyAlignment="1">
      <alignment vertical="center"/>
    </xf>
    <xf numFmtId="0" fontId="363" fillId="23" borderId="0" xfId="43" applyFont="1" applyFill="1" applyAlignment="1" applyProtection="1">
      <alignment vertical="center"/>
      <protection locked="0"/>
    </xf>
    <xf numFmtId="0" fontId="86" fillId="23" borderId="0" xfId="4" applyFont="1" applyFill="1" applyAlignment="1">
      <alignment vertical="center"/>
    </xf>
    <xf numFmtId="0" fontId="86" fillId="23" borderId="357" xfId="4" applyFont="1" applyFill="1" applyBorder="1" applyAlignment="1">
      <alignment vertical="center"/>
    </xf>
    <xf numFmtId="0" fontId="71" fillId="23" borderId="21" xfId="24" applyFont="1" applyFill="1" applyBorder="1" applyAlignment="1" applyProtection="1">
      <alignment vertical="center"/>
      <protection locked="0"/>
    </xf>
    <xf numFmtId="0" fontId="71" fillId="23" borderId="0" xfId="24" applyFont="1" applyFill="1" applyAlignment="1" applyProtection="1">
      <alignment vertical="center"/>
      <protection locked="0"/>
    </xf>
    <xf numFmtId="0" fontId="364" fillId="23" borderId="0" xfId="24" applyFont="1" applyFill="1" applyAlignment="1">
      <alignment horizontal="left"/>
    </xf>
    <xf numFmtId="165" fontId="365" fillId="23" borderId="366" xfId="24" applyNumberFormat="1" applyFont="1" applyFill="1" applyBorder="1" applyAlignment="1" applyProtection="1">
      <alignment horizontal="center" vertical="center"/>
      <protection hidden="1"/>
    </xf>
    <xf numFmtId="0" fontId="86" fillId="23" borderId="0" xfId="24" applyFont="1" applyFill="1" applyAlignment="1" applyProtection="1">
      <alignment horizontal="right" vertical="center"/>
      <protection locked="0"/>
    </xf>
    <xf numFmtId="165" fontId="71" fillId="23" borderId="0" xfId="24" applyNumberFormat="1" applyFont="1" applyFill="1" applyAlignment="1" applyProtection="1">
      <alignment horizontal="left" vertical="center"/>
      <protection locked="0"/>
    </xf>
    <xf numFmtId="1" fontId="365" fillId="23" borderId="367" xfId="24" applyNumberFormat="1" applyFont="1" applyFill="1" applyBorder="1" applyAlignment="1" applyProtection="1">
      <alignment horizontal="center" vertical="center"/>
      <protection hidden="1"/>
    </xf>
    <xf numFmtId="0" fontId="119" fillId="72" borderId="306" xfId="24" applyFont="1" applyFill="1" applyBorder="1" applyAlignment="1">
      <alignment horizontal="center" vertical="center"/>
    </xf>
    <xf numFmtId="165" fontId="86" fillId="23" borderId="0" xfId="24" applyNumberFormat="1" applyFont="1" applyFill="1" applyAlignment="1" applyProtection="1">
      <alignment horizontal="left" vertical="center"/>
      <protection locked="0"/>
    </xf>
    <xf numFmtId="0" fontId="86" fillId="23" borderId="364" xfId="24" applyFont="1" applyFill="1" applyBorder="1" applyAlignment="1" applyProtection="1">
      <alignment vertical="center"/>
      <protection locked="0"/>
    </xf>
    <xf numFmtId="0" fontId="86" fillId="23" borderId="365" xfId="24" applyFont="1" applyFill="1" applyBorder="1" applyAlignment="1" applyProtection="1">
      <alignment vertical="center"/>
      <protection locked="0"/>
    </xf>
    <xf numFmtId="0" fontId="161" fillId="40" borderId="0" xfId="21" applyFont="1" applyFill="1" applyAlignment="1">
      <alignment horizontal="left" vertical="center"/>
    </xf>
    <xf numFmtId="205" fontId="34" fillId="133" borderId="355" xfId="0" applyNumberFormat="1" applyFont="1" applyFill="1" applyBorder="1" applyAlignment="1" applyProtection="1">
      <alignment horizontal="center" vertical="center"/>
      <protection locked="0"/>
    </xf>
    <xf numFmtId="0" fontId="165" fillId="40" borderId="0" xfId="0" applyFont="1" applyFill="1" applyAlignment="1">
      <alignment horizontal="left" vertical="center"/>
    </xf>
    <xf numFmtId="0" fontId="166" fillId="40" borderId="0" xfId="0" applyFont="1" applyFill="1" applyAlignment="1">
      <alignment horizontal="left" vertical="center"/>
    </xf>
    <xf numFmtId="0" fontId="167" fillId="40" borderId="0" xfId="0" applyFont="1" applyFill="1" applyAlignment="1">
      <alignment horizontal="left" vertical="center"/>
    </xf>
    <xf numFmtId="0" fontId="168" fillId="40" borderId="0" xfId="0" applyFont="1" applyFill="1" applyAlignment="1">
      <alignment horizontal="left" vertical="center"/>
    </xf>
    <xf numFmtId="0" fontId="169" fillId="40" borderId="0" xfId="0" applyFont="1" applyFill="1" applyAlignment="1">
      <alignment horizontal="left" vertical="center"/>
    </xf>
    <xf numFmtId="0" fontId="170" fillId="40" borderId="0" xfId="0" applyFont="1" applyFill="1" applyAlignment="1">
      <alignment horizontal="left" vertical="center"/>
    </xf>
    <xf numFmtId="0" fontId="171" fillId="40" borderId="0" xfId="0" applyFont="1" applyFill="1" applyAlignment="1">
      <alignment horizontal="left" vertical="center"/>
    </xf>
    <xf numFmtId="0" fontId="172" fillId="40" borderId="0" xfId="0" applyFont="1" applyFill="1" applyAlignment="1">
      <alignment horizontal="left" vertical="center"/>
    </xf>
    <xf numFmtId="0" fontId="173" fillId="40" borderId="0" xfId="0" applyFont="1" applyFill="1" applyAlignment="1">
      <alignment horizontal="left" vertical="center"/>
    </xf>
    <xf numFmtId="0" fontId="366" fillId="40" borderId="0" xfId="6" applyFont="1" applyFill="1" applyAlignment="1" applyProtection="1">
      <alignment horizontal="left" vertical="center"/>
      <protection hidden="1"/>
    </xf>
    <xf numFmtId="0" fontId="367" fillId="40" borderId="0" xfId="38" applyFont="1" applyFill="1" applyProtection="1">
      <protection hidden="1"/>
    </xf>
    <xf numFmtId="0" fontId="160" fillId="40" borderId="0" xfId="42" applyFont="1" applyFill="1" applyAlignment="1">
      <alignment vertical="center"/>
    </xf>
    <xf numFmtId="0" fontId="207" fillId="40" borderId="0" xfId="42" applyFont="1" applyFill="1" applyAlignment="1">
      <alignment vertical="center"/>
    </xf>
    <xf numFmtId="0" fontId="366" fillId="40" borderId="0" xfId="38" applyFont="1" applyFill="1" applyAlignment="1" applyProtection="1">
      <alignment vertical="center"/>
      <protection hidden="1"/>
    </xf>
    <xf numFmtId="0" fontId="4" fillId="40" borderId="0" xfId="42" applyFont="1" applyFill="1"/>
    <xf numFmtId="0" fontId="366" fillId="40" borderId="0" xfId="0" applyFont="1" applyFill="1" applyAlignment="1">
      <alignment horizontal="left" vertical="center"/>
    </xf>
    <xf numFmtId="0" fontId="272" fillId="40" borderId="0" xfId="0" applyFont="1" applyFill="1" applyAlignment="1">
      <alignment horizontal="left" vertical="top"/>
    </xf>
    <xf numFmtId="0" fontId="8" fillId="23" borderId="0" xfId="38" applyFill="1"/>
    <xf numFmtId="0" fontId="368" fillId="23" borderId="0" xfId="38" applyFont="1" applyFill="1"/>
    <xf numFmtId="0" fontId="135" fillId="23" borderId="0" xfId="38" applyFont="1" applyFill="1"/>
    <xf numFmtId="0" fontId="231" fillId="23" borderId="0" xfId="40" applyFont="1" applyFill="1" applyAlignment="1">
      <alignment horizontal="right" vertical="center"/>
    </xf>
    <xf numFmtId="0" fontId="135" fillId="23" borderId="0" xfId="40" applyFont="1" applyFill="1" applyAlignment="1">
      <alignment horizontal="right" vertical="center"/>
    </xf>
    <xf numFmtId="0" fontId="135" fillId="23" borderId="0" xfId="38" applyFont="1" applyFill="1" applyAlignment="1">
      <alignment vertical="center"/>
    </xf>
    <xf numFmtId="0" fontId="204" fillId="40" borderId="0" xfId="45" applyFont="1" applyFill="1" applyAlignment="1" applyProtection="1">
      <alignment vertical="center"/>
    </xf>
    <xf numFmtId="0" fontId="18" fillId="40" borderId="0" xfId="42" applyFill="1"/>
    <xf numFmtId="0" fontId="154" fillId="132" borderId="0" xfId="38" applyFont="1" applyFill="1" applyAlignment="1" applyProtection="1">
      <alignment horizontal="center" vertical="center"/>
      <protection hidden="1"/>
    </xf>
    <xf numFmtId="0" fontId="155" fillId="23" borderId="0" xfId="35" applyFont="1" applyFill="1" applyAlignment="1" applyProtection="1">
      <alignment vertical="center"/>
      <protection hidden="1"/>
    </xf>
    <xf numFmtId="0" fontId="369" fillId="40" borderId="0" xfId="38" applyFont="1" applyFill="1" applyAlignment="1">
      <alignment vertical="center"/>
    </xf>
    <xf numFmtId="0" fontId="135" fillId="43" borderId="0" xfId="40" applyFont="1" applyFill="1" applyAlignment="1">
      <alignment horizontal="left" vertical="center"/>
    </xf>
    <xf numFmtId="0" fontId="8" fillId="40" borderId="0" xfId="38" applyFill="1"/>
    <xf numFmtId="0" fontId="368" fillId="40" borderId="0" xfId="38" applyFont="1" applyFill="1"/>
    <xf numFmtId="0" fontId="135" fillId="40" borderId="0" xfId="38" applyFont="1" applyFill="1"/>
    <xf numFmtId="0" fontId="86" fillId="40" borderId="0" xfId="38" applyFont="1" applyFill="1" applyAlignment="1">
      <alignment vertical="center"/>
    </xf>
    <xf numFmtId="0" fontId="231" fillId="43" borderId="0" xfId="38" applyFont="1" applyFill="1"/>
    <xf numFmtId="0" fontId="135" fillId="40" borderId="0" xfId="40" applyFont="1" applyFill="1" applyAlignment="1">
      <alignment horizontal="left" vertical="center"/>
    </xf>
    <xf numFmtId="0" fontId="135" fillId="43" borderId="0" xfId="38" applyFont="1" applyFill="1"/>
    <xf numFmtId="0" fontId="48" fillId="40" borderId="0" xfId="38" applyFont="1" applyFill="1" applyAlignment="1">
      <alignment vertical="center"/>
    </xf>
    <xf numFmtId="0" fontId="48" fillId="40" borderId="0" xfId="38" applyFont="1" applyFill="1" applyProtection="1">
      <protection hidden="1"/>
    </xf>
    <xf numFmtId="0" fontId="156" fillId="40" borderId="0" xfId="38" applyFont="1" applyFill="1" applyAlignment="1">
      <alignment vertical="center"/>
    </xf>
    <xf numFmtId="0" fontId="51" fillId="40" borderId="0" xfId="38" applyFont="1" applyFill="1" applyAlignment="1">
      <alignment vertical="center"/>
    </xf>
    <xf numFmtId="0" fontId="135" fillId="40" borderId="0" xfId="38" applyFont="1" applyFill="1" applyAlignment="1">
      <alignment vertical="center"/>
    </xf>
    <xf numFmtId="0" fontId="47" fillId="40" borderId="0" xfId="38" applyFont="1" applyFill="1" applyAlignment="1">
      <alignment horizontal="center" vertical="center"/>
    </xf>
    <xf numFmtId="0" fontId="19" fillId="40" borderId="0" xfId="42" applyFont="1" applyFill="1"/>
    <xf numFmtId="0" fontId="21" fillId="40" borderId="0" xfId="38" applyFont="1" applyFill="1" applyAlignment="1">
      <alignment vertical="center"/>
    </xf>
    <xf numFmtId="0" fontId="373" fillId="40" borderId="0" xfId="36" applyFont="1" applyFill="1" applyAlignment="1">
      <alignment vertical="center"/>
    </xf>
    <xf numFmtId="0" fontId="374" fillId="40" borderId="0" xfId="38" applyFont="1" applyFill="1" applyAlignment="1">
      <alignment horizontal="center"/>
    </xf>
    <xf numFmtId="0" fontId="207" fillId="40" borderId="0" xfId="38" applyFont="1" applyFill="1" applyAlignment="1">
      <alignment horizontal="center"/>
    </xf>
    <xf numFmtId="0" fontId="370" fillId="40" borderId="0" xfId="38" applyFont="1" applyFill="1" applyAlignment="1">
      <alignment vertical="center"/>
    </xf>
    <xf numFmtId="0" fontId="86" fillId="40" borderId="0" xfId="38" applyFont="1" applyFill="1" applyProtection="1">
      <protection hidden="1"/>
    </xf>
    <xf numFmtId="0" fontId="376" fillId="40" borderId="0" xfId="38" applyFont="1" applyFill="1" applyAlignment="1">
      <alignment vertical="center"/>
    </xf>
    <xf numFmtId="0" fontId="160" fillId="40" borderId="0" xfId="38" applyFont="1" applyFill="1" applyAlignment="1">
      <alignment vertical="center"/>
    </xf>
    <xf numFmtId="0" fontId="86" fillId="0" borderId="0" xfId="38" applyFont="1" applyAlignment="1">
      <alignment vertical="center"/>
    </xf>
    <xf numFmtId="0" fontId="377" fillId="40" borderId="0" xfId="40" applyFont="1" applyFill="1" applyAlignment="1">
      <alignment horizontal="left" vertical="center"/>
    </xf>
    <xf numFmtId="0" fontId="203" fillId="36" borderId="0" xfId="38" applyFont="1" applyFill="1" applyAlignment="1">
      <alignment horizontal="left" vertical="center"/>
    </xf>
    <xf numFmtId="0" fontId="8" fillId="43" borderId="0" xfId="38" applyFill="1" applyProtection="1">
      <protection hidden="1"/>
    </xf>
    <xf numFmtId="0" fontId="207" fillId="40" borderId="0" xfId="38" applyFont="1" applyFill="1" applyAlignment="1">
      <alignment horizontal="center" vertical="top"/>
    </xf>
    <xf numFmtId="0" fontId="368" fillId="40" borderId="0" xfId="40" applyFont="1" applyFill="1" applyAlignment="1">
      <alignment horizontal="right" vertical="center"/>
    </xf>
    <xf numFmtId="0" fontId="147" fillId="40" borderId="0" xfId="40" applyFont="1" applyFill="1" applyAlignment="1">
      <alignment horizontal="right" vertical="center"/>
    </xf>
    <xf numFmtId="0" fontId="378" fillId="40" borderId="0" xfId="38" applyFont="1" applyFill="1" applyAlignment="1">
      <alignment vertical="center"/>
    </xf>
    <xf numFmtId="0" fontId="368" fillId="23" borderId="0" xfId="40" applyFont="1" applyFill="1" applyAlignment="1">
      <alignment horizontal="right" vertical="center"/>
    </xf>
    <xf numFmtId="0" fontId="229" fillId="132" borderId="21" xfId="38" applyFont="1" applyFill="1" applyBorder="1" applyAlignment="1" applyProtection="1">
      <alignment horizontal="right" vertical="center"/>
      <protection hidden="1"/>
    </xf>
    <xf numFmtId="0" fontId="371" fillId="36" borderId="0" xfId="47" applyFont="1" applyFill="1" applyBorder="1" applyAlignment="1">
      <alignment horizontal="left" vertical="center"/>
    </xf>
    <xf numFmtId="0" fontId="379" fillId="40" borderId="0" xfId="38" applyFont="1" applyFill="1" applyAlignment="1">
      <alignment horizontal="center" vertical="center"/>
    </xf>
    <xf numFmtId="0" fontId="218" fillId="40" borderId="368" xfId="38" applyFont="1" applyFill="1" applyBorder="1"/>
    <xf numFmtId="0" fontId="380" fillId="40" borderId="369" xfId="38" applyFont="1" applyFill="1" applyBorder="1"/>
    <xf numFmtId="0" fontId="380" fillId="40" borderId="369" xfId="40" applyFont="1" applyFill="1" applyBorder="1" applyAlignment="1">
      <alignment horizontal="right" vertical="center"/>
    </xf>
    <xf numFmtId="0" fontId="380" fillId="40" borderId="369" xfId="38" applyFont="1" applyFill="1" applyBorder="1" applyAlignment="1">
      <alignment vertical="center"/>
    </xf>
    <xf numFmtId="0" fontId="380" fillId="40" borderId="370" xfId="38" applyFont="1" applyFill="1" applyBorder="1"/>
    <xf numFmtId="0" fontId="380" fillId="40" borderId="371" xfId="40" applyFont="1" applyFill="1" applyBorder="1" applyAlignment="1">
      <alignment horizontal="center" vertical="center"/>
    </xf>
    <xf numFmtId="0" fontId="381" fillId="40" borderId="0" xfId="40" applyFont="1" applyFill="1" applyAlignment="1">
      <alignment horizontal="left" vertical="center"/>
    </xf>
    <xf numFmtId="0" fontId="380" fillId="40" borderId="0" xfId="40" applyFont="1" applyFill="1" applyAlignment="1">
      <alignment horizontal="right" vertical="center"/>
    </xf>
    <xf numFmtId="0" fontId="380" fillId="40" borderId="0" xfId="38" applyFont="1" applyFill="1" applyAlignment="1">
      <alignment vertical="center"/>
    </xf>
    <xf numFmtId="0" fontId="380" fillId="40" borderId="0" xfId="38" applyFont="1" applyFill="1"/>
    <xf numFmtId="0" fontId="380" fillId="40" borderId="372" xfId="38" applyFont="1" applyFill="1" applyBorder="1"/>
    <xf numFmtId="0" fontId="272" fillId="40" borderId="0" xfId="38" applyFont="1" applyFill="1" applyAlignment="1">
      <alignment horizontal="right" vertical="center"/>
    </xf>
    <xf numFmtId="0" fontId="382" fillId="40" borderId="0" xfId="38" applyFont="1" applyFill="1"/>
    <xf numFmtId="0" fontId="382" fillId="40" borderId="372" xfId="38" applyFont="1" applyFill="1" applyBorder="1"/>
    <xf numFmtId="0" fontId="218" fillId="40" borderId="373" xfId="38" applyFont="1" applyFill="1" applyBorder="1"/>
    <xf numFmtId="0" fontId="383" fillId="40" borderId="374" xfId="38" applyFont="1" applyFill="1" applyBorder="1"/>
    <xf numFmtId="0" fontId="380" fillId="40" borderId="374" xfId="40" applyFont="1" applyFill="1" applyBorder="1" applyAlignment="1">
      <alignment horizontal="right" vertical="center"/>
    </xf>
    <xf numFmtId="0" fontId="380" fillId="40" borderId="374" xfId="38" applyFont="1" applyFill="1" applyBorder="1" applyAlignment="1">
      <alignment vertical="center"/>
    </xf>
    <xf numFmtId="0" fontId="380" fillId="40" borderId="374" xfId="38" applyFont="1" applyFill="1" applyBorder="1"/>
    <xf numFmtId="0" fontId="380" fillId="40" borderId="375" xfId="38" applyFont="1" applyFill="1" applyBorder="1"/>
    <xf numFmtId="0" fontId="231" fillId="40" borderId="0" xfId="40" applyFont="1" applyFill="1" applyAlignment="1">
      <alignment horizontal="right" vertical="center"/>
    </xf>
    <xf numFmtId="0" fontId="135" fillId="40" borderId="0" xfId="40" applyFont="1" applyFill="1" applyAlignment="1">
      <alignment horizontal="right" vertical="center"/>
    </xf>
    <xf numFmtId="0" fontId="368" fillId="40" borderId="368" xfId="38" applyFont="1" applyFill="1" applyBorder="1"/>
    <xf numFmtId="0" fontId="135" fillId="40" borderId="369" xfId="38" applyFont="1" applyFill="1" applyBorder="1"/>
    <xf numFmtId="0" fontId="231" fillId="40" borderId="369" xfId="40" applyFont="1" applyFill="1" applyBorder="1" applyAlignment="1">
      <alignment horizontal="right" vertical="center"/>
    </xf>
    <xf numFmtId="0" fontId="135" fillId="40" borderId="369" xfId="40" applyFont="1" applyFill="1" applyBorder="1" applyAlignment="1">
      <alignment horizontal="right" vertical="center"/>
    </xf>
    <xf numFmtId="0" fontId="135" fillId="40" borderId="369" xfId="38" applyFont="1" applyFill="1" applyBorder="1" applyAlignment="1">
      <alignment vertical="center"/>
    </xf>
    <xf numFmtId="0" fontId="135" fillId="40" borderId="370" xfId="38" applyFont="1" applyFill="1" applyBorder="1"/>
    <xf numFmtId="0" fontId="99" fillId="40" borderId="0" xfId="40" applyFont="1" applyFill="1" applyAlignment="1">
      <alignment horizontal="left" vertical="center"/>
    </xf>
    <xf numFmtId="0" fontId="368" fillId="40" borderId="373" xfId="38" applyFont="1" applyFill="1" applyBorder="1"/>
    <xf numFmtId="0" fontId="218" fillId="40" borderId="374" xfId="38" applyFont="1" applyFill="1" applyBorder="1"/>
    <xf numFmtId="0" fontId="218" fillId="40" borderId="375" xfId="38" applyFont="1" applyFill="1" applyBorder="1"/>
    <xf numFmtId="0" fontId="380" fillId="40" borderId="370" xfId="38" applyFont="1" applyFill="1" applyBorder="1" applyAlignment="1">
      <alignment vertical="center"/>
    </xf>
    <xf numFmtId="0" fontId="384" fillId="40" borderId="0" xfId="40" applyFont="1" applyFill="1" applyAlignment="1">
      <alignment horizontal="left" vertical="center"/>
    </xf>
    <xf numFmtId="0" fontId="380" fillId="40" borderId="0" xfId="40" applyFont="1" applyFill="1" applyAlignment="1">
      <alignment horizontal="left" vertical="center"/>
    </xf>
    <xf numFmtId="0" fontId="272" fillId="23" borderId="0" xfId="38" applyFont="1" applyFill="1" applyAlignment="1">
      <alignment horizontal="right" vertical="center"/>
    </xf>
    <xf numFmtId="0" fontId="380" fillId="23" borderId="372" xfId="38" applyFont="1" applyFill="1" applyBorder="1"/>
    <xf numFmtId="0" fontId="135" fillId="40" borderId="370" xfId="40" applyFont="1" applyFill="1" applyBorder="1" applyAlignment="1">
      <alignment horizontal="right" vertical="center"/>
    </xf>
    <xf numFmtId="0" fontId="135" fillId="40" borderId="372" xfId="40" applyFont="1" applyFill="1" applyBorder="1" applyAlignment="1">
      <alignment horizontal="right" vertical="center"/>
    </xf>
    <xf numFmtId="0" fontId="135" fillId="23" borderId="0" xfId="40" applyFont="1" applyFill="1" applyAlignment="1">
      <alignment horizontal="left" vertical="center"/>
    </xf>
    <xf numFmtId="0" fontId="135" fillId="40" borderId="374" xfId="38" applyFont="1" applyFill="1" applyBorder="1"/>
    <xf numFmtId="0" fontId="231" fillId="40" borderId="374" xfId="40" applyFont="1" applyFill="1" applyBorder="1" applyAlignment="1">
      <alignment horizontal="right" vertical="center"/>
    </xf>
    <xf numFmtId="0" fontId="135" fillId="40" borderId="374" xfId="40" applyFont="1" applyFill="1" applyBorder="1" applyAlignment="1">
      <alignment horizontal="right" vertical="center"/>
    </xf>
    <xf numFmtId="0" fontId="135" fillId="40" borderId="375" xfId="40" applyFont="1" applyFill="1" applyBorder="1" applyAlignment="1">
      <alignment horizontal="right" vertical="center"/>
    </xf>
    <xf numFmtId="0" fontId="272" fillId="43" borderId="0" xfId="38" applyFont="1" applyFill="1" applyAlignment="1">
      <alignment horizontal="right" vertical="center"/>
    </xf>
    <xf numFmtId="0" fontId="382" fillId="43" borderId="0" xfId="38" applyFont="1" applyFill="1"/>
    <xf numFmtId="0" fontId="380" fillId="43" borderId="372" xfId="38" applyFont="1" applyFill="1" applyBorder="1"/>
    <xf numFmtId="0" fontId="218" fillId="40" borderId="371" xfId="38" applyFont="1" applyFill="1" applyBorder="1"/>
    <xf numFmtId="0" fontId="105" fillId="40" borderId="374" xfId="38" applyFont="1" applyFill="1" applyBorder="1"/>
    <xf numFmtId="0" fontId="218" fillId="43" borderId="0" xfId="40" applyFont="1" applyFill="1" applyAlignment="1">
      <alignment horizontal="right" vertical="center"/>
    </xf>
    <xf numFmtId="0" fontId="21" fillId="40" borderId="0" xfId="38" applyFont="1" applyFill="1"/>
    <xf numFmtId="0" fontId="382" fillId="40" borderId="376" xfId="38" applyFont="1" applyFill="1" applyBorder="1"/>
    <xf numFmtId="0" fontId="135" fillId="40" borderId="374" xfId="38" applyFont="1" applyFill="1" applyBorder="1" applyAlignment="1">
      <alignment vertical="center"/>
    </xf>
    <xf numFmtId="0" fontId="135" fillId="40" borderId="375" xfId="38" applyFont="1" applyFill="1" applyBorder="1"/>
    <xf numFmtId="0" fontId="387" fillId="40" borderId="377" xfId="38" applyFont="1" applyFill="1" applyBorder="1"/>
    <xf numFmtId="0" fontId="382" fillId="40" borderId="378" xfId="38" applyFont="1" applyFill="1" applyBorder="1"/>
    <xf numFmtId="0" fontId="380" fillId="40" borderId="378" xfId="40" applyFont="1" applyFill="1" applyBorder="1" applyAlignment="1">
      <alignment horizontal="right" vertical="center"/>
    </xf>
    <xf numFmtId="0" fontId="382" fillId="40" borderId="378" xfId="40" applyFont="1" applyFill="1" applyBorder="1" applyAlignment="1">
      <alignment horizontal="right" vertical="center"/>
    </xf>
    <xf numFmtId="0" fontId="382" fillId="40" borderId="378" xfId="38" applyFont="1" applyFill="1" applyBorder="1" applyAlignment="1">
      <alignment vertical="center"/>
    </xf>
    <xf numFmtId="0" fontId="382" fillId="40" borderId="379" xfId="38" applyFont="1" applyFill="1" applyBorder="1"/>
    <xf numFmtId="0" fontId="382" fillId="40" borderId="0" xfId="40" applyFont="1" applyFill="1" applyAlignment="1">
      <alignment horizontal="right" vertical="center"/>
    </xf>
    <xf numFmtId="0" fontId="382" fillId="40" borderId="0" xfId="38" applyFont="1" applyFill="1" applyAlignment="1">
      <alignment vertical="center"/>
    </xf>
    <xf numFmtId="0" fontId="387" fillId="40" borderId="380" xfId="38" applyFont="1" applyFill="1" applyBorder="1"/>
    <xf numFmtId="0" fontId="113" fillId="43" borderId="374" xfId="38" applyFont="1" applyFill="1" applyBorder="1"/>
    <xf numFmtId="0" fontId="388" fillId="43" borderId="381" xfId="40" applyFont="1" applyFill="1" applyBorder="1" applyAlignment="1">
      <alignment horizontal="right" vertical="center"/>
    </xf>
    <xf numFmtId="0" fontId="389" fillId="43" borderId="381" xfId="40" applyFont="1" applyFill="1" applyBorder="1" applyAlignment="1">
      <alignment horizontal="right" vertical="center"/>
    </xf>
    <xf numFmtId="0" fontId="382" fillId="40" borderId="381" xfId="38" applyFont="1" applyFill="1" applyBorder="1"/>
    <xf numFmtId="0" fontId="382" fillId="40" borderId="382" xfId="38" applyFont="1" applyFill="1" applyBorder="1"/>
    <xf numFmtId="0" fontId="390" fillId="40" borderId="0" xfId="38" applyFont="1" applyFill="1" applyAlignment="1">
      <alignment horizontal="center" vertical="center"/>
    </xf>
    <xf numFmtId="0" fontId="272" fillId="40" borderId="0" xfId="38" applyFont="1" applyFill="1" applyAlignment="1">
      <alignment horizontal="left" vertical="center"/>
    </xf>
    <xf numFmtId="0" fontId="135" fillId="40" borderId="372" xfId="38" applyFont="1" applyFill="1" applyBorder="1"/>
    <xf numFmtId="0" fontId="218" fillId="43" borderId="0" xfId="38" applyFont="1" applyFill="1" applyAlignment="1">
      <alignment horizontal="center" vertical="center"/>
    </xf>
    <xf numFmtId="0" fontId="390" fillId="40" borderId="0" xfId="38" applyFont="1" applyFill="1" applyAlignment="1">
      <alignment horizontal="left" vertical="center"/>
    </xf>
    <xf numFmtId="0" fontId="380" fillId="40" borderId="373" xfId="38" applyFont="1" applyFill="1" applyBorder="1"/>
    <xf numFmtId="0" fontId="272" fillId="40" borderId="374" xfId="38" applyFont="1" applyFill="1" applyBorder="1" applyAlignment="1">
      <alignment horizontal="left" vertical="center"/>
    </xf>
    <xf numFmtId="0" fontId="218" fillId="40" borderId="0" xfId="38" applyFont="1" applyFill="1"/>
    <xf numFmtId="0" fontId="218" fillId="40" borderId="377" xfId="38" applyFont="1" applyFill="1" applyBorder="1"/>
    <xf numFmtId="0" fontId="380" fillId="40" borderId="378" xfId="38" applyFont="1" applyFill="1" applyBorder="1"/>
    <xf numFmtId="0" fontId="380" fillId="40" borderId="386" xfId="40" applyFont="1" applyFill="1" applyBorder="1" applyAlignment="1">
      <alignment horizontal="right" vertical="center"/>
    </xf>
    <xf numFmtId="0" fontId="218" fillId="40" borderId="387" xfId="38" applyFont="1" applyFill="1" applyBorder="1"/>
    <xf numFmtId="0" fontId="380" fillId="40" borderId="388" xfId="40" applyFont="1" applyFill="1" applyBorder="1" applyAlignment="1">
      <alignment horizontal="right" vertical="center"/>
    </xf>
    <xf numFmtId="0" fontId="384" fillId="40" borderId="0" xfId="38" applyFont="1" applyFill="1"/>
    <xf numFmtId="0" fontId="380" fillId="40" borderId="388" xfId="38" applyFont="1" applyFill="1" applyBorder="1"/>
    <xf numFmtId="0" fontId="380" fillId="40" borderId="387" xfId="40" applyFont="1" applyFill="1" applyBorder="1" applyAlignment="1">
      <alignment horizontal="center" vertical="center"/>
    </xf>
    <xf numFmtId="0" fontId="390" fillId="40" borderId="0" xfId="38" applyFont="1" applyFill="1" applyAlignment="1">
      <alignment horizontal="right" vertical="center"/>
    </xf>
    <xf numFmtId="0" fontId="380" fillId="40" borderId="0" xfId="38" applyFont="1" applyFill="1" applyAlignment="1">
      <alignment horizontal="left" vertical="center"/>
    </xf>
    <xf numFmtId="0" fontId="218" fillId="40" borderId="388" xfId="38" applyFont="1" applyFill="1" applyBorder="1"/>
    <xf numFmtId="0" fontId="380" fillId="40" borderId="388" xfId="38" applyFont="1" applyFill="1" applyBorder="1" applyAlignment="1">
      <alignment vertical="center"/>
    </xf>
    <xf numFmtId="0" fontId="218" fillId="40" borderId="380" xfId="38" applyFont="1" applyFill="1" applyBorder="1"/>
    <xf numFmtId="0" fontId="390" fillId="40" borderId="381" xfId="38" applyFont="1" applyFill="1" applyBorder="1" applyAlignment="1">
      <alignment horizontal="left" vertical="center"/>
    </xf>
    <xf numFmtId="0" fontId="380" fillId="40" borderId="381" xfId="38" applyFont="1" applyFill="1" applyBorder="1" applyAlignment="1">
      <alignment vertical="center"/>
    </xf>
    <xf numFmtId="0" fontId="380" fillId="40" borderId="389" xfId="38" applyFont="1" applyFill="1" applyBorder="1" applyAlignment="1">
      <alignment vertical="center"/>
    </xf>
    <xf numFmtId="0" fontId="384" fillId="40" borderId="0" xfId="40" applyFont="1" applyFill="1" applyAlignment="1">
      <alignment horizontal="right" vertical="center"/>
    </xf>
    <xf numFmtId="0" fontId="380" fillId="40" borderId="372" xfId="38" applyFont="1" applyFill="1" applyBorder="1" applyAlignment="1">
      <alignment vertical="center"/>
    </xf>
    <xf numFmtId="0" fontId="86" fillId="40" borderId="372" xfId="38" applyFont="1" applyFill="1" applyBorder="1" applyAlignment="1">
      <alignment vertical="center"/>
    </xf>
    <xf numFmtId="14" fontId="278" fillId="40" borderId="0" xfId="38" applyNumberFormat="1" applyFont="1" applyFill="1"/>
    <xf numFmtId="0" fontId="392" fillId="40" borderId="0" xfId="38" applyFont="1" applyFill="1" applyAlignment="1">
      <alignment horizontal="center" vertical="center"/>
    </xf>
    <xf numFmtId="0" fontId="105" fillId="40" borderId="0" xfId="38" applyFont="1" applyFill="1" applyAlignment="1">
      <alignment horizontal="left" vertical="center"/>
    </xf>
    <xf numFmtId="0" fontId="393" fillId="40" borderId="0" xfId="40" applyFont="1" applyFill="1" applyAlignment="1">
      <alignment horizontal="right" vertical="center"/>
    </xf>
    <xf numFmtId="0" fontId="393" fillId="40" borderId="0" xfId="38" applyFont="1" applyFill="1" applyAlignment="1">
      <alignment vertical="center"/>
    </xf>
    <xf numFmtId="0" fontId="393" fillId="40" borderId="0" xfId="38" applyFont="1" applyFill="1"/>
    <xf numFmtId="0" fontId="394" fillId="40" borderId="0" xfId="38" applyFont="1" applyFill="1"/>
    <xf numFmtId="0" fontId="62" fillId="40" borderId="0" xfId="38" applyFont="1" applyFill="1" applyAlignment="1">
      <alignment horizontal="left" vertical="center"/>
    </xf>
    <xf numFmtId="0" fontId="255" fillId="40" borderId="0" xfId="38" applyFont="1" applyFill="1" applyAlignment="1">
      <alignment horizontal="center" vertical="center"/>
    </xf>
    <xf numFmtId="0" fontId="100" fillId="36" borderId="0" xfId="48" applyFont="1" applyFill="1"/>
    <xf numFmtId="0" fontId="86" fillId="43" borderId="0" xfId="48" applyFont="1" applyFill="1"/>
    <xf numFmtId="0" fontId="21" fillId="43" borderId="0" xfId="38" applyFont="1" applyFill="1"/>
    <xf numFmtId="0" fontId="272" fillId="132" borderId="0" xfId="38" applyFont="1" applyFill="1" applyAlignment="1" applyProtection="1">
      <alignment horizontal="center" vertical="center"/>
      <protection hidden="1"/>
    </xf>
    <xf numFmtId="0" fontId="395" fillId="43" borderId="0" xfId="23" applyFont="1" applyFill="1" applyAlignment="1" applyProtection="1"/>
    <xf numFmtId="0" fontId="394" fillId="43" borderId="0" xfId="38" applyFont="1" applyFill="1"/>
    <xf numFmtId="0" fontId="28" fillId="23" borderId="310" xfId="24" applyFont="1" applyFill="1" applyBorder="1" applyAlignment="1" applyProtection="1">
      <alignment vertical="center"/>
      <protection hidden="1"/>
    </xf>
    <xf numFmtId="0" fontId="28" fillId="23" borderId="394" xfId="24" applyFont="1" applyFill="1" applyBorder="1" applyAlignment="1">
      <alignment horizontal="center" vertical="center"/>
    </xf>
    <xf numFmtId="0" fontId="396" fillId="23" borderId="0" xfId="24" applyFont="1" applyFill="1" applyAlignment="1" applyProtection="1">
      <alignment vertical="center"/>
      <protection locked="0"/>
    </xf>
    <xf numFmtId="0" fontId="396" fillId="23" borderId="319" xfId="24" applyFont="1" applyFill="1" applyBorder="1" applyAlignment="1" applyProtection="1">
      <alignment vertical="center"/>
      <protection locked="0"/>
    </xf>
    <xf numFmtId="0" fontId="397" fillId="23" borderId="0" xfId="6" applyFont="1" applyFill="1" applyAlignment="1">
      <alignment horizontal="center" vertical="center"/>
    </xf>
    <xf numFmtId="0" fontId="28" fillId="23" borderId="0" xfId="24" applyFont="1" applyFill="1" applyAlignment="1" applyProtection="1">
      <alignment horizontal="right" vertical="center"/>
      <protection hidden="1"/>
    </xf>
    <xf numFmtId="2" fontId="119" fillId="140" borderId="0" xfId="43" applyNumberFormat="1" applyFont="1" applyFill="1" applyAlignment="1">
      <alignment horizontal="right" vertical="center"/>
    </xf>
    <xf numFmtId="0" fontId="398" fillId="43" borderId="0" xfId="24" applyFont="1" applyFill="1" applyAlignment="1" applyProtection="1">
      <alignment horizontal="center" vertical="center"/>
      <protection hidden="1"/>
    </xf>
    <xf numFmtId="0" fontId="398" fillId="23" borderId="0" xfId="24" applyFont="1" applyFill="1" applyAlignment="1" applyProtection="1">
      <alignment horizontal="left" vertical="center"/>
      <protection locked="0"/>
    </xf>
    <xf numFmtId="0" fontId="398" fillId="23" borderId="0" xfId="24" applyFont="1" applyFill="1" applyAlignment="1" applyProtection="1">
      <alignment horizontal="left" vertical="center"/>
      <protection hidden="1"/>
    </xf>
    <xf numFmtId="0" fontId="398" fillId="23" borderId="319" xfId="24" applyFont="1" applyFill="1" applyBorder="1" applyAlignment="1" applyProtection="1">
      <alignment horizontal="left" vertical="center"/>
      <protection locked="0"/>
    </xf>
    <xf numFmtId="0" fontId="399" fillId="0" borderId="0" xfId="49" applyFont="1" applyAlignment="1">
      <alignment horizontal="center" vertical="center"/>
    </xf>
    <xf numFmtId="0" fontId="360" fillId="23" borderId="0" xfId="24" applyFont="1" applyFill="1" applyAlignment="1" applyProtection="1">
      <alignment horizontal="right" vertical="center"/>
      <protection hidden="1"/>
    </xf>
    <xf numFmtId="165" fontId="332" fillId="23" borderId="396" xfId="24" applyNumberFormat="1" applyFont="1" applyFill="1" applyBorder="1" applyAlignment="1" applyProtection="1">
      <alignment horizontal="right" vertical="center"/>
      <protection locked="0"/>
    </xf>
    <xf numFmtId="0" fontId="400" fillId="23" borderId="396" xfId="24" applyFont="1" applyFill="1" applyBorder="1" applyAlignment="1" applyProtection="1">
      <alignment horizontal="right" vertical="center"/>
      <protection hidden="1"/>
    </xf>
    <xf numFmtId="2" fontId="28" fillId="23" borderId="396" xfId="43" applyNumberFormat="1" applyFont="1" applyFill="1" applyBorder="1" applyAlignment="1">
      <alignment horizontal="center" vertical="center"/>
    </xf>
    <xf numFmtId="0" fontId="401" fillId="43" borderId="396" xfId="24" applyFont="1" applyFill="1" applyBorder="1" applyAlignment="1" applyProtection="1">
      <alignment horizontal="center" vertical="center"/>
      <protection hidden="1"/>
    </xf>
    <xf numFmtId="0" fontId="69" fillId="23" borderId="396" xfId="43" applyFont="1" applyFill="1" applyBorder="1" applyAlignment="1">
      <alignment vertical="center"/>
    </xf>
    <xf numFmtId="0" fontId="400" fillId="23" borderId="396" xfId="43" applyFont="1" applyFill="1" applyBorder="1" applyAlignment="1">
      <alignment horizontal="right" vertical="center"/>
    </xf>
    <xf numFmtId="0" fontId="62" fillId="143" borderId="397" xfId="49" applyFont="1" applyFill="1" applyBorder="1" applyAlignment="1">
      <alignment horizontal="center" vertical="center"/>
    </xf>
    <xf numFmtId="0" fontId="86" fillId="23" borderId="395" xfId="24" applyFont="1" applyFill="1" applyBorder="1" applyProtection="1">
      <protection locked="0"/>
    </xf>
    <xf numFmtId="0" fontId="3" fillId="26" borderId="339" xfId="49" applyFill="1" applyBorder="1"/>
    <xf numFmtId="0" fontId="3" fillId="26" borderId="308" xfId="49" applyFill="1" applyBorder="1"/>
    <xf numFmtId="0" fontId="3" fillId="26" borderId="390" xfId="49" applyFill="1" applyBorder="1"/>
    <xf numFmtId="0" fontId="402" fillId="4" borderId="318" xfId="49" applyFont="1" applyFill="1" applyBorder="1" applyAlignment="1">
      <alignment vertical="center"/>
    </xf>
    <xf numFmtId="0" fontId="402" fillId="4" borderId="0" xfId="49" applyFont="1" applyFill="1" applyAlignment="1">
      <alignment vertical="center"/>
    </xf>
    <xf numFmtId="0" fontId="402" fillId="4" borderId="319" xfId="49" applyFont="1" applyFill="1" applyBorder="1" applyAlignment="1">
      <alignment vertical="center"/>
    </xf>
    <xf numFmtId="0" fontId="403" fillId="4" borderId="318" xfId="49" applyFont="1" applyFill="1" applyBorder="1" applyAlignment="1">
      <alignment vertical="center"/>
    </xf>
    <xf numFmtId="0" fontId="403" fillId="4" borderId="0" xfId="49" applyFont="1" applyFill="1" applyAlignment="1">
      <alignment vertical="center"/>
    </xf>
    <xf numFmtId="0" fontId="403" fillId="4" borderId="319" xfId="49" applyFont="1" applyFill="1" applyBorder="1" applyAlignment="1">
      <alignment vertical="center"/>
    </xf>
    <xf numFmtId="0" fontId="404" fillId="144" borderId="0" xfId="49" applyFont="1" applyFill="1" applyAlignment="1">
      <alignment horizontal="right" vertical="center"/>
    </xf>
    <xf numFmtId="0" fontId="103" fillId="4" borderId="0" xfId="22" applyFont="1" applyFill="1" applyBorder="1" applyAlignment="1">
      <alignment vertical="center"/>
    </xf>
    <xf numFmtId="0" fontId="28" fillId="23" borderId="0" xfId="24" applyFont="1" applyFill="1" applyAlignment="1" applyProtection="1">
      <alignment vertical="center"/>
      <protection hidden="1"/>
    </xf>
    <xf numFmtId="0" fontId="405" fillId="4" borderId="318" xfId="49" applyFont="1" applyFill="1" applyBorder="1" applyAlignment="1">
      <alignment vertical="center"/>
    </xf>
    <xf numFmtId="0" fontId="405" fillId="4" borderId="0" xfId="49" applyFont="1" applyFill="1" applyAlignment="1">
      <alignment vertical="center"/>
    </xf>
    <xf numFmtId="0" fontId="406" fillId="4" borderId="318" xfId="49" applyFont="1" applyFill="1" applyBorder="1" applyAlignment="1">
      <alignment vertical="center"/>
    </xf>
    <xf numFmtId="0" fontId="406" fillId="4" borderId="0" xfId="49" applyFont="1" applyFill="1" applyAlignment="1">
      <alignment vertical="center"/>
    </xf>
    <xf numFmtId="0" fontId="403" fillId="4" borderId="0" xfId="49" applyFont="1" applyFill="1" applyAlignment="1">
      <alignment vertical="center" wrapText="1"/>
    </xf>
    <xf numFmtId="0" fontId="403" fillId="4" borderId="319" xfId="49" applyFont="1" applyFill="1" applyBorder="1" applyAlignment="1">
      <alignment vertical="center" wrapText="1"/>
    </xf>
    <xf numFmtId="0" fontId="407" fillId="4" borderId="318" xfId="49" applyFont="1" applyFill="1" applyBorder="1" applyAlignment="1">
      <alignment vertical="center"/>
    </xf>
    <xf numFmtId="0" fontId="407" fillId="4" borderId="0" xfId="49" applyFont="1" applyFill="1" applyAlignment="1">
      <alignment vertical="center"/>
    </xf>
    <xf numFmtId="0" fontId="408" fillId="4" borderId="0" xfId="49" applyFont="1" applyFill="1" applyAlignment="1">
      <alignment vertical="center"/>
    </xf>
    <xf numFmtId="0" fontId="408" fillId="4" borderId="319" xfId="49" applyFont="1" applyFill="1" applyBorder="1" applyAlignment="1">
      <alignment vertical="center"/>
    </xf>
    <xf numFmtId="0" fontId="408" fillId="4" borderId="0" xfId="49" applyFont="1" applyFill="1" applyAlignment="1">
      <alignment vertical="center" wrapText="1"/>
    </xf>
    <xf numFmtId="0" fontId="408" fillId="4" borderId="319" xfId="49" applyFont="1" applyFill="1" applyBorder="1" applyAlignment="1">
      <alignment vertical="center" wrapText="1"/>
    </xf>
    <xf numFmtId="0" fontId="409" fillId="4" borderId="318" xfId="49" applyFont="1" applyFill="1" applyBorder="1" applyAlignment="1">
      <alignment vertical="center"/>
    </xf>
    <xf numFmtId="0" fontId="409" fillId="4" borderId="0" xfId="49" applyFont="1" applyFill="1" applyAlignment="1">
      <alignment vertical="center"/>
    </xf>
    <xf numFmtId="0" fontId="410" fillId="4" borderId="0" xfId="49" applyFont="1" applyFill="1" applyAlignment="1">
      <alignment vertical="center"/>
    </xf>
    <xf numFmtId="0" fontId="410" fillId="4" borderId="319" xfId="49" applyFont="1" applyFill="1" applyBorder="1" applyAlignment="1">
      <alignment vertical="center"/>
    </xf>
    <xf numFmtId="0" fontId="410" fillId="4" borderId="0" xfId="49" applyFont="1" applyFill="1" applyAlignment="1">
      <alignment vertical="center" wrapText="1"/>
    </xf>
    <xf numFmtId="0" fontId="410" fillId="4" borderId="319" xfId="49" applyFont="1" applyFill="1" applyBorder="1" applyAlignment="1">
      <alignment vertical="center" wrapText="1"/>
    </xf>
    <xf numFmtId="0" fontId="411" fillId="102" borderId="0" xfId="49" applyFont="1" applyFill="1" applyAlignment="1">
      <alignment horizontal="left" vertical="center"/>
    </xf>
    <xf numFmtId="0" fontId="411" fillId="102" borderId="0" xfId="49" applyFont="1" applyFill="1" applyAlignment="1">
      <alignment vertical="center"/>
    </xf>
    <xf numFmtId="0" fontId="411" fillId="102" borderId="0" xfId="49" applyFont="1" applyFill="1" applyAlignment="1">
      <alignment vertical="center" wrapText="1"/>
    </xf>
    <xf numFmtId="0" fontId="411" fillId="102" borderId="319" xfId="49" applyFont="1" applyFill="1" applyBorder="1" applyAlignment="1">
      <alignment vertical="center" wrapText="1"/>
    </xf>
    <xf numFmtId="0" fontId="86" fillId="23" borderId="395" xfId="4" applyFont="1" applyFill="1" applyBorder="1" applyAlignment="1">
      <alignment vertical="center"/>
    </xf>
    <xf numFmtId="0" fontId="8" fillId="23" borderId="0" xfId="6" applyFill="1" applyAlignment="1">
      <alignment vertical="center"/>
    </xf>
    <xf numFmtId="0" fontId="29" fillId="0" borderId="0" xfId="6" applyFont="1" applyAlignment="1">
      <alignment horizontal="right" vertical="center"/>
    </xf>
    <xf numFmtId="0" fontId="21" fillId="138" borderId="0" xfId="6" applyFont="1" applyFill="1" applyAlignment="1">
      <alignment horizontal="center" vertical="center"/>
    </xf>
    <xf numFmtId="0" fontId="71" fillId="139" borderId="0" xfId="24" applyFont="1" applyFill="1" applyAlignment="1" applyProtection="1">
      <alignment horizontal="center" vertical="center" textRotation="90"/>
      <protection locked="0"/>
    </xf>
    <xf numFmtId="0" fontId="245" fillId="4" borderId="0" xfId="49" applyFont="1" applyFill="1"/>
    <xf numFmtId="0" fontId="410" fillId="4" borderId="0" xfId="15" applyFont="1" applyFill="1" applyAlignment="1">
      <alignment horizontal="right" vertical="center"/>
    </xf>
    <xf numFmtId="0" fontId="394" fillId="4" borderId="319" xfId="15" applyFont="1" applyFill="1" applyBorder="1" applyAlignment="1">
      <alignment horizontal="left" vertical="center" wrapText="1"/>
    </xf>
    <xf numFmtId="2" fontId="336" fillId="0" borderId="0" xfId="4" applyNumberFormat="1" applyFont="1" applyAlignment="1">
      <alignment horizontal="center" vertical="center"/>
    </xf>
    <xf numFmtId="0" fontId="86" fillId="0" borderId="0" xfId="4" applyFont="1" applyAlignment="1">
      <alignment horizontal="center" vertical="center"/>
    </xf>
    <xf numFmtId="0" fontId="86" fillId="0" borderId="0" xfId="4" applyFont="1" applyAlignment="1">
      <alignment horizontal="left" vertical="center"/>
    </xf>
    <xf numFmtId="0" fontId="408" fillId="4" borderId="318" xfId="49" applyFont="1" applyFill="1" applyBorder="1"/>
    <xf numFmtId="0" fontId="408" fillId="4" borderId="0" xfId="49" applyFont="1" applyFill="1"/>
    <xf numFmtId="0" fontId="412" fillId="26" borderId="320" xfId="49" applyFont="1" applyFill="1" applyBorder="1" applyAlignment="1">
      <alignment vertical="center"/>
    </xf>
    <xf numFmtId="0" fontId="412" fillId="26" borderId="306" xfId="49" applyFont="1" applyFill="1" applyBorder="1" applyAlignment="1">
      <alignment vertical="center"/>
    </xf>
    <xf numFmtId="0" fontId="412" fillId="26" borderId="391" xfId="49" applyFont="1" applyFill="1" applyBorder="1" applyAlignment="1">
      <alignment vertical="center"/>
    </xf>
    <xf numFmtId="0" fontId="28" fillId="23" borderId="0" xfId="6" applyFont="1" applyFill="1" applyAlignment="1">
      <alignment horizontal="center" vertical="center"/>
    </xf>
    <xf numFmtId="0" fontId="202" fillId="36" borderId="0" xfId="0" applyFont="1" applyFill="1" applyAlignment="1">
      <alignment horizontal="right" vertical="center"/>
    </xf>
    <xf numFmtId="0" fontId="202" fillId="36" borderId="0" xfId="0" applyFont="1" applyFill="1" applyAlignment="1">
      <alignment horizontal="left" vertical="center"/>
    </xf>
    <xf numFmtId="0" fontId="2" fillId="40" borderId="0" xfId="50" applyFill="1"/>
    <xf numFmtId="0" fontId="372" fillId="40" borderId="0" xfId="24" applyFont="1" applyFill="1" applyAlignment="1">
      <alignment horizontal="left" vertical="center"/>
    </xf>
    <xf numFmtId="0" fontId="375" fillId="40" borderId="0" xfId="50" applyFont="1" applyFill="1" applyAlignment="1">
      <alignment vertical="center"/>
    </xf>
    <xf numFmtId="0" fontId="24" fillId="36" borderId="0" xfId="50" applyFont="1" applyFill="1"/>
    <xf numFmtId="0" fontId="202" fillId="36" borderId="0" xfId="50" applyFont="1" applyFill="1" applyAlignment="1">
      <alignment horizontal="right" vertical="center"/>
    </xf>
    <xf numFmtId="0" fontId="2" fillId="43" borderId="0" xfId="50" applyFill="1"/>
    <xf numFmtId="0" fontId="2" fillId="40" borderId="0" xfId="51" applyFill="1"/>
    <xf numFmtId="0" fontId="99" fillId="40" borderId="0" xfId="50" applyFont="1" applyFill="1" applyAlignment="1">
      <alignment vertical="center"/>
    </xf>
    <xf numFmtId="0" fontId="379" fillId="40" borderId="0" xfId="51" applyFont="1" applyFill="1" applyAlignment="1">
      <alignment vertical="center"/>
    </xf>
    <xf numFmtId="0" fontId="100" fillId="36" borderId="0" xfId="50" applyFont="1" applyFill="1" applyAlignment="1">
      <alignment vertical="center"/>
    </xf>
    <xf numFmtId="0" fontId="380" fillId="40" borderId="0" xfId="50" applyFont="1" applyFill="1" applyAlignment="1">
      <alignment vertical="center"/>
    </xf>
    <xf numFmtId="49" fontId="245" fillId="23" borderId="21" xfId="50" applyNumberFormat="1" applyFont="1" applyFill="1" applyBorder="1" applyAlignment="1">
      <alignment horizontal="center" vertical="center"/>
    </xf>
    <xf numFmtId="49" fontId="245" fillId="23" borderId="0" xfId="50" applyNumberFormat="1" applyFont="1" applyFill="1" applyAlignment="1">
      <alignment horizontal="center" vertical="center"/>
    </xf>
    <xf numFmtId="0" fontId="272" fillId="40" borderId="0" xfId="50" applyFont="1" applyFill="1" applyAlignment="1">
      <alignment vertical="center"/>
    </xf>
    <xf numFmtId="0" fontId="272" fillId="40" borderId="372" xfId="50" applyFont="1" applyFill="1" applyBorder="1" applyAlignment="1">
      <alignment vertical="center"/>
    </xf>
    <xf numFmtId="49" fontId="415" fillId="23" borderId="21" xfId="50" applyNumberFormat="1" applyFont="1" applyFill="1" applyBorder="1" applyAlignment="1">
      <alignment horizontal="center" vertical="center" wrapText="1"/>
    </xf>
    <xf numFmtId="49" fontId="415" fillId="23" borderId="0" xfId="50" applyNumberFormat="1" applyFont="1" applyFill="1" applyAlignment="1">
      <alignment horizontal="center" vertical="center" wrapText="1"/>
    </xf>
    <xf numFmtId="0" fontId="380" fillId="43" borderId="0" xfId="50" applyFont="1" applyFill="1" applyAlignment="1">
      <alignment vertical="center"/>
    </xf>
    <xf numFmtId="0" fontId="394" fillId="4" borderId="89" xfId="6" applyFont="1" applyFill="1" applyBorder="1" applyProtection="1">
      <protection hidden="1"/>
    </xf>
    <xf numFmtId="0" fontId="394" fillId="4" borderId="81" xfId="6" applyFont="1" applyFill="1" applyBorder="1" applyProtection="1">
      <protection hidden="1"/>
    </xf>
    <xf numFmtId="0" fontId="394" fillId="0" borderId="99" xfId="6" applyFont="1" applyBorder="1" applyProtection="1">
      <protection hidden="1"/>
    </xf>
    <xf numFmtId="0" fontId="380" fillId="23" borderId="0" xfId="50" applyFont="1" applyFill="1" applyAlignment="1">
      <alignment vertical="center"/>
    </xf>
    <xf numFmtId="0" fontId="385" fillId="36" borderId="0" xfId="50" applyFont="1" applyFill="1" applyAlignment="1">
      <alignment vertical="center"/>
    </xf>
    <xf numFmtId="0" fontId="385" fillId="141" borderId="0" xfId="50" applyFont="1" applyFill="1" applyAlignment="1">
      <alignment vertical="center"/>
    </xf>
    <xf numFmtId="0" fontId="272" fillId="40" borderId="376" xfId="50" applyFont="1" applyFill="1" applyBorder="1" applyAlignment="1">
      <alignment vertical="center"/>
    </xf>
    <xf numFmtId="0" fontId="272" fillId="40" borderId="374" xfId="50" applyFont="1" applyFill="1" applyBorder="1" applyAlignment="1">
      <alignment vertical="center"/>
    </xf>
    <xf numFmtId="0" fontId="390" fillId="40" borderId="0" xfId="51" applyFont="1" applyFill="1" applyAlignment="1">
      <alignment vertical="center"/>
    </xf>
    <xf numFmtId="0" fontId="380" fillId="40" borderId="383" xfId="51" applyFont="1" applyFill="1" applyBorder="1" applyAlignment="1">
      <alignment vertical="center"/>
    </xf>
    <xf numFmtId="0" fontId="380" fillId="40" borderId="384" xfId="51" applyFont="1" applyFill="1" applyBorder="1"/>
    <xf numFmtId="0" fontId="100" fillId="36" borderId="384" xfId="50" applyFont="1" applyFill="1" applyBorder="1" applyAlignment="1">
      <alignment vertical="center"/>
    </xf>
    <xf numFmtId="0" fontId="380" fillId="43" borderId="385" xfId="50" applyFont="1" applyFill="1" applyBorder="1" applyAlignment="1">
      <alignment vertical="center"/>
    </xf>
    <xf numFmtId="0" fontId="26" fillId="36" borderId="0" xfId="50" applyFont="1" applyFill="1" applyAlignment="1">
      <alignment horizontal="center" vertical="center"/>
    </xf>
    <xf numFmtId="0" fontId="272" fillId="40" borderId="0" xfId="51" applyFont="1" applyFill="1" applyAlignment="1">
      <alignment vertical="center"/>
    </xf>
    <xf numFmtId="0" fontId="388" fillId="43" borderId="0" xfId="51" applyFont="1" applyFill="1" applyAlignment="1">
      <alignment vertical="center"/>
    </xf>
    <xf numFmtId="211" fontId="386" fillId="141" borderId="0" xfId="50" applyNumberFormat="1" applyFont="1" applyFill="1" applyAlignment="1">
      <alignment horizontal="center" vertical="center"/>
    </xf>
    <xf numFmtId="0" fontId="380" fillId="40" borderId="0" xfId="51" applyFont="1" applyFill="1"/>
    <xf numFmtId="0" fontId="384" fillId="40" borderId="0" xfId="50" applyFont="1" applyFill="1" applyAlignment="1">
      <alignment vertical="center"/>
    </xf>
    <xf numFmtId="0" fontId="391" fillId="65" borderId="0" xfId="50" applyFont="1" applyFill="1" applyAlignment="1">
      <alignment horizontal="center" vertical="center"/>
    </xf>
    <xf numFmtId="0" fontId="272" fillId="40" borderId="0" xfId="50" applyFont="1" applyFill="1" applyAlignment="1">
      <alignment horizontal="left" vertical="center"/>
    </xf>
    <xf numFmtId="14" fontId="272" fillId="40" borderId="0" xfId="51" applyNumberFormat="1" applyFont="1" applyFill="1" applyAlignment="1">
      <alignment horizontal="center" vertical="center"/>
    </xf>
    <xf numFmtId="0" fontId="384" fillId="40" borderId="374" xfId="50" applyFont="1" applyFill="1" applyBorder="1" applyAlignment="1">
      <alignment vertical="center"/>
    </xf>
    <xf numFmtId="0" fontId="105" fillId="40" borderId="0" xfId="51" applyFont="1" applyFill="1" applyAlignment="1">
      <alignment vertical="center"/>
    </xf>
    <xf numFmtId="211" fontId="245" fillId="40" borderId="0" xfId="50" applyNumberFormat="1" applyFont="1" applyFill="1" applyAlignment="1">
      <alignment horizontal="center" vertical="center"/>
    </xf>
    <xf numFmtId="0" fontId="2" fillId="0" borderId="0" xfId="50" applyAlignment="1">
      <alignment horizontal="center" vertical="center"/>
    </xf>
    <xf numFmtId="0" fontId="2" fillId="0" borderId="0" xfId="50"/>
    <xf numFmtId="0" fontId="8" fillId="23" borderId="0" xfId="6" applyFill="1" applyProtection="1">
      <protection hidden="1"/>
    </xf>
    <xf numFmtId="0" fontId="128" fillId="132" borderId="395" xfId="24" applyFont="1" applyFill="1" applyBorder="1" applyAlignment="1" applyProtection="1">
      <alignment horizontal="center" vertical="center"/>
      <protection hidden="1"/>
    </xf>
    <xf numFmtId="0" fontId="2" fillId="23" borderId="0" xfId="50" applyFill="1"/>
    <xf numFmtId="0" fontId="420" fillId="23" borderId="0" xfId="6" applyFont="1" applyFill="1" applyAlignment="1" applyProtection="1">
      <alignment horizontal="left"/>
      <protection hidden="1"/>
    </xf>
    <xf numFmtId="0" fontId="422" fillId="23" borderId="0" xfId="6" applyFont="1" applyFill="1" applyAlignment="1" applyProtection="1">
      <alignment horizontal="left"/>
      <protection hidden="1"/>
    </xf>
    <xf numFmtId="0" fontId="424" fillId="23" borderId="0" xfId="6" applyFont="1" applyFill="1" applyProtection="1">
      <protection hidden="1"/>
    </xf>
    <xf numFmtId="0" fontId="422" fillId="23" borderId="0" xfId="6" applyFont="1" applyFill="1" applyProtection="1">
      <protection hidden="1"/>
    </xf>
    <xf numFmtId="0" fontId="425" fillId="145" borderId="421" xfId="6" applyFont="1" applyFill="1" applyBorder="1" applyAlignment="1" applyProtection="1">
      <alignment horizontal="center" vertical="center"/>
      <protection hidden="1"/>
    </xf>
    <xf numFmtId="0" fontId="425" fillId="145" borderId="84" xfId="6" applyFont="1" applyFill="1" applyBorder="1" applyAlignment="1" applyProtection="1">
      <alignment horizontal="center" vertical="center" wrapText="1"/>
      <protection hidden="1"/>
    </xf>
    <xf numFmtId="0" fontId="426" fillId="145" borderId="84" xfId="6" applyFont="1" applyFill="1" applyBorder="1" applyAlignment="1" applyProtection="1">
      <alignment horizontal="center" vertical="center"/>
      <protection hidden="1"/>
    </xf>
    <xf numFmtId="0" fontId="20" fillId="23" borderId="0" xfId="50" applyFont="1" applyFill="1"/>
    <xf numFmtId="0" fontId="427" fillId="23" borderId="0" xfId="50" applyFont="1" applyFill="1"/>
    <xf numFmtId="0" fontId="428" fillId="23" borderId="0" xfId="6" applyFont="1" applyFill="1" applyProtection="1">
      <protection hidden="1"/>
    </xf>
    <xf numFmtId="0" fontId="429" fillId="4" borderId="318" xfId="6" applyFont="1" applyFill="1" applyBorder="1" applyAlignment="1">
      <alignment horizontal="left" vertical="center"/>
    </xf>
    <xf numFmtId="0" fontId="409" fillId="7" borderId="422" xfId="50" applyFont="1" applyFill="1" applyBorder="1" applyAlignment="1" applyProtection="1">
      <alignment horizontal="center" vertical="center"/>
      <protection locked="0"/>
    </xf>
    <xf numFmtId="165" fontId="430" fillId="7" borderId="313" xfId="50" applyNumberFormat="1" applyFont="1" applyFill="1" applyBorder="1" applyAlignment="1">
      <alignment horizontal="center" vertical="center" wrapText="1"/>
    </xf>
    <xf numFmtId="201" fontId="409" fillId="7" borderId="313" xfId="40" applyNumberFormat="1" applyFont="1" applyFill="1" applyBorder="1" applyAlignment="1">
      <alignment horizontal="center" vertical="center"/>
    </xf>
    <xf numFmtId="0" fontId="431" fillId="23" borderId="0" xfId="50" applyFont="1" applyFill="1" applyAlignment="1">
      <alignment horizontal="left" vertical="center"/>
    </xf>
    <xf numFmtId="0" fontId="0" fillId="23" borderId="0" xfId="50" applyFont="1" applyFill="1"/>
    <xf numFmtId="0" fontId="28" fillId="23" borderId="0" xfId="6" applyFont="1" applyFill="1" applyAlignment="1" applyProtection="1">
      <alignment vertical="center"/>
      <protection hidden="1"/>
    </xf>
    <xf numFmtId="0" fontId="432" fillId="23" borderId="0" xfId="50" applyFont="1" applyFill="1"/>
    <xf numFmtId="0" fontId="428" fillId="23" borderId="0" xfId="6" applyFont="1" applyFill="1" applyAlignment="1" applyProtection="1">
      <alignment vertical="center"/>
      <protection hidden="1"/>
    </xf>
    <xf numFmtId="0" fontId="8" fillId="23" borderId="0" xfId="6" applyFill="1" applyAlignment="1" applyProtection="1">
      <alignment vertical="center"/>
      <protection hidden="1"/>
    </xf>
    <xf numFmtId="165" fontId="430" fillId="64" borderId="313" xfId="50" applyNumberFormat="1" applyFont="1" applyFill="1" applyBorder="1" applyAlignment="1">
      <alignment horizontal="center" vertical="center" wrapText="1"/>
    </xf>
    <xf numFmtId="0" fontId="431" fillId="4" borderId="0" xfId="50" applyFont="1" applyFill="1" applyAlignment="1">
      <alignment horizontal="left" vertical="center"/>
    </xf>
    <xf numFmtId="0" fontId="422" fillId="23" borderId="0" xfId="6" applyFont="1" applyFill="1" applyAlignment="1" applyProtection="1">
      <alignment vertical="center"/>
      <protection hidden="1"/>
    </xf>
    <xf numFmtId="0" fontId="153" fillId="23" borderId="0" xfId="6" applyFont="1" applyFill="1" applyProtection="1">
      <protection hidden="1"/>
    </xf>
    <xf numFmtId="0" fontId="433" fillId="146" borderId="422" xfId="50" applyFont="1" applyFill="1" applyBorder="1" applyAlignment="1" applyProtection="1">
      <alignment horizontal="center" vertical="center"/>
      <protection locked="0"/>
    </xf>
    <xf numFmtId="165" fontId="434" fillId="146" borderId="313" xfId="50" applyNumberFormat="1" applyFont="1" applyFill="1" applyBorder="1" applyAlignment="1">
      <alignment horizontal="left" vertical="center" wrapText="1"/>
    </xf>
    <xf numFmtId="172" fontId="433" fillId="146" borderId="313" xfId="40" applyNumberFormat="1" applyFont="1" applyFill="1" applyBorder="1" applyAlignment="1">
      <alignment horizontal="center" vertical="center"/>
    </xf>
    <xf numFmtId="0" fontId="4" fillId="143" borderId="21" xfId="50" applyFont="1" applyFill="1" applyBorder="1" applyAlignment="1" applyProtection="1">
      <alignment horizontal="center" vertical="center"/>
      <protection locked="0"/>
    </xf>
    <xf numFmtId="0" fontId="4" fillId="143" borderId="0" xfId="50" applyFont="1" applyFill="1" applyAlignment="1" applyProtection="1">
      <alignment horizontal="left" vertical="center"/>
      <protection locked="0"/>
    </xf>
    <xf numFmtId="172" fontId="435" fillId="147" borderId="0" xfId="40" applyNumberFormat="1" applyFont="1" applyFill="1" applyAlignment="1">
      <alignment horizontal="center" vertical="center"/>
    </xf>
    <xf numFmtId="0" fontId="29" fillId="23" borderId="0" xfId="6" applyFont="1" applyFill="1" applyAlignment="1" applyProtection="1">
      <alignment vertical="center"/>
      <protection hidden="1"/>
    </xf>
    <xf numFmtId="0" fontId="409" fillId="7" borderId="421" xfId="50" applyFont="1" applyFill="1" applyBorder="1" applyAlignment="1" applyProtection="1">
      <alignment horizontal="center" vertical="center"/>
      <protection locked="0"/>
    </xf>
    <xf numFmtId="165" fontId="430" fillId="7" borderId="84" xfId="50" applyNumberFormat="1" applyFont="1" applyFill="1" applyBorder="1" applyAlignment="1">
      <alignment horizontal="center" vertical="center" wrapText="1"/>
    </xf>
    <xf numFmtId="201" fontId="409" fillId="7" borderId="84" xfId="40" applyNumberFormat="1" applyFont="1" applyFill="1" applyBorder="1" applyAlignment="1">
      <alignment horizontal="center" vertical="center"/>
    </xf>
    <xf numFmtId="2" fontId="436" fillId="23" borderId="0" xfId="50" applyNumberFormat="1" applyFont="1" applyFill="1" applyAlignment="1">
      <alignment horizontal="right" vertical="center"/>
    </xf>
    <xf numFmtId="2" fontId="436" fillId="23" borderId="0" xfId="50" applyNumberFormat="1" applyFont="1" applyFill="1" applyAlignment="1">
      <alignment horizontal="center" vertical="center"/>
    </xf>
    <xf numFmtId="0" fontId="437" fillId="23" borderId="0" xfId="6" applyFont="1" applyFill="1" applyAlignment="1" applyProtection="1">
      <alignment horizontal="center"/>
      <protection hidden="1"/>
    </xf>
    <xf numFmtId="0" fontId="437" fillId="23" borderId="0" xfId="50" applyFont="1" applyFill="1" applyAlignment="1">
      <alignment horizontal="center"/>
    </xf>
    <xf numFmtId="0" fontId="2" fillId="39" borderId="0" xfId="50" applyFill="1"/>
    <xf numFmtId="0" fontId="8" fillId="39" borderId="0" xfId="6" applyFill="1" applyProtection="1">
      <protection hidden="1"/>
    </xf>
    <xf numFmtId="0" fontId="428" fillId="39" borderId="0" xfId="6" applyFont="1" applyFill="1" applyAlignment="1" applyProtection="1">
      <alignment vertical="center"/>
      <protection hidden="1"/>
    </xf>
    <xf numFmtId="0" fontId="218" fillId="23" borderId="0" xfId="6" applyFont="1" applyFill="1" applyAlignment="1" applyProtection="1">
      <alignment vertical="center"/>
      <protection hidden="1"/>
    </xf>
    <xf numFmtId="0" fontId="100" fillId="23" borderId="0" xfId="6" applyFont="1" applyFill="1" applyAlignment="1" applyProtection="1">
      <alignment vertical="center"/>
      <protection hidden="1"/>
    </xf>
    <xf numFmtId="0" fontId="128" fillId="132" borderId="0" xfId="24" applyFont="1" applyFill="1" applyAlignment="1" applyProtection="1">
      <alignment horizontal="center" vertical="center"/>
      <protection hidden="1"/>
    </xf>
    <xf numFmtId="0" fontId="438" fillId="23" borderId="0" xfId="26" applyFont="1" applyFill="1" applyAlignment="1" applyProtection="1">
      <alignment vertical="center"/>
      <protection hidden="1"/>
    </xf>
    <xf numFmtId="0" fontId="333" fillId="23" borderId="0" xfId="26" applyFont="1" applyFill="1" applyAlignment="1" applyProtection="1">
      <alignment vertical="center"/>
      <protection hidden="1"/>
    </xf>
    <xf numFmtId="0" fontId="440" fillId="23" borderId="0" xfId="26" applyFont="1" applyFill="1" applyAlignment="1" applyProtection="1">
      <alignment vertical="center"/>
      <protection hidden="1"/>
    </xf>
    <xf numFmtId="0" fontId="385" fillId="0" borderId="0" xfId="50" applyFont="1"/>
    <xf numFmtId="0" fontId="385" fillId="23" borderId="0" xfId="6" applyFont="1" applyFill="1" applyAlignment="1" applyProtection="1">
      <alignment horizontal="left" vertical="center"/>
      <protection locked="0"/>
    </xf>
    <xf numFmtId="0" fontId="39" fillId="23" borderId="0" xfId="6" applyFont="1" applyFill="1" applyAlignment="1" applyProtection="1">
      <alignment horizontal="left" vertical="center"/>
      <protection locked="0"/>
    </xf>
    <xf numFmtId="0" fontId="387" fillId="0" borderId="0" xfId="6" applyFont="1" applyAlignment="1">
      <alignment vertical="center"/>
    </xf>
    <xf numFmtId="0" fontId="39" fillId="23" borderId="423" xfId="6" applyFont="1" applyFill="1" applyBorder="1" applyAlignment="1" applyProtection="1">
      <alignment horizontal="left" vertical="center"/>
      <protection locked="0"/>
    </xf>
    <xf numFmtId="0" fontId="441" fillId="23" borderId="21" xfId="6" applyFont="1" applyFill="1" applyBorder="1" applyAlignment="1">
      <alignment horizontal="center" vertical="center"/>
    </xf>
    <xf numFmtId="0" fontId="441" fillId="23" borderId="0" xfId="6" applyFont="1" applyFill="1" applyAlignment="1">
      <alignment horizontal="center" vertical="center"/>
    </xf>
    <xf numFmtId="0" fontId="441" fillId="23" borderId="357" xfId="6" applyFont="1" applyFill="1" applyBorder="1" applyAlignment="1">
      <alignment horizontal="center" vertical="center"/>
    </xf>
    <xf numFmtId="0" fontId="442" fillId="23" borderId="21" xfId="6" applyFont="1" applyFill="1" applyBorder="1" applyAlignment="1">
      <alignment vertical="center"/>
    </xf>
    <xf numFmtId="207" fontId="443" fillId="36" borderId="0" xfId="6" applyNumberFormat="1" applyFont="1" applyFill="1" applyAlignment="1">
      <alignment vertical="center"/>
    </xf>
    <xf numFmtId="0" fontId="8" fillId="23" borderId="0" xfId="6" applyFill="1"/>
    <xf numFmtId="0" fontId="444" fillId="23" borderId="0" xfId="6" applyFont="1" applyFill="1" applyAlignment="1">
      <alignment horizontal="center" vertical="center" wrapText="1"/>
    </xf>
    <xf numFmtId="0" fontId="444" fillId="23" borderId="357" xfId="6" applyFont="1" applyFill="1" applyBorder="1" applyAlignment="1">
      <alignment horizontal="center" vertical="center" wrapText="1"/>
    </xf>
    <xf numFmtId="207" fontId="443" fillId="23" borderId="0" xfId="6" applyNumberFormat="1" applyFont="1" applyFill="1" applyAlignment="1">
      <alignment vertical="center"/>
    </xf>
    <xf numFmtId="0" fontId="387" fillId="23" borderId="0" xfId="6" applyFont="1" applyFill="1"/>
    <xf numFmtId="0" fontId="445" fillId="23" borderId="21" xfId="6" applyFont="1" applyFill="1" applyBorder="1"/>
    <xf numFmtId="0" fontId="444" fillId="23" borderId="0" xfId="6" applyFont="1" applyFill="1" applyAlignment="1">
      <alignment vertical="center" wrapText="1"/>
    </xf>
    <xf numFmtId="0" fontId="442" fillId="23" borderId="0" xfId="6" applyFont="1" applyFill="1" applyAlignment="1">
      <alignment horizontal="right" vertical="center"/>
    </xf>
    <xf numFmtId="0" fontId="100" fillId="23" borderId="0" xfId="6" applyFont="1" applyFill="1" applyAlignment="1">
      <alignment horizontal="center" vertical="center"/>
    </xf>
    <xf numFmtId="0" fontId="100" fillId="23" borderId="357" xfId="6" applyFont="1" applyFill="1" applyBorder="1" applyAlignment="1">
      <alignment horizontal="center" vertical="center"/>
    </xf>
    <xf numFmtId="0" fontId="446" fillId="23" borderId="0" xfId="6" applyFont="1" applyFill="1" applyAlignment="1">
      <alignment horizontal="center" vertical="center"/>
    </xf>
    <xf numFmtId="0" fontId="447" fillId="41" borderId="0" xfId="6" applyFont="1" applyFill="1" applyAlignment="1">
      <alignment horizontal="center" vertical="center"/>
    </xf>
    <xf numFmtId="0" fontId="448" fillId="26" borderId="357" xfId="6" applyFont="1" applyFill="1" applyBorder="1" applyAlignment="1">
      <alignment horizontal="center" vertical="center"/>
    </xf>
    <xf numFmtId="0" fontId="449" fillId="23" borderId="0" xfId="6" applyFont="1" applyFill="1" applyAlignment="1">
      <alignment horizontal="center" vertical="center"/>
    </xf>
    <xf numFmtId="0" fontId="447" fillId="23" borderId="0" xfId="6" applyFont="1" applyFill="1" applyAlignment="1">
      <alignment horizontal="center" vertical="center"/>
    </xf>
    <xf numFmtId="0" fontId="448" fillId="23" borderId="357" xfId="6" applyFont="1" applyFill="1" applyBorder="1" applyAlignment="1">
      <alignment horizontal="center" vertical="center"/>
    </xf>
    <xf numFmtId="0" fontId="446" fillId="23" borderId="21" xfId="6" applyFont="1" applyFill="1" applyBorder="1" applyAlignment="1">
      <alignment horizontal="center" vertical="center"/>
    </xf>
    <xf numFmtId="0" fontId="449" fillId="23" borderId="21" xfId="6" applyFont="1" applyFill="1" applyBorder="1" applyAlignment="1">
      <alignment horizontal="center" vertical="center"/>
    </xf>
    <xf numFmtId="0" fontId="8" fillId="23" borderId="21" xfId="6" applyFill="1" applyBorder="1"/>
    <xf numFmtId="0" fontId="394" fillId="23" borderId="0" xfId="6" applyFont="1" applyFill="1"/>
    <xf numFmtId="0" fontId="394" fillId="23" borderId="0" xfId="40" applyFont="1" applyFill="1" applyAlignment="1">
      <alignment horizontal="right" vertical="center"/>
    </xf>
    <xf numFmtId="208" fontId="450" fillId="137" borderId="0" xfId="40" applyNumberFormat="1" applyFont="1" applyFill="1" applyAlignment="1">
      <alignment horizontal="center" vertical="center"/>
    </xf>
    <xf numFmtId="0" fontId="105" fillId="138" borderId="0" xfId="50" applyFont="1" applyFill="1" applyAlignment="1">
      <alignment horizontal="center" vertical="center"/>
    </xf>
    <xf numFmtId="0" fontId="448" fillId="26" borderId="0" xfId="6" applyFont="1" applyFill="1" applyAlignment="1">
      <alignment horizontal="center" vertical="center"/>
    </xf>
    <xf numFmtId="208" fontId="450" fillId="23" borderId="0" xfId="40" applyNumberFormat="1" applyFont="1" applyFill="1" applyAlignment="1">
      <alignment horizontal="center" vertical="center"/>
    </xf>
    <xf numFmtId="0" fontId="448" fillId="23" borderId="0" xfId="6" applyFont="1" applyFill="1" applyAlignment="1">
      <alignment horizontal="center" vertical="center"/>
    </xf>
    <xf numFmtId="0" fontId="104" fillId="36" borderId="0" xfId="50" applyFont="1" applyFill="1" applyAlignment="1">
      <alignment horizontal="center" vertical="center"/>
    </xf>
    <xf numFmtId="0" fontId="105" fillId="132" borderId="0" xfId="50" applyFont="1" applyFill="1" applyAlignment="1">
      <alignment horizontal="center" vertical="center"/>
    </xf>
    <xf numFmtId="0" fontId="451" fillId="23" borderId="0" xfId="6" applyFont="1" applyFill="1" applyAlignment="1">
      <alignment vertical="center"/>
    </xf>
    <xf numFmtId="0" fontId="394" fillId="23" borderId="357" xfId="6" applyFont="1" applyFill="1" applyBorder="1"/>
    <xf numFmtId="0" fontId="62" fillId="23" borderId="0" xfId="6" applyFont="1" applyFill="1" applyAlignment="1">
      <alignment horizontal="right" vertical="center"/>
    </xf>
    <xf numFmtId="0" fontId="62" fillId="148" borderId="0" xfId="6" applyFont="1" applyFill="1" applyAlignment="1">
      <alignment horizontal="left" vertical="center"/>
    </xf>
    <xf numFmtId="0" fontId="8" fillId="23" borderId="395" xfId="6" applyFill="1" applyBorder="1"/>
    <xf numFmtId="0" fontId="8" fillId="23" borderId="364" xfId="6" applyFill="1" applyBorder="1"/>
    <xf numFmtId="0" fontId="8" fillId="23" borderId="365" xfId="6" applyFill="1" applyBorder="1"/>
    <xf numFmtId="0" fontId="452" fillId="26" borderId="87" xfId="6" applyFont="1" applyFill="1" applyBorder="1" applyAlignment="1">
      <alignment horizontal="center" vertical="center"/>
    </xf>
    <xf numFmtId="0" fontId="454" fillId="22" borderId="21" xfId="6" applyFont="1" applyFill="1" applyBorder="1" applyAlignment="1">
      <alignment horizontal="center" vertical="center"/>
    </xf>
    <xf numFmtId="0" fontId="455" fillId="22" borderId="21" xfId="6" applyFont="1" applyFill="1" applyBorder="1" applyAlignment="1">
      <alignment horizontal="center" vertical="center"/>
    </xf>
    <xf numFmtId="0" fontId="457" fillId="22" borderId="21" xfId="6" applyFont="1" applyFill="1" applyBorder="1" applyAlignment="1">
      <alignment horizontal="center" vertical="center"/>
    </xf>
    <xf numFmtId="0" fontId="387" fillId="23" borderId="0" xfId="6" applyFont="1" applyFill="1" applyAlignment="1">
      <alignment vertical="center"/>
    </xf>
    <xf numFmtId="0" fontId="385" fillId="23" borderId="0" xfId="6" applyFont="1" applyFill="1" applyAlignment="1">
      <alignment vertical="center"/>
    </xf>
    <xf numFmtId="0" fontId="453" fillId="23" borderId="0" xfId="6" applyFont="1" applyFill="1" applyAlignment="1">
      <alignment vertical="center"/>
    </xf>
    <xf numFmtId="0" fontId="395" fillId="23" borderId="0" xfId="25" applyFont="1" applyFill="1" applyAlignment="1">
      <alignment horizontal="left" vertical="center"/>
    </xf>
    <xf numFmtId="0" fontId="272" fillId="132" borderId="0" xfId="24" applyFont="1" applyFill="1" applyAlignment="1" applyProtection="1">
      <alignment horizontal="center" vertical="center"/>
      <protection hidden="1"/>
    </xf>
    <xf numFmtId="0" fontId="462" fillId="23" borderId="0" xfId="6" applyFont="1" applyFill="1" applyAlignment="1">
      <alignment vertical="center"/>
    </xf>
    <xf numFmtId="0" fontId="104" fillId="23" borderId="0" xfId="50" applyFont="1" applyFill="1"/>
    <xf numFmtId="0" fontId="8" fillId="23" borderId="0" xfId="6" applyFill="1" applyAlignment="1">
      <alignment horizontal="center" vertical="center" wrapText="1"/>
    </xf>
    <xf numFmtId="0" fontId="8" fillId="23" borderId="0" xfId="6" applyFill="1" applyAlignment="1">
      <alignment horizontal="center" vertical="center"/>
    </xf>
    <xf numFmtId="0" fontId="463" fillId="23" borderId="0" xfId="50" applyFont="1" applyFill="1"/>
    <xf numFmtId="0" fontId="8" fillId="23" borderId="0" xfId="6" applyFill="1" applyAlignment="1">
      <alignment horizontal="centerContinuous" vertical="center"/>
    </xf>
    <xf numFmtId="0" fontId="103" fillId="0" borderId="0" xfId="22" applyFont="1"/>
    <xf numFmtId="0" fontId="464" fillId="23" borderId="0" xfId="6" applyFont="1" applyFill="1" applyAlignment="1">
      <alignment horizontal="center" vertical="center" wrapText="1"/>
    </xf>
    <xf numFmtId="0" fontId="103" fillId="23" borderId="0" xfId="22" applyFont="1" applyFill="1" applyBorder="1" applyAlignment="1">
      <alignment horizontal="left" vertical="center"/>
    </xf>
    <xf numFmtId="0" fontId="465" fillId="36" borderId="0" xfId="50" applyFont="1" applyFill="1" applyAlignment="1">
      <alignment horizontal="centerContinuous" vertical="center"/>
    </xf>
    <xf numFmtId="0" fontId="2" fillId="36" borderId="0" xfId="50" applyFill="1" applyAlignment="1">
      <alignment horizontal="centerContinuous" vertical="center"/>
    </xf>
    <xf numFmtId="0" fontId="466" fillId="36" borderId="0" xfId="50" applyFont="1" applyFill="1" applyAlignment="1">
      <alignment horizontal="centerContinuous" vertical="center"/>
    </xf>
    <xf numFmtId="0" fontId="420" fillId="36" borderId="0" xfId="50" applyFont="1" applyFill="1" applyAlignment="1">
      <alignment horizontal="left" vertical="center"/>
    </xf>
    <xf numFmtId="0" fontId="423" fillId="36" borderId="0" xfId="50" applyFont="1" applyFill="1" applyAlignment="1">
      <alignment horizontal="left" vertical="center"/>
    </xf>
    <xf numFmtId="49" fontId="394" fillId="36" borderId="0" xfId="50" applyNumberFormat="1" applyFont="1" applyFill="1" applyAlignment="1">
      <alignment horizontal="left" vertical="center"/>
    </xf>
    <xf numFmtId="0" fontId="464" fillId="36" borderId="0" xfId="50" applyFont="1" applyFill="1" applyAlignment="1">
      <alignment horizontal="left" vertical="center"/>
    </xf>
    <xf numFmtId="0" fontId="464" fillId="38" borderId="0" xfId="36" applyFont="1" applyFill="1" applyAlignment="1">
      <alignment vertical="top"/>
    </xf>
    <xf numFmtId="0" fontId="2" fillId="38" borderId="0" xfId="50" applyFill="1"/>
    <xf numFmtId="0" fontId="466" fillId="38" borderId="0" xfId="50" applyFont="1" applyFill="1" applyAlignment="1">
      <alignment horizontal="left" vertical="center"/>
    </xf>
    <xf numFmtId="0" fontId="2" fillId="38" borderId="35" xfId="50" applyFill="1" applyBorder="1"/>
    <xf numFmtId="0" fontId="464" fillId="38" borderId="0" xfId="36" applyFont="1" applyFill="1" applyAlignment="1">
      <alignment horizontal="right" vertical="top"/>
    </xf>
    <xf numFmtId="0" fontId="467" fillId="81" borderId="0" xfId="52" applyFont="1" applyFill="1" applyAlignment="1">
      <alignment horizontal="right" vertical="center"/>
    </xf>
    <xf numFmtId="0" fontId="468" fillId="81" borderId="0" xfId="52" applyFont="1" applyFill="1" applyAlignment="1">
      <alignment horizontal="left" vertical="center" wrapText="1"/>
    </xf>
    <xf numFmtId="49" fontId="394" fillId="23" borderId="406" xfId="50" applyNumberFormat="1" applyFont="1" applyFill="1" applyBorder="1" applyAlignment="1">
      <alignment horizontal="left" vertical="center"/>
    </xf>
    <xf numFmtId="0" fontId="2" fillId="38" borderId="23" xfId="50" applyFill="1" applyBorder="1"/>
    <xf numFmtId="0" fontId="422" fillId="6" borderId="0" xfId="36" applyFont="1" applyFill="1" applyAlignment="1">
      <alignment vertical="center" wrapText="1"/>
    </xf>
    <xf numFmtId="0" fontId="469" fillId="80" borderId="0" xfId="50" applyFont="1" applyFill="1" applyAlignment="1">
      <alignment horizontal="left" vertical="center"/>
    </xf>
    <xf numFmtId="0" fontId="422" fillId="6" borderId="0" xfId="36" applyFont="1" applyFill="1" applyAlignment="1">
      <alignment vertical="center"/>
    </xf>
    <xf numFmtId="0" fontId="420" fillId="38" borderId="0" xfId="36" applyFont="1" applyFill="1" applyAlignment="1">
      <alignment horizontal="right" vertical="top"/>
    </xf>
    <xf numFmtId="0" fontId="420" fillId="38" borderId="0" xfId="36" applyFont="1" applyFill="1" applyAlignment="1">
      <alignment vertical="top"/>
    </xf>
    <xf numFmtId="0" fontId="104" fillId="0" borderId="0" xfId="50" applyFont="1"/>
    <xf numFmtId="0" fontId="137" fillId="23" borderId="0" xfId="22" applyFill="1"/>
    <xf numFmtId="0" fontId="20" fillId="23" borderId="0" xfId="50" applyFont="1" applyFill="1" applyAlignment="1">
      <alignment horizontal="left" vertical="center"/>
    </xf>
    <xf numFmtId="0" fontId="20" fillId="0" borderId="0" xfId="50" applyFont="1" applyAlignment="1">
      <alignment horizontal="center" vertical="center"/>
    </xf>
    <xf numFmtId="0" fontId="137" fillId="23" borderId="0" xfId="22" applyFill="1" applyAlignment="1">
      <alignment horizontal="left" vertical="center"/>
    </xf>
    <xf numFmtId="14" fontId="2" fillId="23" borderId="0" xfId="50" applyNumberFormat="1" applyFill="1" applyAlignment="1">
      <alignment horizontal="center" vertical="center"/>
    </xf>
    <xf numFmtId="0" fontId="2" fillId="23" borderId="0" xfId="50" applyFill="1" applyAlignment="1">
      <alignment horizontal="right" vertical="center"/>
    </xf>
    <xf numFmtId="0" fontId="2" fillId="23" borderId="0" xfId="50" applyFill="1" applyAlignment="1">
      <alignment horizontal="left" vertical="center"/>
    </xf>
    <xf numFmtId="0" fontId="104" fillId="23" borderId="0" xfId="50" applyFont="1" applyFill="1" applyAlignment="1">
      <alignment vertical="center"/>
    </xf>
    <xf numFmtId="1" fontId="231" fillId="150" borderId="0" xfId="6" applyNumberFormat="1" applyFont="1" applyFill="1" applyAlignment="1" applyProtection="1">
      <alignment horizontal="center" vertical="center"/>
      <protection locked="0"/>
    </xf>
    <xf numFmtId="0" fontId="470" fillId="0" borderId="0" xfId="40" applyFont="1" applyAlignment="1" applyProtection="1">
      <alignment vertical="center"/>
      <protection locked="0"/>
    </xf>
    <xf numFmtId="0" fontId="470" fillId="0" borderId="0" xfId="40" applyFont="1" applyAlignment="1">
      <alignment vertical="center"/>
    </xf>
    <xf numFmtId="0" fontId="21" fillId="39" borderId="0" xfId="6" applyFont="1" applyFill="1"/>
    <xf numFmtId="0" fontId="472" fillId="22" borderId="0" xfId="6" applyFont="1" applyFill="1" applyAlignment="1">
      <alignment vertical="center"/>
    </xf>
    <xf numFmtId="0" fontId="471" fillId="22" borderId="0" xfId="26" applyFont="1" applyFill="1" applyAlignment="1">
      <alignment vertical="center"/>
    </xf>
    <xf numFmtId="0" fontId="428" fillId="23" borderId="0" xfId="40" applyFont="1" applyFill="1" applyAlignment="1">
      <alignment vertical="center"/>
    </xf>
    <xf numFmtId="0" fontId="272" fillId="23" borderId="0" xfId="50" applyFont="1" applyFill="1" applyAlignment="1">
      <alignment horizontal="center" vertical="center"/>
    </xf>
    <xf numFmtId="0" fontId="428" fillId="22" borderId="0" xfId="40" applyFont="1" applyFill="1" applyAlignment="1">
      <alignment vertical="center"/>
    </xf>
    <xf numFmtId="0" fontId="62" fillId="39" borderId="0" xfId="40" applyFont="1" applyFill="1" applyAlignment="1">
      <alignment horizontal="center" vertical="center"/>
    </xf>
    <xf numFmtId="0" fontId="62" fillId="39" borderId="0" xfId="40" applyFont="1" applyFill="1" applyAlignment="1">
      <alignment vertical="center" wrapText="1"/>
    </xf>
    <xf numFmtId="0" fontId="473" fillId="39" borderId="0" xfId="26" applyFont="1" applyFill="1" applyAlignment="1">
      <alignment vertical="center"/>
    </xf>
    <xf numFmtId="0" fontId="428" fillId="39" borderId="0" xfId="40" applyFont="1" applyFill="1" applyAlignment="1">
      <alignment vertical="center"/>
    </xf>
    <xf numFmtId="0" fontId="105" fillId="23" borderId="0" xfId="40" applyFont="1" applyFill="1" applyAlignment="1">
      <alignment horizontal="center" vertical="center" wrapText="1"/>
    </xf>
    <xf numFmtId="0" fontId="471" fillId="23" borderId="0" xfId="26" applyFont="1" applyFill="1" applyAlignment="1">
      <alignment vertical="center"/>
    </xf>
    <xf numFmtId="0" fontId="475" fillId="23" borderId="0" xfId="50" applyFont="1" applyFill="1" applyAlignment="1">
      <alignment vertical="center" wrapText="1"/>
    </xf>
    <xf numFmtId="0" fontId="272" fillId="39" borderId="0" xfId="50" applyFont="1" applyFill="1" applyAlignment="1">
      <alignment horizontal="center" vertical="center"/>
    </xf>
    <xf numFmtId="0" fontId="103" fillId="23" borderId="0" xfId="22" applyFont="1" applyFill="1" applyAlignment="1">
      <alignment vertical="center"/>
    </xf>
    <xf numFmtId="0" fontId="29" fillId="23" borderId="0" xfId="50" applyFont="1" applyFill="1" applyAlignment="1">
      <alignment vertical="center"/>
    </xf>
    <xf numFmtId="0" fontId="29" fillId="23" borderId="0" xfId="50" applyFont="1" applyFill="1"/>
    <xf numFmtId="0" fontId="476" fillId="0" borderId="0" xfId="22" applyFont="1" applyAlignment="1">
      <alignment vertical="center"/>
    </xf>
    <xf numFmtId="0" fontId="477" fillId="25" borderId="339" xfId="6" applyFont="1" applyFill="1" applyBorder="1" applyAlignment="1">
      <alignment horizontal="center" vertical="center"/>
    </xf>
    <xf numFmtId="0" fontId="480" fillId="23" borderId="21" xfId="50" applyFont="1" applyFill="1" applyBorder="1"/>
    <xf numFmtId="0" fontId="480" fillId="23" borderId="0" xfId="50" applyFont="1" applyFill="1"/>
    <xf numFmtId="0" fontId="8" fillId="23" borderId="357" xfId="6" applyFill="1" applyBorder="1"/>
    <xf numFmtId="0" fontId="128" fillId="23" borderId="21" xfId="40" applyFont="1" applyFill="1" applyBorder="1" applyAlignment="1">
      <alignment horizontal="center" vertical="center" wrapText="1"/>
    </xf>
    <xf numFmtId="0" fontId="128" fillId="23" borderId="0" xfId="40" applyFont="1" applyFill="1" applyAlignment="1">
      <alignment horizontal="center" vertical="center" wrapText="1"/>
    </xf>
    <xf numFmtId="0" fontId="128" fillId="23" borderId="357" xfId="40" applyFont="1" applyFill="1" applyBorder="1" applyAlignment="1">
      <alignment horizontal="center" vertical="center" wrapText="1"/>
    </xf>
    <xf numFmtId="0" fontId="151" fillId="23" borderId="21" xfId="40" applyFont="1" applyFill="1" applyBorder="1" applyAlignment="1">
      <alignment horizontal="center" vertical="center"/>
    </xf>
    <xf numFmtId="0" fontId="29" fillId="23" borderId="0" xfId="6" applyFont="1" applyFill="1" applyAlignment="1">
      <alignment vertical="center"/>
    </xf>
    <xf numFmtId="0" fontId="481" fillId="23" borderId="21" xfId="40" applyFont="1" applyFill="1" applyBorder="1" applyAlignment="1">
      <alignment horizontal="center" vertical="center"/>
    </xf>
    <xf numFmtId="0" fontId="482" fillId="23" borderId="21" xfId="6" applyFont="1" applyFill="1" applyBorder="1" applyAlignment="1">
      <alignment horizontal="center" vertical="center"/>
    </xf>
    <xf numFmtId="0" fontId="8" fillId="23" borderId="171" xfId="6" applyFill="1" applyBorder="1"/>
    <xf numFmtId="0" fontId="8" fillId="0" borderId="172" xfId="6" applyBorder="1"/>
    <xf numFmtId="0" fontId="8" fillId="23" borderId="172" xfId="6" applyFill="1" applyBorder="1"/>
    <xf numFmtId="0" fontId="8" fillId="23" borderId="173" xfId="6" applyFill="1" applyBorder="1"/>
    <xf numFmtId="0" fontId="29" fillId="23" borderId="21" xfId="6" applyFont="1" applyFill="1" applyBorder="1" applyAlignment="1">
      <alignment vertical="center" wrapText="1"/>
    </xf>
    <xf numFmtId="0" fontId="29" fillId="23" borderId="0" xfId="6" applyFont="1" applyFill="1" applyAlignment="1">
      <alignment vertical="center" wrapText="1"/>
    </xf>
    <xf numFmtId="0" fontId="29" fillId="23" borderId="357" xfId="6" applyFont="1" applyFill="1" applyBorder="1" applyAlignment="1">
      <alignment vertical="center" wrapText="1"/>
    </xf>
    <xf numFmtId="213" fontId="107" fillId="39" borderId="0" xfId="6" applyNumberFormat="1" applyFont="1" applyFill="1" applyAlignment="1">
      <alignment horizontal="center" vertical="center"/>
    </xf>
    <xf numFmtId="213" fontId="107" fillId="22" borderId="0" xfId="6" applyNumberFormat="1" applyFont="1" applyFill="1" applyAlignment="1">
      <alignment horizontal="center" vertical="center"/>
    </xf>
    <xf numFmtId="207" fontId="107" fillId="39" borderId="0" xfId="6" applyNumberFormat="1" applyFont="1" applyFill="1" applyAlignment="1">
      <alignment vertical="center"/>
    </xf>
    <xf numFmtId="207" fontId="107" fillId="22" borderId="357" xfId="6" applyNumberFormat="1" applyFont="1" applyFill="1" applyBorder="1" applyAlignment="1">
      <alignment vertical="center"/>
    </xf>
    <xf numFmtId="0" fontId="24" fillId="23" borderId="424" xfId="6" applyFont="1" applyFill="1" applyBorder="1" applyAlignment="1">
      <alignment vertical="center"/>
    </xf>
    <xf numFmtId="0" fontId="8" fillId="0" borderId="308" xfId="6" applyBorder="1"/>
    <xf numFmtId="0" fontId="107" fillId="23" borderId="308" xfId="6" applyFont="1" applyFill="1" applyBorder="1" applyAlignment="1">
      <alignment vertical="center"/>
    </xf>
    <xf numFmtId="0" fontId="24" fillId="23" borderId="95" xfId="6" applyFont="1" applyFill="1" applyBorder="1" applyAlignment="1">
      <alignment vertical="center"/>
    </xf>
    <xf numFmtId="0" fontId="8" fillId="0" borderId="306" xfId="6" applyBorder="1"/>
    <xf numFmtId="0" fontId="107" fillId="23" borderId="306" xfId="6" applyFont="1" applyFill="1" applyBorder="1" applyAlignment="1">
      <alignment vertical="center"/>
    </xf>
    <xf numFmtId="0" fontId="8" fillId="0" borderId="424" xfId="6" applyBorder="1"/>
    <xf numFmtId="0" fontId="24" fillId="23" borderId="0" xfId="40" applyFont="1" applyFill="1" applyAlignment="1">
      <alignment horizontal="center" vertical="center" wrapText="1"/>
    </xf>
    <xf numFmtId="0" fontId="24" fillId="23" borderId="0" xfId="40" applyFont="1" applyFill="1" applyAlignment="1">
      <alignment horizontal="center" vertical="center"/>
    </xf>
    <xf numFmtId="0" fontId="2" fillId="0" borderId="357" xfId="50" applyBorder="1"/>
    <xf numFmtId="0" fontId="2" fillId="23" borderId="357" xfId="50" applyFill="1" applyBorder="1"/>
    <xf numFmtId="3" fontId="275" fillId="39" borderId="21" xfId="40" applyNumberFormat="1" applyFont="1" applyFill="1" applyBorder="1" applyAlignment="1">
      <alignment horizontal="center" vertical="center"/>
    </xf>
    <xf numFmtId="0" fontId="2" fillId="22" borderId="0" xfId="50" applyFill="1"/>
    <xf numFmtId="0" fontId="2" fillId="22" borderId="357" xfId="50" applyFill="1" applyBorder="1"/>
    <xf numFmtId="0" fontId="367" fillId="23" borderId="21" xfId="6" applyFont="1" applyFill="1" applyBorder="1"/>
    <xf numFmtId="214" fontId="37" fillId="23" borderId="0" xfId="6" applyNumberFormat="1" applyFont="1" applyFill="1" applyAlignment="1">
      <alignment horizontal="center" vertical="center"/>
    </xf>
    <xf numFmtId="2" fontId="29" fillId="23" borderId="0" xfId="6" applyNumberFormat="1" applyFont="1" applyFill="1" applyAlignment="1">
      <alignment horizontal="center" vertical="center"/>
    </xf>
    <xf numFmtId="0" fontId="484" fillId="23" borderId="21" xfId="6" applyFont="1" applyFill="1" applyBorder="1" applyAlignment="1">
      <alignment horizontal="left" vertical="center"/>
    </xf>
    <xf numFmtId="0" fontId="42" fillId="23" borderId="0" xfId="50" applyFont="1" applyFill="1" applyAlignment="1">
      <alignment wrapText="1"/>
    </xf>
    <xf numFmtId="0" fontId="485" fillId="23" borderId="0" xfId="26" applyFont="1" applyFill="1" applyBorder="1" applyAlignment="1">
      <alignment horizontal="center" vertical="center" wrapText="1"/>
    </xf>
    <xf numFmtId="0" fontId="485" fillId="23" borderId="357" xfId="26" applyFont="1" applyFill="1" applyBorder="1" applyAlignment="1">
      <alignment horizontal="center" vertical="center" wrapText="1"/>
    </xf>
    <xf numFmtId="0" fontId="137" fillId="23" borderId="21" xfId="26" applyFill="1" applyBorder="1" applyAlignment="1">
      <alignment vertical="center" wrapText="1"/>
    </xf>
    <xf numFmtId="0" fontId="137" fillId="23" borderId="0" xfId="26" applyFill="1" applyBorder="1" applyAlignment="1">
      <alignment vertical="center" wrapText="1"/>
    </xf>
    <xf numFmtId="0" fontId="118" fillId="23" borderId="425" xfId="40" applyFont="1" applyFill="1" applyBorder="1" applyAlignment="1">
      <alignment vertical="center"/>
    </xf>
    <xf numFmtId="0" fontId="118" fillId="23" borderId="426" xfId="40" applyFont="1" applyFill="1" applyBorder="1" applyAlignment="1">
      <alignment vertical="center"/>
    </xf>
    <xf numFmtId="0" fontId="118" fillId="23" borderId="427" xfId="40" applyFont="1" applyFill="1" applyBorder="1" applyAlignment="1">
      <alignment vertical="center"/>
    </xf>
    <xf numFmtId="0" fontId="238" fillId="23" borderId="90" xfId="6" applyFont="1" applyFill="1" applyBorder="1" applyAlignment="1">
      <alignment vertical="center"/>
    </xf>
    <xf numFmtId="0" fontId="471" fillId="23" borderId="0" xfId="26" applyFont="1" applyFill="1" applyBorder="1" applyAlignment="1">
      <alignment vertical="center"/>
    </xf>
    <xf numFmtId="0" fontId="488" fillId="23" borderId="172" xfId="6" applyFont="1" applyFill="1" applyBorder="1" applyAlignment="1">
      <alignment vertical="center"/>
    </xf>
    <xf numFmtId="0" fontId="488" fillId="23" borderId="173" xfId="6" applyFont="1" applyFill="1" applyBorder="1" applyAlignment="1">
      <alignment vertical="center"/>
    </xf>
    <xf numFmtId="0" fontId="2" fillId="23" borderId="365" xfId="50" applyFill="1" applyBorder="1"/>
    <xf numFmtId="0" fontId="488" fillId="23" borderId="21" xfId="6" applyFont="1" applyFill="1" applyBorder="1" applyAlignment="1">
      <alignment vertical="center"/>
    </xf>
    <xf numFmtId="0" fontId="488" fillId="23" borderId="0" xfId="6" applyFont="1" applyFill="1" applyAlignment="1">
      <alignment vertical="center"/>
    </xf>
    <xf numFmtId="0" fontId="488" fillId="23" borderId="357" xfId="6" applyFont="1" applyFill="1" applyBorder="1" applyAlignment="1">
      <alignment vertical="center"/>
    </xf>
    <xf numFmtId="0" fontId="488" fillId="23" borderId="395" xfId="6" applyFont="1" applyFill="1" applyBorder="1" applyAlignment="1">
      <alignment vertical="center"/>
    </xf>
    <xf numFmtId="0" fontId="488" fillId="23" borderId="364" xfId="6" applyFont="1" applyFill="1" applyBorder="1" applyAlignment="1">
      <alignment vertical="center"/>
    </xf>
    <xf numFmtId="0" fontId="488" fillId="23" borderId="365" xfId="6" applyFont="1" applyFill="1" applyBorder="1" applyAlignment="1">
      <alignment vertical="center"/>
    </xf>
    <xf numFmtId="0" fontId="2" fillId="0" borderId="21" xfId="50" applyBorder="1"/>
    <xf numFmtId="0" fontId="69" fillId="23" borderId="357" xfId="40" applyFont="1" applyFill="1" applyBorder="1" applyAlignment="1">
      <alignment horizontal="center" vertical="center" wrapText="1"/>
    </xf>
    <xf numFmtId="0" fontId="107" fillId="23" borderId="0" xfId="40" applyFont="1" applyFill="1" applyAlignment="1">
      <alignment horizontal="center" vertical="center" wrapText="1"/>
    </xf>
    <xf numFmtId="0" fontId="69" fillId="23" borderId="0" xfId="40" applyFont="1" applyFill="1" applyAlignment="1">
      <alignment horizontal="center" vertical="center" wrapText="1"/>
    </xf>
    <xf numFmtId="0" fontId="491" fillId="23" borderId="0" xfId="6" applyFont="1" applyFill="1" applyAlignment="1">
      <alignment horizontal="center" vertical="center" wrapText="1"/>
    </xf>
    <xf numFmtId="0" fontId="254" fillId="23" borderId="21" xfId="6" applyFont="1" applyFill="1" applyBorder="1" applyAlignment="1">
      <alignment horizontal="center" vertical="center"/>
    </xf>
    <xf numFmtId="0" fontId="43" fillId="23" borderId="206" xfId="50" applyFont="1" applyFill="1" applyBorder="1" applyAlignment="1">
      <alignment horizontal="center" vertical="center"/>
    </xf>
    <xf numFmtId="0" fontId="367" fillId="23" borderId="206" xfId="6" applyFont="1" applyFill="1" applyBorder="1" applyAlignment="1">
      <alignment vertical="center"/>
    </xf>
    <xf numFmtId="172" fontId="38" fillId="23" borderId="206" xfId="40" applyNumberFormat="1" applyFont="1" applyFill="1" applyBorder="1" applyAlignment="1">
      <alignment horizontal="center" vertical="center"/>
    </xf>
    <xf numFmtId="0" fontId="367" fillId="23" borderId="207" xfId="6" applyFont="1" applyFill="1" applyBorder="1" applyAlignment="1">
      <alignment vertical="center"/>
    </xf>
    <xf numFmtId="172" fontId="88" fillId="23" borderId="0" xfId="40" applyNumberFormat="1" applyFont="1" applyFill="1" applyAlignment="1">
      <alignment horizontal="left" vertical="center"/>
    </xf>
    <xf numFmtId="0" fontId="367" fillId="23" borderId="357" xfId="6" applyFont="1" applyFill="1" applyBorder="1" applyAlignment="1">
      <alignment vertical="center"/>
    </xf>
    <xf numFmtId="172" fontId="88" fillId="23" borderId="185" xfId="40" applyNumberFormat="1" applyFont="1" applyFill="1" applyBorder="1" applyAlignment="1">
      <alignment horizontal="left" vertical="center"/>
    </xf>
    <xf numFmtId="0" fontId="367" fillId="23" borderId="184" xfId="6" applyFont="1" applyFill="1" applyBorder="1" applyAlignment="1">
      <alignment vertical="center"/>
    </xf>
    <xf numFmtId="0" fontId="2" fillId="23" borderId="21" xfId="50" applyFill="1" applyBorder="1" applyAlignment="1">
      <alignment horizontal="center" vertical="center" textRotation="90"/>
    </xf>
    <xf numFmtId="0" fontId="254" fillId="23" borderId="172" xfId="6" applyFont="1" applyFill="1" applyBorder="1" applyAlignment="1">
      <alignment horizontal="center" vertical="center"/>
    </xf>
    <xf numFmtId="2" fontId="497" fillId="153" borderId="0" xfId="6" applyNumberFormat="1" applyFont="1" applyFill="1" applyAlignment="1" applyProtection="1">
      <alignment horizontal="center" vertical="center" wrapText="1"/>
      <protection locked="0"/>
    </xf>
    <xf numFmtId="0" fontId="498" fillId="23" borderId="0" xfId="6" applyFont="1" applyFill="1" applyAlignment="1" applyProtection="1">
      <alignment horizontal="center"/>
      <protection hidden="1"/>
    </xf>
    <xf numFmtId="0" fontId="499" fillId="23" borderId="0" xfId="40" applyFont="1" applyFill="1" applyAlignment="1">
      <alignment horizontal="center" vertical="center" wrapText="1"/>
    </xf>
    <xf numFmtId="216" fontId="118" fillId="22" borderId="0" xfId="6" applyNumberFormat="1" applyFont="1" applyFill="1" applyAlignment="1">
      <alignment horizontal="center" vertical="center"/>
    </xf>
    <xf numFmtId="0" fontId="119" fillId="22" borderId="0" xfId="6" applyFont="1" applyFill="1" applyAlignment="1">
      <alignment horizontal="center" vertical="center"/>
    </xf>
    <xf numFmtId="164" fontId="132" fillId="22" borderId="0" xfId="6" applyNumberFormat="1" applyFont="1" applyFill="1" applyAlignment="1">
      <alignment horizontal="center" vertical="center"/>
    </xf>
    <xf numFmtId="217" fontId="132" fillId="22" borderId="0" xfId="6" applyNumberFormat="1" applyFont="1" applyFill="1" applyAlignment="1">
      <alignment horizontal="center" vertical="center"/>
    </xf>
    <xf numFmtId="202" fontId="29" fillId="22" borderId="0" xfId="6" applyNumberFormat="1" applyFont="1" applyFill="1" applyAlignment="1">
      <alignment horizontal="left" vertical="center"/>
    </xf>
    <xf numFmtId="164" fontId="132" fillId="22" borderId="426" xfId="6" applyNumberFormat="1" applyFont="1" applyFill="1" applyBorder="1" applyAlignment="1">
      <alignment horizontal="center" vertical="center"/>
    </xf>
    <xf numFmtId="217" fontId="132" fillId="22" borderId="426" xfId="6" applyNumberFormat="1" applyFont="1" applyFill="1" applyBorder="1" applyAlignment="1">
      <alignment horizontal="center" vertical="center"/>
    </xf>
    <xf numFmtId="164" fontId="132" fillId="22" borderId="426" xfId="6" applyNumberFormat="1" applyFont="1" applyFill="1" applyBorder="1" applyAlignment="1">
      <alignment horizontal="right" vertical="center"/>
    </xf>
    <xf numFmtId="0" fontId="119" fillId="22" borderId="426" xfId="6" applyFont="1" applyFill="1" applyBorder="1" applyAlignment="1">
      <alignment horizontal="center" vertical="center"/>
    </xf>
    <xf numFmtId="207" fontId="28" fillId="22" borderId="426" xfId="6" applyNumberFormat="1" applyFont="1" applyFill="1" applyBorder="1" applyAlignment="1">
      <alignment horizontal="left" vertical="center"/>
    </xf>
    <xf numFmtId="0" fontId="500" fillId="26" borderId="0" xfId="6" applyFont="1" applyFill="1" applyAlignment="1">
      <alignment horizontal="center" vertical="center"/>
    </xf>
    <xf numFmtId="216" fontId="117" fillId="43" borderId="0" xfId="6" applyNumberFormat="1" applyFont="1" applyFill="1" applyAlignment="1">
      <alignment horizontal="center" vertical="center"/>
    </xf>
    <xf numFmtId="0" fontId="501" fillId="22" borderId="0" xfId="40" applyFont="1" applyFill="1" applyAlignment="1">
      <alignment horizontal="center" vertical="center"/>
    </xf>
    <xf numFmtId="0" fontId="347" fillId="22" borderId="0" xfId="6" applyFont="1" applyFill="1" applyAlignment="1">
      <alignment horizontal="center" vertical="center"/>
    </xf>
    <xf numFmtId="0" fontId="4" fillId="22" borderId="0" xfId="50" applyFont="1" applyFill="1"/>
    <xf numFmtId="172" fontId="497" fillId="22" borderId="0" xfId="6" applyNumberFormat="1" applyFont="1" applyFill="1" applyAlignment="1">
      <alignment horizontal="center" vertical="center"/>
    </xf>
    <xf numFmtId="0" fontId="502" fillId="22" borderId="0" xfId="6" applyFont="1" applyFill="1" applyAlignment="1">
      <alignment horizontal="center" vertical="center"/>
    </xf>
    <xf numFmtId="164" fontId="132" fillId="22" borderId="0" xfId="6" applyNumberFormat="1" applyFont="1" applyFill="1" applyAlignment="1">
      <alignment horizontal="right" vertical="center"/>
    </xf>
    <xf numFmtId="207" fontId="28" fillId="22" borderId="0" xfId="6" applyNumberFormat="1" applyFont="1" applyFill="1" applyAlignment="1">
      <alignment horizontal="left" vertical="center"/>
    </xf>
    <xf numFmtId="0" fontId="2" fillId="23" borderId="172" xfId="50" applyFill="1" applyBorder="1"/>
    <xf numFmtId="164" fontId="136" fillId="23" borderId="172" xfId="6" applyNumberFormat="1" applyFont="1" applyFill="1" applyBorder="1" applyAlignment="1">
      <alignment horizontal="right" vertical="center"/>
    </xf>
    <xf numFmtId="0" fontId="503" fillId="23" borderId="172" xfId="6" applyFont="1" applyFill="1" applyBorder="1" applyAlignment="1">
      <alignment horizontal="center" vertical="center"/>
    </xf>
    <xf numFmtId="207" fontId="107" fillId="23" borderId="172" xfId="6" applyNumberFormat="1" applyFont="1" applyFill="1" applyBorder="1" applyAlignment="1">
      <alignment horizontal="left" vertical="center"/>
    </xf>
    <xf numFmtId="0" fontId="504" fillId="23" borderId="0" xfId="6" applyFont="1" applyFill="1" applyAlignment="1">
      <alignment horizontal="center" vertical="center"/>
    </xf>
    <xf numFmtId="2" fontId="28" fillId="153" borderId="0" xfId="6" applyNumberFormat="1" applyFont="1" applyFill="1" applyAlignment="1" applyProtection="1">
      <alignment vertical="center"/>
      <protection locked="0"/>
    </xf>
    <xf numFmtId="0" fontId="28" fillId="23" borderId="0" xfId="40" applyFont="1" applyFill="1" applyAlignment="1">
      <alignment vertical="center"/>
    </xf>
    <xf numFmtId="0" fontId="367" fillId="23" borderId="0" xfId="6" applyFont="1" applyFill="1"/>
    <xf numFmtId="0" fontId="367" fillId="0" borderId="0" xfId="6" applyFont="1"/>
    <xf numFmtId="207" fontId="28" fillId="23" borderId="0" xfId="6" applyNumberFormat="1" applyFont="1" applyFill="1" applyAlignment="1">
      <alignment horizontal="left" vertical="center"/>
    </xf>
    <xf numFmtId="164" fontId="132" fillId="23" borderId="0" xfId="6" applyNumberFormat="1" applyFont="1" applyFill="1" applyAlignment="1">
      <alignment horizontal="right" vertical="center"/>
    </xf>
    <xf numFmtId="0" fontId="104" fillId="23" borderId="0" xfId="6" applyFont="1" applyFill="1" applyAlignment="1">
      <alignment horizontal="center" vertical="center" wrapText="1"/>
    </xf>
    <xf numFmtId="0" fontId="104" fillId="23" borderId="428" xfId="6" applyFont="1" applyFill="1" applyBorder="1" applyAlignment="1">
      <alignment horizontal="right" vertical="center" wrapText="1"/>
    </xf>
    <xf numFmtId="172" fontId="104" fillId="23" borderId="0" xfId="6" applyNumberFormat="1" applyFont="1" applyFill="1" applyAlignment="1">
      <alignment horizontal="center" vertical="center" wrapText="1"/>
    </xf>
    <xf numFmtId="0" fontId="245" fillId="23" borderId="0" xfId="6" applyFont="1" applyFill="1" applyAlignment="1">
      <alignment horizontal="right" vertical="center"/>
    </xf>
    <xf numFmtId="172" fontId="144" fillId="23" borderId="0" xfId="6" applyNumberFormat="1" applyFont="1" applyFill="1" applyAlignment="1">
      <alignment vertical="center"/>
    </xf>
    <xf numFmtId="0" fontId="245" fillId="23" borderId="0" xfId="6" applyFont="1" applyFill="1" applyAlignment="1">
      <alignment horizontal="center" vertical="center" wrapText="1"/>
    </xf>
    <xf numFmtId="0" fontId="245" fillId="23" borderId="0" xfId="6" applyFont="1" applyFill="1" applyAlignment="1">
      <alignment horizontal="right" vertical="center" wrapText="1"/>
    </xf>
    <xf numFmtId="0" fontId="505" fillId="23" borderId="0" xfId="50" applyFont="1" applyFill="1" applyAlignment="1">
      <alignment vertical="center"/>
    </xf>
    <xf numFmtId="0" fontId="506" fillId="23" borderId="0" xfId="50" applyFont="1" applyFill="1" applyAlignment="1">
      <alignment vertical="center"/>
    </xf>
    <xf numFmtId="0" fontId="505" fillId="23" borderId="0" xfId="50" applyFont="1" applyFill="1" applyAlignment="1">
      <alignment horizontal="left" vertical="center"/>
    </xf>
    <xf numFmtId="0" fontId="507" fillId="23" borderId="0" xfId="26" applyFont="1" applyFill="1" applyBorder="1" applyAlignment="1">
      <alignment vertical="center"/>
    </xf>
    <xf numFmtId="0" fontId="2" fillId="23" borderId="395" xfId="50" applyFill="1" applyBorder="1" applyAlignment="1">
      <alignment horizontal="center" vertical="center" textRotation="90"/>
    </xf>
    <xf numFmtId="0" fontId="509" fillId="23" borderId="21" xfId="50" applyFont="1" applyFill="1" applyBorder="1"/>
    <xf numFmtId="0" fontId="428" fillId="23" borderId="0" xfId="6" applyFont="1" applyFill="1"/>
    <xf numFmtId="0" fontId="428" fillId="23" borderId="357" xfId="6" applyFont="1" applyFill="1" applyBorder="1"/>
    <xf numFmtId="0" fontId="510" fillId="36" borderId="0" xfId="50" applyFont="1" applyFill="1" applyAlignment="1">
      <alignment horizontal="center"/>
    </xf>
    <xf numFmtId="0" fontId="512" fillId="23" borderId="21" xfId="50" applyFont="1" applyFill="1" applyBorder="1"/>
    <xf numFmtId="0" fontId="512" fillId="23" borderId="0" xfId="50" applyFont="1" applyFill="1"/>
    <xf numFmtId="0" fontId="367" fillId="23" borderId="357" xfId="6" applyFont="1" applyFill="1" applyBorder="1"/>
    <xf numFmtId="0" fontId="4" fillId="23" borderId="21" xfId="50" applyFont="1" applyFill="1" applyBorder="1"/>
    <xf numFmtId="0" fontId="4" fillId="23" borderId="0" xfId="50" applyFont="1" applyFill="1"/>
    <xf numFmtId="0" fontId="513" fillId="23" borderId="21" xfId="26" applyFont="1" applyFill="1" applyBorder="1"/>
    <xf numFmtId="0" fontId="428" fillId="23" borderId="84" xfId="6" applyFont="1" applyFill="1" applyBorder="1" applyAlignment="1" applyProtection="1">
      <alignment horizontal="center" vertical="center"/>
      <protection hidden="1"/>
    </xf>
    <xf numFmtId="0" fontId="20" fillId="23" borderId="84" xfId="50" applyFont="1" applyFill="1" applyBorder="1" applyAlignment="1">
      <alignment horizontal="center"/>
    </xf>
    <xf numFmtId="0" fontId="20" fillId="23" borderId="0" xfId="50" applyFont="1" applyFill="1" applyAlignment="1">
      <alignment horizontal="left"/>
    </xf>
    <xf numFmtId="219" fontId="470" fillId="23" borderId="0" xfId="6" applyNumberFormat="1" applyFont="1" applyFill="1" applyAlignment="1" applyProtection="1">
      <alignment horizontal="center" vertical="center"/>
      <protection hidden="1"/>
    </xf>
    <xf numFmtId="220" fontId="422" fillId="23" borderId="0" xfId="6" applyNumberFormat="1" applyFont="1" applyFill="1" applyAlignment="1" applyProtection="1">
      <alignment horizontal="center" vertical="center"/>
      <protection hidden="1"/>
    </xf>
    <xf numFmtId="172" fontId="428" fillId="43" borderId="357" xfId="40" applyNumberFormat="1" applyFont="1" applyFill="1" applyBorder="1" applyAlignment="1">
      <alignment horizontal="center" vertical="center"/>
    </xf>
    <xf numFmtId="0" fontId="20" fillId="23" borderId="364" xfId="50" applyFont="1" applyFill="1" applyBorder="1" applyAlignment="1">
      <alignment horizontal="left"/>
    </xf>
    <xf numFmtId="219" fontId="470" fillId="23" borderId="364" xfId="6" applyNumberFormat="1" applyFont="1" applyFill="1" applyBorder="1" applyAlignment="1" applyProtection="1">
      <alignment horizontal="center" vertical="center"/>
      <protection hidden="1"/>
    </xf>
    <xf numFmtId="220" fontId="422" fillId="23" borderId="364" xfId="6" applyNumberFormat="1" applyFont="1" applyFill="1" applyBorder="1" applyAlignment="1" applyProtection="1">
      <alignment horizontal="center" vertical="center"/>
      <protection hidden="1"/>
    </xf>
    <xf numFmtId="172" fontId="428" fillId="43" borderId="365" xfId="40" applyNumberFormat="1" applyFont="1" applyFill="1" applyBorder="1" applyAlignment="1">
      <alignment horizontal="center" vertical="center"/>
    </xf>
    <xf numFmtId="0" fontId="38" fillId="23" borderId="429" xfId="6" applyFont="1" applyFill="1" applyBorder="1" applyAlignment="1">
      <alignment horizontal="center" vertical="center"/>
    </xf>
    <xf numFmtId="0" fontId="38" fillId="23" borderId="430" xfId="6" applyFont="1" applyFill="1" applyBorder="1" applyAlignment="1">
      <alignment horizontal="center" vertical="center"/>
    </xf>
    <xf numFmtId="0" fontId="38" fillId="23" borderId="431" xfId="6" applyFont="1" applyFill="1" applyBorder="1" applyAlignment="1">
      <alignment horizontal="center" vertical="center"/>
    </xf>
    <xf numFmtId="0" fontId="37" fillId="23" borderId="435" xfId="6" applyFont="1" applyFill="1" applyBorder="1" applyAlignment="1">
      <alignment horizontal="center" vertical="center"/>
    </xf>
    <xf numFmtId="0" fontId="423" fillId="23" borderId="436" xfId="6" applyFont="1" applyFill="1" applyBorder="1" applyAlignment="1">
      <alignment horizontal="center" vertical="center"/>
    </xf>
    <xf numFmtId="0" fontId="423" fillId="23" borderId="437" xfId="6" applyFont="1" applyFill="1" applyBorder="1" applyAlignment="1">
      <alignment horizontal="center" vertical="center"/>
    </xf>
    <xf numFmtId="0" fontId="37" fillId="36" borderId="438" xfId="6" applyFont="1" applyFill="1" applyBorder="1" applyAlignment="1">
      <alignment horizontal="center" vertical="center"/>
    </xf>
    <xf numFmtId="0" fontId="29" fillId="23" borderId="439" xfId="6" applyFont="1" applyFill="1" applyBorder="1" applyAlignment="1">
      <alignment horizontal="center" vertical="center"/>
    </xf>
    <xf numFmtId="0" fontId="29" fillId="23" borderId="440" xfId="6" applyFont="1" applyFill="1" applyBorder="1" applyAlignment="1">
      <alignment horizontal="center" vertical="center"/>
    </xf>
    <xf numFmtId="0" fontId="29" fillId="23" borderId="438" xfId="6" applyFont="1" applyFill="1" applyBorder="1" applyAlignment="1">
      <alignment horizontal="center" vertical="center"/>
    </xf>
    <xf numFmtId="0" fontId="37" fillId="36" borderId="439" xfId="6" applyFont="1" applyFill="1" applyBorder="1" applyAlignment="1">
      <alignment horizontal="center" vertical="center"/>
    </xf>
    <xf numFmtId="49" fontId="29" fillId="23" borderId="187" xfId="50" applyNumberFormat="1" applyFont="1" applyFill="1" applyBorder="1" applyAlignment="1">
      <alignment horizontal="right" vertical="center"/>
    </xf>
    <xf numFmtId="49" fontId="2" fillId="23" borderId="441" xfId="50" applyNumberFormat="1" applyFill="1" applyBorder="1" applyAlignment="1">
      <alignment horizontal="center" vertical="center"/>
    </xf>
    <xf numFmtId="49" fontId="2" fillId="23" borderId="442" xfId="50" applyNumberFormat="1" applyFill="1" applyBorder="1" applyAlignment="1">
      <alignment horizontal="center" vertical="center"/>
    </xf>
    <xf numFmtId="0" fontId="29" fillId="23" borderId="424" xfId="6" applyFont="1" applyFill="1" applyBorder="1" applyAlignment="1">
      <alignment horizontal="center" vertical="center"/>
    </xf>
    <xf numFmtId="0" fontId="29" fillId="23" borderId="308" xfId="6" applyFont="1" applyFill="1" applyBorder="1" applyAlignment="1">
      <alignment horizontal="center" vertical="center"/>
    </xf>
    <xf numFmtId="0" fontId="37" fillId="36" borderId="309" xfId="6" applyFont="1" applyFill="1" applyBorder="1" applyAlignment="1">
      <alignment horizontal="center" vertical="center"/>
    </xf>
    <xf numFmtId="49" fontId="29" fillId="23" borderId="21" xfId="50" applyNumberFormat="1" applyFont="1" applyFill="1" applyBorder="1" applyAlignment="1">
      <alignment horizontal="right" vertical="center"/>
    </xf>
    <xf numFmtId="49" fontId="2" fillId="23" borderId="0" xfId="50" applyNumberFormat="1" applyFill="1" applyAlignment="1">
      <alignment horizontal="center" vertical="center"/>
    </xf>
    <xf numFmtId="49" fontId="2" fillId="23" borderId="357" xfId="50" applyNumberFormat="1" applyFill="1" applyBorder="1" applyAlignment="1">
      <alignment horizontal="center" vertical="center"/>
    </xf>
    <xf numFmtId="0" fontId="438" fillId="23" borderId="0" xfId="23" applyFont="1" applyFill="1" applyAlignment="1" applyProtection="1">
      <alignment vertical="center"/>
      <protection hidden="1"/>
    </xf>
    <xf numFmtId="0" fontId="333" fillId="23" borderId="0" xfId="23" applyFont="1" applyFill="1" applyAlignment="1" applyProtection="1">
      <alignment vertical="center"/>
      <protection hidden="1"/>
    </xf>
    <xf numFmtId="0" fontId="517" fillId="3" borderId="339" xfId="53" applyFont="1" applyFill="1" applyBorder="1" applyAlignment="1">
      <alignment horizontal="center" vertical="center"/>
    </xf>
    <xf numFmtId="0" fontId="518" fillId="3" borderId="308" xfId="53" applyFont="1" applyFill="1" applyBorder="1" applyAlignment="1" applyProtection="1">
      <alignment horizontal="center" vertical="center"/>
      <protection locked="0"/>
    </xf>
    <xf numFmtId="0" fontId="518" fillId="3" borderId="390" xfId="53" applyFont="1" applyFill="1" applyBorder="1" applyAlignment="1" applyProtection="1">
      <alignment horizontal="center" vertical="center"/>
      <protection locked="0"/>
    </xf>
    <xf numFmtId="0" fontId="386" fillId="23" borderId="0" xfId="50" applyFont="1" applyFill="1"/>
    <xf numFmtId="222" fontId="519" fillId="155" borderId="318" xfId="53" applyNumberFormat="1" applyFont="1" applyFill="1" applyBorder="1" applyAlignment="1" applyProtection="1">
      <alignment horizontal="center" vertical="center"/>
      <protection locked="0"/>
    </xf>
    <xf numFmtId="0" fontId="519" fillId="155" borderId="0" xfId="53" applyFont="1" applyFill="1" applyAlignment="1" applyProtection="1">
      <alignment horizontal="center" vertical="center"/>
      <protection locked="0"/>
    </xf>
    <xf numFmtId="0" fontId="519" fillId="155" borderId="319" xfId="53" applyFont="1" applyFill="1" applyBorder="1" applyAlignment="1" applyProtection="1">
      <alignment horizontal="center" vertical="center"/>
      <protection locked="0"/>
    </xf>
    <xf numFmtId="222" fontId="520" fillId="3" borderId="318" xfId="53" applyNumberFormat="1" applyFont="1" applyFill="1" applyBorder="1" applyAlignment="1" applyProtection="1">
      <alignment horizontal="center" vertical="center"/>
      <protection locked="0"/>
    </xf>
    <xf numFmtId="0" fontId="420" fillId="0" borderId="0" xfId="53" applyFont="1" applyAlignment="1">
      <alignment horizontal="center" vertical="center"/>
    </xf>
    <xf numFmtId="1" fontId="420" fillId="0" borderId="319" xfId="53" applyNumberFormat="1" applyFont="1" applyBorder="1" applyAlignment="1">
      <alignment horizontal="center" vertical="center"/>
    </xf>
    <xf numFmtId="222" fontId="420" fillId="0" borderId="318" xfId="53" applyNumberFormat="1" applyFont="1" applyBorder="1" applyAlignment="1" applyProtection="1">
      <alignment horizontal="center" vertical="center"/>
      <protection locked="0"/>
    </xf>
    <xf numFmtId="0" fontId="521" fillId="3" borderId="0" xfId="53" applyFont="1" applyFill="1" applyAlignment="1">
      <alignment horizontal="center" vertical="center"/>
    </xf>
    <xf numFmtId="0" fontId="420" fillId="0" borderId="319" xfId="53" applyFont="1" applyBorder="1" applyAlignment="1">
      <alignment horizontal="center" vertical="center"/>
    </xf>
    <xf numFmtId="222" fontId="420" fillId="0" borderId="7" xfId="53" applyNumberFormat="1" applyFont="1" applyBorder="1" applyAlignment="1" applyProtection="1">
      <alignment horizontal="center" vertical="center"/>
      <protection locked="0"/>
    </xf>
    <xf numFmtId="0" fontId="420" fillId="0" borderId="306" xfId="53" applyFont="1" applyBorder="1" applyAlignment="1">
      <alignment horizontal="center" vertical="center"/>
    </xf>
    <xf numFmtId="0" fontId="521" fillId="3" borderId="391" xfId="53" applyFont="1" applyFill="1" applyBorder="1" applyAlignment="1">
      <alignment horizontal="center" vertical="center"/>
    </xf>
    <xf numFmtId="0" fontId="8" fillId="23" borderId="318" xfId="6" applyFill="1" applyBorder="1" applyAlignment="1">
      <alignment horizontal="center" vertical="center" wrapText="1"/>
    </xf>
    <xf numFmtId="0" fontId="522" fillId="23" borderId="0" xfId="6" applyFont="1" applyFill="1" applyAlignment="1">
      <alignment horizontal="centerContinuous" vertical="center"/>
    </xf>
    <xf numFmtId="0" fontId="8" fillId="1" borderId="0" xfId="6" applyFill="1" applyAlignment="1">
      <alignment vertical="center"/>
    </xf>
    <xf numFmtId="0" fontId="8" fillId="1" borderId="357" xfId="6" applyFill="1" applyBorder="1" applyAlignment="1">
      <alignment vertical="center"/>
    </xf>
    <xf numFmtId="0" fontId="8" fillId="23" borderId="357" xfId="6" applyFill="1" applyBorder="1" applyAlignment="1">
      <alignment horizontal="center" vertical="center"/>
    </xf>
    <xf numFmtId="0" fontId="8" fillId="23" borderId="364" xfId="6" applyFill="1" applyBorder="1" applyAlignment="1">
      <alignment horizontal="center" vertical="center"/>
    </xf>
    <xf numFmtId="0" fontId="8" fillId="23" borderId="364" xfId="6" applyFill="1" applyBorder="1" applyAlignment="1">
      <alignment horizontal="centerContinuous" vertical="center"/>
    </xf>
    <xf numFmtId="0" fontId="8" fillId="23" borderId="365" xfId="6" applyFill="1" applyBorder="1" applyAlignment="1">
      <alignment horizontal="center" vertical="center"/>
    </xf>
    <xf numFmtId="1" fontId="420" fillId="7" borderId="87" xfId="50" applyNumberFormat="1" applyFont="1" applyFill="1" applyBorder="1" applyAlignment="1">
      <alignment horizontal="centerContinuous" vertical="center" wrapText="1"/>
    </xf>
    <xf numFmtId="0" fontId="8" fillId="7" borderId="359" xfId="50" applyFont="1" applyFill="1" applyBorder="1" applyAlignment="1">
      <alignment horizontal="centerContinuous" vertical="center" wrapText="1"/>
    </xf>
    <xf numFmtId="0" fontId="8" fillId="7" borderId="360" xfId="50" applyFont="1" applyFill="1" applyBorder="1" applyAlignment="1">
      <alignment horizontal="centerContinuous" vertical="center" wrapText="1"/>
    </xf>
    <xf numFmtId="0" fontId="420" fillId="7" borderId="87" xfId="50" applyFont="1" applyFill="1" applyBorder="1" applyAlignment="1">
      <alignment horizontal="centerContinuous" vertical="center"/>
    </xf>
    <xf numFmtId="0" fontId="420" fillId="7" borderId="359" xfId="50" applyFont="1" applyFill="1" applyBorder="1" applyAlignment="1">
      <alignment horizontal="centerContinuous" vertical="center"/>
    </xf>
    <xf numFmtId="0" fontId="2" fillId="7" borderId="359" xfId="50" applyFill="1" applyBorder="1" applyAlignment="1">
      <alignment horizontal="centerContinuous" vertical="center"/>
    </xf>
    <xf numFmtId="0" fontId="2" fillId="7" borderId="360" xfId="50" applyFill="1" applyBorder="1" applyAlignment="1">
      <alignment horizontal="centerContinuous" vertical="center"/>
    </xf>
    <xf numFmtId="168" fontId="8" fillId="0" borderId="21" xfId="50" applyNumberFormat="1" applyFont="1" applyBorder="1" applyAlignment="1" applyProtection="1">
      <alignment horizontal="center" vertical="center" wrapText="1"/>
      <protection locked="0"/>
    </xf>
    <xf numFmtId="168" fontId="8" fillId="0" borderId="0" xfId="50" applyNumberFormat="1" applyFont="1" applyAlignment="1" applyProtection="1">
      <alignment horizontal="center" vertical="center" wrapText="1"/>
      <protection locked="0"/>
    </xf>
    <xf numFmtId="168" fontId="8" fillId="0" borderId="357" xfId="50" applyNumberFormat="1" applyFont="1" applyBorder="1" applyAlignment="1" applyProtection="1">
      <alignment horizontal="center" vertical="center" wrapText="1"/>
      <protection locked="0"/>
    </xf>
    <xf numFmtId="173" fontId="8" fillId="0" borderId="21" xfId="15" applyNumberFormat="1" applyFont="1" applyBorder="1" applyAlignment="1">
      <alignment horizontal="center" vertical="center"/>
    </xf>
    <xf numFmtId="173" fontId="8" fillId="0" borderId="0" xfId="15" applyNumberFormat="1" applyFont="1" applyAlignment="1">
      <alignment horizontal="center" vertical="center"/>
    </xf>
    <xf numFmtId="173" fontId="8" fillId="0" borderId="357" xfId="15" applyNumberFormat="1" applyFont="1" applyBorder="1" applyAlignment="1">
      <alignment horizontal="center" vertical="center"/>
    </xf>
    <xf numFmtId="0" fontId="39" fillId="23" borderId="21" xfId="50" applyFont="1" applyFill="1" applyBorder="1" applyAlignment="1" applyProtection="1">
      <alignment horizontal="left" vertical="center"/>
      <protection locked="0"/>
    </xf>
    <xf numFmtId="0" fontId="39" fillId="23" borderId="0" xfId="50" applyFont="1" applyFill="1" applyAlignment="1" applyProtection="1">
      <alignment horizontal="left" vertical="center"/>
      <protection locked="0"/>
    </xf>
    <xf numFmtId="0" fontId="57" fillId="23" borderId="309" xfId="6" applyFont="1" applyFill="1" applyBorder="1" applyAlignment="1" applyProtection="1">
      <alignment horizontal="right" vertical="center"/>
      <protection hidden="1"/>
    </xf>
    <xf numFmtId="0" fontId="4" fillId="23" borderId="0" xfId="50" applyFont="1" applyFill="1" applyAlignment="1" applyProtection="1">
      <alignment horizontal="left" vertical="center"/>
      <protection locked="0"/>
    </xf>
    <xf numFmtId="0" fontId="39" fillId="23" borderId="357" xfId="50" applyFont="1" applyFill="1" applyBorder="1" applyAlignment="1" applyProtection="1">
      <alignment horizontal="left" vertical="center"/>
      <protection locked="0"/>
    </xf>
    <xf numFmtId="0" fontId="422" fillId="23" borderId="318" xfId="50" applyFont="1" applyFill="1" applyBorder="1" applyAlignment="1">
      <alignment horizontal="centerContinuous" vertical="center"/>
    </xf>
    <xf numFmtId="0" fontId="422" fillId="23" borderId="0" xfId="50" applyFont="1" applyFill="1" applyAlignment="1">
      <alignment horizontal="centerContinuous" vertical="center"/>
    </xf>
    <xf numFmtId="0" fontId="72" fillId="23" borderId="318" xfId="6" applyFont="1" applyFill="1" applyBorder="1" applyAlignment="1">
      <alignment horizontal="center" vertical="center"/>
    </xf>
    <xf numFmtId="201" fontId="79" fillId="44" borderId="0" xfId="50" applyNumberFormat="1" applyFont="1" applyFill="1" applyAlignment="1">
      <alignment horizontal="center" vertical="center"/>
    </xf>
    <xf numFmtId="0" fontId="2" fillId="23" borderId="0" xfId="50" applyFill="1" applyAlignment="1">
      <alignment vertical="center"/>
    </xf>
    <xf numFmtId="0" fontId="534" fillId="23" borderId="0" xfId="22" applyFont="1" applyFill="1" applyBorder="1" applyAlignment="1" applyProtection="1"/>
    <xf numFmtId="0" fontId="37" fillId="23" borderId="0" xfId="50" applyFont="1" applyFill="1" applyAlignment="1">
      <alignment horizontal="center" vertical="center" wrapText="1"/>
    </xf>
    <xf numFmtId="0" fontId="37" fillId="23" borderId="319" xfId="50" applyFont="1" applyFill="1" applyBorder="1" applyAlignment="1">
      <alignment horizontal="center" vertical="center" wrapText="1"/>
    </xf>
    <xf numFmtId="0" fontId="37" fillId="36" borderId="318" xfId="50" applyFont="1" applyFill="1" applyBorder="1" applyAlignment="1">
      <alignment horizontal="center" vertical="center"/>
    </xf>
    <xf numFmtId="0" fontId="43" fillId="23" borderId="0" xfId="50" applyFont="1" applyFill="1" applyAlignment="1">
      <alignment horizontal="left" vertical="center"/>
    </xf>
    <xf numFmtId="201" fontId="29" fillId="23" borderId="0" xfId="50" applyNumberFormat="1" applyFont="1" applyFill="1" applyAlignment="1">
      <alignment horizontal="center" vertical="center"/>
    </xf>
    <xf numFmtId="0" fontId="2" fillId="23" borderId="0" xfId="50" applyFill="1" applyAlignment="1">
      <alignment horizontal="center" vertical="center"/>
    </xf>
    <xf numFmtId="0" fontId="534" fillId="23" borderId="0" xfId="22" applyFont="1" applyFill="1" applyBorder="1" applyAlignment="1" applyProtection="1">
      <alignment horizontal="left" vertical="center"/>
    </xf>
    <xf numFmtId="0" fontId="73" fillId="23" borderId="318" xfId="6" applyFont="1" applyFill="1" applyBorder="1" applyAlignment="1">
      <alignment horizontal="center" vertical="center"/>
    </xf>
    <xf numFmtId="0" fontId="37" fillId="23" borderId="175" xfId="50" applyFont="1" applyFill="1" applyBorder="1" applyAlignment="1">
      <alignment horizontal="center" vertical="center" wrapText="1"/>
    </xf>
    <xf numFmtId="0" fontId="37" fillId="23" borderId="176" xfId="50" applyFont="1" applyFill="1" applyBorder="1" applyAlignment="1">
      <alignment horizontal="center" vertical="center" wrapText="1"/>
    </xf>
    <xf numFmtId="0" fontId="78" fillId="23" borderId="306" xfId="6" applyFont="1" applyFill="1" applyBorder="1" applyAlignment="1" applyProtection="1">
      <alignment horizontal="left"/>
      <protection hidden="1"/>
    </xf>
    <xf numFmtId="0" fontId="37" fillId="23" borderId="306" xfId="50" applyFont="1" applyFill="1" applyBorder="1" applyAlignment="1">
      <alignment horizontal="center" vertical="center" wrapText="1"/>
    </xf>
    <xf numFmtId="0" fontId="37" fillId="23" borderId="391" xfId="50" applyFont="1" applyFill="1" applyBorder="1" applyAlignment="1">
      <alignment horizontal="center" vertical="center" wrapText="1"/>
    </xf>
    <xf numFmtId="0" fontId="55" fillId="0" borderId="0" xfId="50" applyFont="1" applyAlignment="1">
      <alignment vertical="top"/>
    </xf>
    <xf numFmtId="0" fontId="422" fillId="23" borderId="306" xfId="50" applyFont="1" applyFill="1" applyBorder="1" applyAlignment="1">
      <alignment horizontal="center" vertical="center"/>
    </xf>
    <xf numFmtId="0" fontId="73" fillId="23" borderId="306" xfId="6" applyFont="1" applyFill="1" applyBorder="1" applyAlignment="1">
      <alignment horizontal="center" vertical="center"/>
    </xf>
    <xf numFmtId="0" fontId="72" fillId="23" borderId="306" xfId="6" applyFont="1" applyFill="1" applyBorder="1" applyAlignment="1">
      <alignment horizontal="center" vertical="center"/>
    </xf>
    <xf numFmtId="0" fontId="422" fillId="23" borderId="101" xfId="50" applyFont="1" applyFill="1" applyBorder="1" applyAlignment="1">
      <alignment horizontal="center" vertical="center"/>
    </xf>
    <xf numFmtId="201" fontId="74" fillId="44" borderId="308" xfId="50" applyNumberFormat="1" applyFont="1" applyFill="1" applyBorder="1" applyAlignment="1">
      <alignment horizontal="center" vertical="center"/>
    </xf>
    <xf numFmtId="9" fontId="2" fillId="23" borderId="308" xfId="50" applyNumberFormat="1" applyFill="1" applyBorder="1" applyAlignment="1">
      <alignment horizontal="center" vertical="center"/>
    </xf>
    <xf numFmtId="0" fontId="2" fillId="23" borderId="308" xfId="50" applyFill="1" applyBorder="1"/>
    <xf numFmtId="166" fontId="2" fillId="0" borderId="308" xfId="50" applyNumberFormat="1" applyBorder="1" applyAlignment="1">
      <alignment horizontal="center"/>
    </xf>
    <xf numFmtId="166" fontId="2" fillId="0" borderId="309" xfId="50" applyNumberFormat="1" applyBorder="1" applyAlignment="1">
      <alignment horizontal="center"/>
    </xf>
    <xf numFmtId="0" fontId="37" fillId="36" borderId="21" xfId="50" applyFont="1" applyFill="1" applyBorder="1" applyAlignment="1">
      <alignment horizontal="center" vertical="center"/>
    </xf>
    <xf numFmtId="0" fontId="43" fillId="23" borderId="0" xfId="50" applyFont="1" applyFill="1" applyAlignment="1">
      <alignment horizontal="center" vertical="center"/>
    </xf>
    <xf numFmtId="0" fontId="43" fillId="23" borderId="357" xfId="50" applyFont="1" applyFill="1" applyBorder="1" applyAlignment="1">
      <alignment horizontal="left" vertical="center"/>
    </xf>
    <xf numFmtId="0" fontId="75" fillId="23" borderId="21" xfId="50" applyFont="1" applyFill="1" applyBorder="1" applyAlignment="1">
      <alignment horizontal="center" vertical="center"/>
    </xf>
    <xf numFmtId="0" fontId="75" fillId="23" borderId="0" xfId="50" applyFont="1" applyFill="1" applyAlignment="1">
      <alignment horizontal="center" vertical="center"/>
    </xf>
    <xf numFmtId="0" fontId="75" fillId="23" borderId="357" xfId="50" applyFont="1" applyFill="1" applyBorder="1" applyAlignment="1">
      <alignment horizontal="center" vertical="center"/>
    </xf>
    <xf numFmtId="187" fontId="20" fillId="23" borderId="21" xfId="50" applyNumberFormat="1" applyFont="1" applyFill="1" applyBorder="1" applyAlignment="1">
      <alignment horizontal="center" vertical="center"/>
    </xf>
    <xf numFmtId="188" fontId="76" fillId="23" borderId="0" xfId="50" applyNumberFormat="1" applyFont="1" applyFill="1" applyAlignment="1">
      <alignment horizontal="center" vertical="center"/>
    </xf>
    <xf numFmtId="188" fontId="20" fillId="23" borderId="0" xfId="50" applyNumberFormat="1" applyFont="1" applyFill="1" applyAlignment="1">
      <alignment horizontal="center" vertical="center"/>
    </xf>
    <xf numFmtId="188" fontId="76" fillId="23" borderId="357" xfId="50" applyNumberFormat="1" applyFont="1" applyFill="1" applyBorder="1" applyAlignment="1">
      <alignment horizontal="center" vertical="center"/>
    </xf>
    <xf numFmtId="166" fontId="73" fillId="37" borderId="21" xfId="50" applyNumberFormat="1" applyFont="1" applyFill="1" applyBorder="1" applyAlignment="1">
      <alignment horizontal="center" vertical="center"/>
    </xf>
    <xf numFmtId="166" fontId="73" fillId="37" borderId="0" xfId="50" applyNumberFormat="1" applyFont="1" applyFill="1" applyAlignment="1">
      <alignment horizontal="center" vertical="center"/>
    </xf>
    <xf numFmtId="166" fontId="73" fillId="23" borderId="0" xfId="50" applyNumberFormat="1" applyFont="1" applyFill="1" applyAlignment="1">
      <alignment horizontal="center" vertical="center"/>
    </xf>
    <xf numFmtId="166" fontId="73" fillId="37" borderId="357" xfId="50" applyNumberFormat="1" applyFont="1" applyFill="1" applyBorder="1" applyAlignment="1">
      <alignment horizontal="center" vertical="center"/>
    </xf>
    <xf numFmtId="166" fontId="73" fillId="23" borderId="95" xfId="50" applyNumberFormat="1" applyFont="1" applyFill="1" applyBorder="1" applyAlignment="1">
      <alignment horizontal="center" vertical="center"/>
    </xf>
    <xf numFmtId="0" fontId="2" fillId="23" borderId="306" xfId="50" applyFill="1" applyBorder="1"/>
    <xf numFmtId="166" fontId="73" fillId="23" borderId="306" xfId="50" applyNumberFormat="1" applyFont="1" applyFill="1" applyBorder="1" applyAlignment="1">
      <alignment horizontal="center" vertical="center"/>
    </xf>
    <xf numFmtId="0" fontId="69" fillId="23" borderId="357" xfId="6" applyFont="1" applyFill="1" applyBorder="1" applyAlignment="1">
      <alignment vertical="center"/>
    </xf>
    <xf numFmtId="0" fontId="57" fillId="23" borderId="357" xfId="6" applyFont="1" applyFill="1" applyBorder="1" applyAlignment="1" applyProtection="1">
      <alignment horizontal="right" vertical="center"/>
      <protection hidden="1"/>
    </xf>
    <xf numFmtId="166" fontId="73" fillId="23" borderId="21" xfId="50" applyNumberFormat="1" applyFont="1" applyFill="1" applyBorder="1" applyAlignment="1">
      <alignment horizontal="center" vertical="center"/>
    </xf>
    <xf numFmtId="0" fontId="2" fillId="0" borderId="0" xfId="50" applyAlignment="1">
      <alignment horizontal="right"/>
    </xf>
    <xf numFmtId="0" fontId="534" fillId="0" borderId="0" xfId="22" applyFont="1" applyAlignment="1" applyProtection="1"/>
    <xf numFmtId="0" fontId="420" fillId="23" borderId="0" xfId="50" applyFont="1" applyFill="1"/>
    <xf numFmtId="0" fontId="15" fillId="23" borderId="0" xfId="15" applyFill="1" applyAlignment="1">
      <alignment vertical="center"/>
    </xf>
    <xf numFmtId="0" fontId="420" fillId="7" borderId="94" xfId="15" applyFont="1" applyFill="1" applyBorder="1" applyAlignment="1" applyProtection="1">
      <alignment horizontal="centerContinuous" vertical="center"/>
      <protection locked="0"/>
    </xf>
    <xf numFmtId="0" fontId="420" fillId="7" borderId="201" xfId="15" applyFont="1" applyFill="1" applyBorder="1" applyAlignment="1" applyProtection="1">
      <alignment horizontal="centerContinuous" vertical="center"/>
      <protection locked="0"/>
    </xf>
    <xf numFmtId="0" fontId="420" fillId="7" borderId="202" xfId="15" applyFont="1" applyFill="1" applyBorder="1" applyAlignment="1" applyProtection="1">
      <alignment horizontal="right" vertical="center"/>
      <protection locked="0"/>
    </xf>
    <xf numFmtId="0" fontId="535" fillId="23" borderId="21" xfId="50" applyFont="1" applyFill="1" applyBorder="1" applyAlignment="1" applyProtection="1">
      <alignment horizontal="left" vertical="center"/>
      <protection locked="0"/>
    </xf>
    <xf numFmtId="0" fontId="535" fillId="23" borderId="428" xfId="50" applyFont="1" applyFill="1" applyBorder="1" applyAlignment="1" applyProtection="1">
      <alignment horizontal="right" vertical="center"/>
      <protection locked="0"/>
    </xf>
    <xf numFmtId="206" fontId="530" fillId="2" borderId="319" xfId="50" applyNumberFormat="1" applyFont="1" applyFill="1" applyBorder="1" applyAlignment="1" applyProtection="1">
      <alignment horizontal="center" vertical="center"/>
      <protection locked="0"/>
    </xf>
    <xf numFmtId="0" fontId="535" fillId="23" borderId="0" xfId="50" applyFont="1" applyFill="1" applyAlignment="1" applyProtection="1">
      <alignment horizontal="right" vertical="center"/>
      <protection locked="0"/>
    </xf>
    <xf numFmtId="0" fontId="536" fillId="23" borderId="0" xfId="50" applyFont="1" applyFill="1" applyAlignment="1" applyProtection="1">
      <alignment horizontal="right" vertical="center"/>
      <protection locked="0"/>
    </xf>
    <xf numFmtId="206" fontId="529" fillId="2" borderId="357" xfId="50" applyNumberFormat="1" applyFont="1" applyFill="1" applyBorder="1" applyAlignment="1" applyProtection="1">
      <alignment horizontal="center" vertical="center"/>
      <protection locked="0"/>
    </xf>
    <xf numFmtId="0" fontId="537" fillId="23" borderId="21" xfId="50" applyFont="1" applyFill="1" applyBorder="1" applyAlignment="1" applyProtection="1">
      <alignment horizontal="left" vertical="center"/>
      <protection locked="0"/>
    </xf>
    <xf numFmtId="0" fontId="537" fillId="23" borderId="0" xfId="50" applyFont="1" applyFill="1" applyAlignment="1" applyProtection="1">
      <alignment horizontal="right" vertical="center"/>
      <protection locked="0"/>
    </xf>
    <xf numFmtId="205" fontId="529" fillId="2" borderId="319" xfId="50" applyNumberFormat="1" applyFont="1" applyFill="1" applyBorder="1" applyAlignment="1" applyProtection="1">
      <alignment horizontal="center" vertical="center"/>
      <protection locked="0"/>
    </xf>
    <xf numFmtId="206" fontId="529" fillId="2" borderId="319" xfId="50" applyNumberFormat="1" applyFont="1" applyFill="1" applyBorder="1" applyAlignment="1" applyProtection="1">
      <alignment horizontal="center" vertical="center"/>
      <protection locked="0"/>
    </xf>
    <xf numFmtId="206" fontId="530" fillId="2" borderId="357" xfId="50" applyNumberFormat="1" applyFont="1" applyFill="1" applyBorder="1" applyAlignment="1" applyProtection="1">
      <alignment horizontal="center" vertical="center"/>
      <protection locked="0"/>
    </xf>
    <xf numFmtId="0" fontId="367" fillId="23" borderId="21" xfId="50" applyFont="1" applyFill="1" applyBorder="1" applyAlignment="1" applyProtection="1">
      <alignment horizontal="left" vertical="center"/>
      <protection locked="0"/>
    </xf>
    <xf numFmtId="0" fontId="367" fillId="23" borderId="0" xfId="50" applyFont="1" applyFill="1" applyAlignment="1" applyProtection="1">
      <alignment horizontal="right" vertical="center"/>
      <protection locked="0"/>
    </xf>
    <xf numFmtId="206" fontId="428" fillId="23" borderId="319" xfId="50" applyNumberFormat="1" applyFont="1" applyFill="1" applyBorder="1" applyAlignment="1" applyProtection="1">
      <alignment horizontal="center" vertical="center"/>
      <protection locked="0"/>
    </xf>
    <xf numFmtId="0" fontId="8" fillId="23" borderId="0" xfId="50" applyFont="1" applyFill="1" applyAlignment="1" applyProtection="1">
      <alignment horizontal="right" vertical="center"/>
      <protection locked="0"/>
    </xf>
    <xf numFmtId="206" fontId="428" fillId="23" borderId="357" xfId="50" applyNumberFormat="1" applyFont="1" applyFill="1" applyBorder="1" applyAlignment="1" applyProtection="1">
      <alignment horizontal="center" vertical="center"/>
      <protection locked="0"/>
    </xf>
    <xf numFmtId="0" fontId="8" fillId="23" borderId="91" xfId="50" applyFont="1" applyFill="1" applyBorder="1" applyAlignment="1" applyProtection="1">
      <alignment horizontal="left" vertical="center"/>
      <protection locked="0"/>
    </xf>
    <xf numFmtId="0" fontId="428" fillId="23" borderId="0" xfId="50" applyFont="1" applyFill="1" applyAlignment="1" applyProtection="1">
      <alignment horizontal="right" vertical="center"/>
      <protection locked="0"/>
    </xf>
    <xf numFmtId="205" fontId="428" fillId="23" borderId="319" xfId="50" applyNumberFormat="1" applyFont="1" applyFill="1" applyBorder="1" applyAlignment="1" applyProtection="1">
      <alignment horizontal="center" vertical="center"/>
      <protection locked="0"/>
    </xf>
    <xf numFmtId="205" fontId="428" fillId="23" borderId="357" xfId="50" applyNumberFormat="1" applyFont="1" applyFill="1" applyBorder="1" applyAlignment="1" applyProtection="1">
      <alignment horizontal="center" vertical="center"/>
      <protection locked="0"/>
    </xf>
    <xf numFmtId="0" fontId="8" fillId="22" borderId="317" xfId="50" applyFont="1" applyFill="1" applyBorder="1" applyAlignment="1" applyProtection="1">
      <alignment horizontal="left" vertical="center"/>
      <protection locked="0"/>
    </xf>
    <xf numFmtId="0" fontId="8" fillId="22" borderId="313" xfId="50" applyFont="1" applyFill="1" applyBorder="1" applyAlignment="1" applyProtection="1">
      <alignment horizontal="right" vertical="center"/>
      <protection locked="0"/>
    </xf>
    <xf numFmtId="206" fontId="428" fillId="22" borderId="313" xfId="50" applyNumberFormat="1" applyFont="1" applyFill="1" applyBorder="1" applyAlignment="1" applyProtection="1">
      <alignment horizontal="center" vertical="center"/>
      <protection locked="0"/>
    </xf>
    <xf numFmtId="0" fontId="8" fillId="22" borderId="313" xfId="6" applyFill="1" applyBorder="1" applyProtection="1">
      <protection hidden="1"/>
    </xf>
    <xf numFmtId="0" fontId="428" fillId="22" borderId="313" xfId="50" applyFont="1" applyFill="1" applyBorder="1" applyAlignment="1" applyProtection="1">
      <alignment horizontal="right" vertical="center"/>
      <protection locked="0"/>
    </xf>
    <xf numFmtId="205" fontId="428" fillId="22" borderId="313" xfId="50" applyNumberFormat="1" applyFont="1" applyFill="1" applyBorder="1" applyAlignment="1" applyProtection="1">
      <alignment horizontal="center" vertical="center"/>
      <protection locked="0"/>
    </xf>
    <xf numFmtId="205" fontId="428" fillId="22" borderId="80" xfId="50" applyNumberFormat="1" applyFont="1" applyFill="1" applyBorder="1" applyAlignment="1" applyProtection="1">
      <alignment horizontal="center" vertical="center"/>
      <protection locked="0"/>
    </xf>
    <xf numFmtId="0" fontId="536" fillId="23" borderId="21" xfId="50" applyFont="1" applyFill="1" applyBorder="1" applyAlignment="1" applyProtection="1">
      <alignment horizontal="left" vertical="center"/>
      <protection locked="0"/>
    </xf>
    <xf numFmtId="0" fontId="537" fillId="23" borderId="0" xfId="50" applyFont="1" applyFill="1" applyAlignment="1" applyProtection="1">
      <alignment horizontal="right" vertical="center" wrapText="1"/>
      <protection locked="0"/>
    </xf>
    <xf numFmtId="170" fontId="528" fillId="2" borderId="319" xfId="50" applyNumberFormat="1" applyFont="1" applyFill="1" applyBorder="1" applyAlignment="1" applyProtection="1">
      <alignment horizontal="center" vertical="center"/>
      <protection locked="0"/>
    </xf>
    <xf numFmtId="0" fontId="428" fillId="23" borderId="95" xfId="50" applyFont="1" applyFill="1" applyBorder="1" applyAlignment="1" applyProtection="1">
      <alignment horizontal="left" vertical="center"/>
      <protection locked="0"/>
    </xf>
    <xf numFmtId="0" fontId="428" fillId="23" borderId="306" xfId="50" applyFont="1" applyFill="1" applyBorder="1" applyAlignment="1" applyProtection="1">
      <alignment horizontal="right" vertical="center"/>
      <protection locked="0"/>
    </xf>
    <xf numFmtId="205" fontId="428" fillId="23" borderId="391" xfId="50" applyNumberFormat="1" applyFont="1" applyFill="1" applyBorder="1" applyAlignment="1" applyProtection="1">
      <alignment horizontal="center" vertical="center"/>
      <protection locked="0"/>
    </xf>
    <xf numFmtId="0" fontId="8" fillId="23" borderId="306" xfId="50" applyFont="1" applyFill="1" applyBorder="1" applyAlignment="1" applyProtection="1">
      <alignment horizontal="right" vertical="center"/>
      <protection locked="0"/>
    </xf>
    <xf numFmtId="206" fontId="428" fillId="23" borderId="391" xfId="50" applyNumberFormat="1" applyFont="1" applyFill="1" applyBorder="1" applyAlignment="1" applyProtection="1">
      <alignment horizontal="center" vertical="center"/>
      <protection locked="0"/>
    </xf>
    <xf numFmtId="205" fontId="428" fillId="23" borderId="101" xfId="50" applyNumberFormat="1" applyFont="1" applyFill="1" applyBorder="1" applyAlignment="1" applyProtection="1">
      <alignment horizontal="center" vertical="center"/>
      <protection locked="0"/>
    </xf>
    <xf numFmtId="0" fontId="538" fillId="0" borderId="0" xfId="50" applyFont="1" applyAlignment="1">
      <alignment horizontal="center" vertical="center"/>
    </xf>
    <xf numFmtId="0" fontId="538" fillId="23" borderId="0" xfId="50" applyFont="1" applyFill="1" applyAlignment="1">
      <alignment vertical="center"/>
    </xf>
    <xf numFmtId="0" fontId="538" fillId="0" borderId="0" xfId="50" applyFont="1" applyAlignment="1">
      <alignment vertical="center"/>
    </xf>
    <xf numFmtId="0" fontId="464" fillId="26" borderId="443" xfId="16" applyFont="1" applyFill="1" applyBorder="1" applyAlignment="1" applyProtection="1">
      <alignment horizontal="left" vertical="center"/>
      <protection locked="0"/>
    </xf>
    <xf numFmtId="0" fontId="420" fillId="26" borderId="439" xfId="16" applyFont="1" applyFill="1" applyBorder="1" applyAlignment="1" applyProtection="1">
      <alignment horizontal="centerContinuous" vertical="center"/>
      <protection locked="0"/>
    </xf>
    <xf numFmtId="0" fontId="420" fillId="26" borderId="444" xfId="16" applyFont="1" applyFill="1" applyBorder="1" applyAlignment="1" applyProtection="1">
      <alignment horizontal="right" vertical="center"/>
      <protection locked="0"/>
    </xf>
    <xf numFmtId="0" fontId="58" fillId="4" borderId="318" xfId="50" applyFont="1" applyFill="1" applyBorder="1" applyAlignment="1" applyProtection="1">
      <alignment horizontal="right" vertical="center"/>
      <protection locked="0"/>
    </xf>
    <xf numFmtId="201" fontId="539" fillId="56" borderId="319" xfId="50" applyNumberFormat="1" applyFont="1" applyFill="1" applyBorder="1" applyAlignment="1" applyProtection="1">
      <alignment horizontal="center" vertical="center"/>
      <protection locked="0"/>
    </xf>
    <xf numFmtId="0" fontId="58" fillId="23" borderId="0" xfId="50" applyFont="1" applyFill="1" applyAlignment="1" applyProtection="1">
      <alignment horizontal="right" vertical="center"/>
      <protection locked="0"/>
    </xf>
    <xf numFmtId="0" fontId="58" fillId="4" borderId="339" xfId="50" applyFont="1" applyFill="1" applyBorder="1" applyAlignment="1" applyProtection="1">
      <alignment horizontal="right" vertical="center"/>
      <protection locked="0"/>
    </xf>
    <xf numFmtId="174" fontId="539" fillId="2" borderId="319" xfId="50" applyNumberFormat="1" applyFont="1" applyFill="1" applyBorder="1" applyAlignment="1" applyProtection="1">
      <alignment horizontal="center" vertical="center"/>
      <protection locked="0"/>
    </xf>
    <xf numFmtId="0" fontId="60" fillId="4" borderId="318" xfId="50" applyFont="1" applyFill="1" applyBorder="1" applyAlignment="1" applyProtection="1">
      <alignment horizontal="right" vertical="center"/>
      <protection locked="0"/>
    </xf>
    <xf numFmtId="201" fontId="521" fillId="2" borderId="319" xfId="50" applyNumberFormat="1" applyFont="1" applyFill="1" applyBorder="1" applyAlignment="1" applyProtection="1">
      <alignment horizontal="center" vertical="center"/>
      <protection locked="0"/>
    </xf>
    <xf numFmtId="0" fontId="60" fillId="23" borderId="0" xfId="50" applyFont="1" applyFill="1" applyAlignment="1" applyProtection="1">
      <alignment horizontal="right" vertical="center"/>
      <protection locked="0"/>
    </xf>
    <xf numFmtId="170" fontId="521" fillId="2" borderId="319" xfId="50" applyNumberFormat="1" applyFont="1" applyFill="1" applyBorder="1" applyAlignment="1" applyProtection="1">
      <alignment horizontal="center" vertical="center"/>
      <protection locked="0"/>
    </xf>
    <xf numFmtId="174" fontId="521" fillId="2" borderId="319" xfId="50" applyNumberFormat="1" applyFont="1" applyFill="1" applyBorder="1" applyAlignment="1" applyProtection="1">
      <alignment horizontal="center" vertical="center"/>
      <protection locked="0"/>
    </xf>
    <xf numFmtId="0" fontId="28" fillId="4" borderId="318" xfId="50" applyFont="1" applyFill="1" applyBorder="1" applyAlignment="1" applyProtection="1">
      <alignment horizontal="right" vertical="center"/>
      <protection locked="0"/>
    </xf>
    <xf numFmtId="201" fontId="28" fillId="4" borderId="319" xfId="50" applyNumberFormat="1" applyFont="1" applyFill="1" applyBorder="1" applyAlignment="1" applyProtection="1">
      <alignment horizontal="center" vertical="center"/>
      <protection locked="0"/>
    </xf>
    <xf numFmtId="223" fontId="28" fillId="4" borderId="319" xfId="50" applyNumberFormat="1" applyFont="1" applyFill="1" applyBorder="1" applyAlignment="1" applyProtection="1">
      <alignment horizontal="center" vertical="center"/>
      <protection locked="0"/>
    </xf>
    <xf numFmtId="174" fontId="28" fillId="4" borderId="319" xfId="50" applyNumberFormat="1" applyFont="1" applyFill="1" applyBorder="1" applyAlignment="1" applyProtection="1">
      <alignment horizontal="center" vertical="center"/>
      <protection locked="0"/>
    </xf>
    <xf numFmtId="0" fontId="28" fillId="4" borderId="7" xfId="50" applyFont="1" applyFill="1" applyBorder="1" applyAlignment="1" applyProtection="1">
      <alignment horizontal="right" vertical="center"/>
      <protection locked="0"/>
    </xf>
    <xf numFmtId="166" fontId="28" fillId="4" borderId="391" xfId="50" applyNumberFormat="1" applyFont="1" applyFill="1" applyBorder="1" applyAlignment="1" applyProtection="1">
      <alignment horizontal="center" vertical="center"/>
      <protection locked="0"/>
    </xf>
    <xf numFmtId="168" fontId="28" fillId="4" borderId="391" xfId="50" applyNumberFormat="1" applyFont="1" applyFill="1" applyBorder="1" applyAlignment="1" applyProtection="1">
      <alignment horizontal="center" vertical="center"/>
      <protection locked="0"/>
    </xf>
    <xf numFmtId="0" fontId="65" fillId="4" borderId="318" xfId="50" applyFont="1" applyFill="1" applyBorder="1" applyAlignment="1" applyProtection="1">
      <alignment horizontal="right" vertical="center"/>
      <protection locked="0"/>
    </xf>
    <xf numFmtId="0" fontId="65" fillId="4" borderId="308" xfId="50" applyFont="1" applyFill="1" applyBorder="1" applyAlignment="1" applyProtection="1">
      <alignment horizontal="right" vertical="center"/>
      <protection locked="0"/>
    </xf>
    <xf numFmtId="0" fontId="65" fillId="4" borderId="339" xfId="50" applyFont="1" applyFill="1" applyBorder="1" applyAlignment="1" applyProtection="1">
      <alignment horizontal="right" vertical="center"/>
      <protection locked="0"/>
    </xf>
    <xf numFmtId="201" fontId="521" fillId="2" borderId="390" xfId="50" applyNumberFormat="1" applyFont="1" applyFill="1" applyBorder="1" applyAlignment="1" applyProtection="1">
      <alignment horizontal="center" vertical="center"/>
      <protection locked="0"/>
    </xf>
    <xf numFmtId="174" fontId="540" fillId="2" borderId="319" xfId="50" applyNumberFormat="1" applyFont="1" applyFill="1" applyBorder="1" applyAlignment="1" applyProtection="1">
      <alignment horizontal="center" vertical="center"/>
      <protection locked="0"/>
    </xf>
    <xf numFmtId="174" fontId="540" fillId="2" borderId="390" xfId="50" applyNumberFormat="1" applyFont="1" applyFill="1" applyBorder="1" applyAlignment="1" applyProtection="1">
      <alignment horizontal="center" vertical="center"/>
      <protection locked="0"/>
    </xf>
    <xf numFmtId="0" fontId="37" fillId="4" borderId="318" xfId="50" applyFont="1" applyFill="1" applyBorder="1" applyAlignment="1" applyProtection="1">
      <alignment horizontal="right" vertical="center"/>
      <protection locked="0"/>
    </xf>
    <xf numFmtId="0" fontId="37" fillId="4" borderId="0" xfId="50" applyFont="1" applyFill="1" applyAlignment="1" applyProtection="1">
      <alignment horizontal="right" vertical="center"/>
      <protection locked="0"/>
    </xf>
    <xf numFmtId="170" fontId="423" fillId="2" borderId="319" xfId="50" applyNumberFormat="1" applyFont="1" applyFill="1" applyBorder="1" applyAlignment="1" applyProtection="1">
      <alignment horizontal="center" vertical="center"/>
      <protection locked="0"/>
    </xf>
    <xf numFmtId="174" fontId="423" fillId="2" borderId="319" xfId="50" applyNumberFormat="1" applyFont="1" applyFill="1" applyBorder="1" applyAlignment="1" applyProtection="1">
      <alignment horizontal="center" vertical="center"/>
      <protection locked="0"/>
    </xf>
    <xf numFmtId="223" fontId="28" fillId="4" borderId="391" xfId="50" applyNumberFormat="1" applyFont="1" applyFill="1" applyBorder="1" applyAlignment="1" applyProtection="1">
      <alignment horizontal="center" vertical="center"/>
      <protection locked="0"/>
    </xf>
    <xf numFmtId="174" fontId="28" fillId="4" borderId="391" xfId="50" applyNumberFormat="1" applyFont="1" applyFill="1" applyBorder="1" applyAlignment="1" applyProtection="1">
      <alignment horizontal="center" vertical="center"/>
      <protection locked="0"/>
    </xf>
    <xf numFmtId="0" fontId="508" fillId="31" borderId="0" xfId="6" applyFont="1" applyFill="1" applyAlignment="1">
      <alignment horizontal="left" vertical="center"/>
    </xf>
    <xf numFmtId="0" fontId="21" fillId="31" borderId="0" xfId="6" applyFont="1" applyFill="1" applyAlignment="1">
      <alignment horizontal="centerContinuous" vertical="center"/>
    </xf>
    <xf numFmtId="0" fontId="21" fillId="31" borderId="0" xfId="6" applyFont="1" applyFill="1" applyAlignment="1">
      <alignment horizontal="center" vertical="center"/>
    </xf>
    <xf numFmtId="0" fontId="25" fillId="23" borderId="0" xfId="6" applyFont="1" applyFill="1" applyProtection="1">
      <protection hidden="1"/>
    </xf>
    <xf numFmtId="0" fontId="385" fillId="23" borderId="0" xfId="50" applyFont="1" applyFill="1"/>
    <xf numFmtId="0" fontId="438" fillId="23" borderId="0" xfId="22" applyFont="1" applyFill="1"/>
    <xf numFmtId="0" fontId="457" fillId="23" borderId="0" xfId="6" applyFont="1" applyFill="1" applyAlignment="1">
      <alignment horizontal="centerContinuous" vertical="center"/>
    </xf>
    <xf numFmtId="0" fontId="457" fillId="23" borderId="0" xfId="6" applyFont="1" applyFill="1" applyAlignment="1">
      <alignment horizontal="center" vertical="center"/>
    </xf>
    <xf numFmtId="0" fontId="513" fillId="23" borderId="0" xfId="22" applyFont="1" applyFill="1"/>
    <xf numFmtId="0" fontId="420" fillId="23" borderId="0" xfId="6" applyFont="1" applyFill="1" applyAlignment="1">
      <alignment horizontal="left" vertical="center"/>
    </xf>
    <xf numFmtId="0" fontId="137" fillId="23" borderId="0" xfId="22" applyFill="1" applyBorder="1" applyAlignment="1">
      <alignment horizontal="left" vertical="center"/>
    </xf>
    <xf numFmtId="0" fontId="541" fillId="23" borderId="0" xfId="50" applyFont="1" applyFill="1"/>
    <xf numFmtId="0" fontId="423" fillId="23" borderId="0" xfId="50" applyFont="1" applyFill="1"/>
    <xf numFmtId="0" fontId="60" fillId="4" borderId="21" xfId="50" applyFont="1" applyFill="1" applyBorder="1" applyAlignment="1" applyProtection="1">
      <alignment horizontal="right" vertical="center"/>
      <protection locked="0"/>
    </xf>
    <xf numFmtId="224" fontId="521" fillId="2" borderId="357" xfId="50" applyNumberFormat="1" applyFont="1" applyFill="1" applyBorder="1" applyAlignment="1" applyProtection="1">
      <alignment horizontal="center" vertical="center"/>
      <protection locked="0"/>
    </xf>
    <xf numFmtId="0" fontId="296" fillId="4" borderId="21" xfId="50" applyFont="1" applyFill="1" applyBorder="1" applyAlignment="1" applyProtection="1">
      <alignment horizontal="right" vertical="center"/>
      <protection locked="0"/>
    </xf>
    <xf numFmtId="224" fontId="536" fillId="2" borderId="357" xfId="50" applyNumberFormat="1" applyFont="1" applyFill="1" applyBorder="1" applyAlignment="1" applyProtection="1">
      <alignment horizontal="center" vertical="center"/>
      <protection locked="0"/>
    </xf>
    <xf numFmtId="0" fontId="37" fillId="4" borderId="21" xfId="50" applyFont="1" applyFill="1" applyBorder="1" applyAlignment="1" applyProtection="1">
      <alignment horizontal="right" vertical="center"/>
      <protection locked="0"/>
    </xf>
    <xf numFmtId="170" fontId="423" fillId="2" borderId="357" xfId="50" applyNumberFormat="1" applyFont="1" applyFill="1" applyBorder="1" applyAlignment="1" applyProtection="1">
      <alignment horizontal="center" vertical="center"/>
      <protection locked="0"/>
    </xf>
    <xf numFmtId="0" fontId="298" fillId="4" borderId="21" xfId="50" applyFont="1" applyFill="1" applyBorder="1" applyAlignment="1" applyProtection="1">
      <alignment horizontal="right" vertical="center"/>
      <protection locked="0"/>
    </xf>
    <xf numFmtId="170" fontId="542" fillId="2" borderId="357" xfId="50" applyNumberFormat="1" applyFont="1" applyFill="1" applyBorder="1" applyAlignment="1" applyProtection="1">
      <alignment horizontal="center" vertical="center"/>
      <protection locked="0"/>
    </xf>
    <xf numFmtId="0" fontId="28" fillId="4" borderId="21" xfId="50" applyFont="1" applyFill="1" applyBorder="1" applyAlignment="1" applyProtection="1">
      <alignment horizontal="right" vertical="center"/>
      <protection locked="0"/>
    </xf>
    <xf numFmtId="190" fontId="28" fillId="23" borderId="357" xfId="50" applyNumberFormat="1" applyFont="1" applyFill="1" applyBorder="1" applyAlignment="1" applyProtection="1">
      <alignment horizontal="center" vertical="center"/>
      <protection locked="0"/>
    </xf>
    <xf numFmtId="0" fontId="29" fillId="4" borderId="21" xfId="50" applyFont="1" applyFill="1" applyBorder="1" applyAlignment="1" applyProtection="1">
      <alignment horizontal="right" vertical="center"/>
      <protection locked="0"/>
    </xf>
    <xf numFmtId="2" fontId="29" fillId="4" borderId="357" xfId="50" applyNumberFormat="1" applyFont="1" applyFill="1" applyBorder="1" applyAlignment="1" applyProtection="1">
      <alignment horizontal="center" vertical="center"/>
      <protection locked="0"/>
    </xf>
    <xf numFmtId="164" fontId="28" fillId="4" borderId="357" xfId="50" applyNumberFormat="1" applyFont="1" applyFill="1" applyBorder="1" applyAlignment="1" applyProtection="1">
      <alignment horizontal="center" vertical="center"/>
      <protection locked="0"/>
    </xf>
    <xf numFmtId="0" fontId="29" fillId="4" borderId="92" xfId="50" applyFont="1" applyFill="1" applyBorder="1" applyAlignment="1" applyProtection="1">
      <alignment horizontal="right" vertical="center"/>
      <protection locked="0"/>
    </xf>
    <xf numFmtId="175" fontId="29" fillId="23" borderId="365" xfId="50" applyNumberFormat="1" applyFont="1" applyFill="1" applyBorder="1" applyAlignment="1" applyProtection="1">
      <alignment horizontal="center" vertical="center"/>
      <protection locked="0"/>
    </xf>
    <xf numFmtId="190" fontId="29" fillId="23" borderId="357" xfId="50" applyNumberFormat="1" applyFont="1" applyFill="1" applyBorder="1" applyAlignment="1" applyProtection="1">
      <alignment horizontal="center" vertical="center"/>
      <protection locked="0"/>
    </xf>
    <xf numFmtId="164" fontId="29" fillId="4" borderId="133" xfId="50" applyNumberFormat="1" applyFont="1" applyFill="1" applyBorder="1" applyAlignment="1" applyProtection="1">
      <alignment horizontal="center" vertical="center"/>
      <protection locked="0"/>
    </xf>
    <xf numFmtId="190" fontId="29" fillId="23" borderId="135" xfId="50" applyNumberFormat="1" applyFont="1" applyFill="1" applyBorder="1" applyAlignment="1" applyProtection="1">
      <alignment horizontal="center" vertical="center"/>
      <protection locked="0"/>
    </xf>
    <xf numFmtId="0" fontId="2" fillId="23" borderId="0" xfId="50" applyFill="1" applyAlignment="1">
      <alignment horizontal="right"/>
    </xf>
    <xf numFmtId="224" fontId="543" fillId="2" borderId="357" xfId="50" applyNumberFormat="1" applyFont="1" applyFill="1" applyBorder="1" applyAlignment="1" applyProtection="1">
      <alignment horizontal="center" vertical="center"/>
      <protection locked="0"/>
    </xf>
    <xf numFmtId="0" fontId="2" fillId="23" borderId="21" xfId="50" applyFill="1" applyBorder="1"/>
    <xf numFmtId="0" fontId="250" fillId="4" borderId="21" xfId="50" applyFont="1" applyFill="1" applyBorder="1" applyAlignment="1" applyProtection="1">
      <alignment horizontal="right" vertical="center"/>
      <protection locked="0"/>
    </xf>
    <xf numFmtId="170" fontId="544" fillId="2" borderId="357" xfId="50" applyNumberFormat="1" applyFont="1" applyFill="1" applyBorder="1" applyAlignment="1" applyProtection="1">
      <alignment horizontal="center" vertical="center"/>
      <protection locked="0"/>
    </xf>
    <xf numFmtId="164" fontId="28" fillId="4" borderId="92" xfId="50" applyNumberFormat="1" applyFont="1" applyFill="1" applyBorder="1" applyAlignment="1" applyProtection="1">
      <alignment horizontal="center" vertical="center"/>
      <protection locked="0"/>
    </xf>
    <xf numFmtId="190" fontId="29" fillId="23" borderId="365" xfId="50" applyNumberFormat="1" applyFont="1" applyFill="1" applyBorder="1" applyAlignment="1" applyProtection="1">
      <alignment horizontal="center" vertical="center"/>
      <protection locked="0"/>
    </xf>
    <xf numFmtId="0" fontId="545" fillId="4" borderId="21" xfId="50" applyFont="1" applyFill="1" applyBorder="1" applyAlignment="1" applyProtection="1">
      <alignment horizontal="right" vertical="center"/>
      <protection locked="0"/>
    </xf>
    <xf numFmtId="224" fontId="529" fillId="2" borderId="357" xfId="50" applyNumberFormat="1" applyFont="1" applyFill="1" applyBorder="1" applyAlignment="1" applyProtection="1">
      <alignment horizontal="center" vertical="center"/>
      <protection locked="0"/>
    </xf>
    <xf numFmtId="2" fontId="29" fillId="4" borderId="92" xfId="50" applyNumberFormat="1" applyFont="1" applyFill="1" applyBorder="1" applyAlignment="1" applyProtection="1">
      <alignment horizontal="center" vertical="center"/>
      <protection locked="0"/>
    </xf>
    <xf numFmtId="0" fontId="541" fillId="23" borderId="0" xfId="50" applyFont="1" applyFill="1" applyAlignment="1">
      <alignment vertical="center"/>
    </xf>
    <xf numFmtId="0" fontId="457" fillId="26" borderId="87" xfId="15" applyFont="1" applyFill="1" applyBorder="1" applyAlignment="1" applyProtection="1">
      <alignment horizontal="left" vertical="center"/>
      <protection locked="0"/>
    </xf>
    <xf numFmtId="0" fontId="420" fillId="26" borderId="201" xfId="15" applyFont="1" applyFill="1" applyBorder="1" applyAlignment="1" applyProtection="1">
      <alignment horizontal="centerContinuous" vertical="center"/>
      <protection locked="0"/>
    </xf>
    <xf numFmtId="0" fontId="457" fillId="26" borderId="202" xfId="15" applyFont="1" applyFill="1" applyBorder="1" applyAlignment="1" applyProtection="1">
      <alignment horizontal="right" vertical="center"/>
      <protection locked="0"/>
    </xf>
    <xf numFmtId="2" fontId="428" fillId="29" borderId="119" xfId="50" applyNumberFormat="1" applyFont="1" applyFill="1" applyBorder="1" applyAlignment="1" applyProtection="1">
      <alignment horizontal="center" vertical="center" wrapText="1"/>
      <protection locked="0"/>
    </xf>
    <xf numFmtId="0" fontId="546" fillId="72" borderId="428" xfId="15" applyFont="1" applyFill="1" applyBorder="1" applyAlignment="1">
      <alignment horizontal="right" vertical="center"/>
    </xf>
    <xf numFmtId="0" fontId="547" fillId="72" borderId="428" xfId="15" applyFont="1" applyFill="1" applyBorder="1" applyAlignment="1">
      <alignment horizontal="right" vertical="center"/>
    </xf>
    <xf numFmtId="9" fontId="548" fillId="72" borderId="321" xfId="50" applyNumberFormat="1" applyFont="1" applyFill="1" applyBorder="1" applyAlignment="1">
      <alignment horizontal="left" vertical="center"/>
    </xf>
    <xf numFmtId="165" fontId="522" fillId="22" borderId="79" xfId="50" applyNumberFormat="1" applyFont="1" applyFill="1" applyBorder="1" applyAlignment="1">
      <alignment horizontal="center" vertical="center"/>
    </xf>
    <xf numFmtId="0" fontId="8" fillId="22" borderId="311" xfId="50" applyFont="1" applyFill="1" applyBorder="1" applyAlignment="1">
      <alignment horizontal="center" vertical="center"/>
    </xf>
    <xf numFmtId="2" fontId="522" fillId="22" borderId="322" xfId="50" applyNumberFormat="1" applyFont="1" applyFill="1" applyBorder="1" applyAlignment="1">
      <alignment horizontal="center" vertical="center"/>
    </xf>
    <xf numFmtId="9" fontId="522" fillId="21" borderId="112" xfId="50" applyNumberFormat="1" applyFont="1" applyFill="1" applyBorder="1" applyAlignment="1">
      <alignment horizontal="center" vertical="center"/>
    </xf>
    <xf numFmtId="0" fontId="420" fillId="21" borderId="0" xfId="15" applyFont="1" applyFill="1" applyAlignment="1">
      <alignment horizontal="centerContinuous" vertical="center"/>
    </xf>
    <xf numFmtId="0" fontId="2" fillId="21" borderId="0" xfId="50" applyFill="1" applyAlignment="1">
      <alignment horizontal="centerContinuous" vertical="center" wrapText="1"/>
    </xf>
    <xf numFmtId="0" fontId="522" fillId="21" borderId="0" xfId="15" applyFont="1" applyFill="1" applyAlignment="1">
      <alignment horizontal="right" vertical="center"/>
    </xf>
    <xf numFmtId="172" fontId="549" fillId="4" borderId="458" xfId="15" applyNumberFormat="1" applyFont="1" applyFill="1" applyBorder="1" applyAlignment="1">
      <alignment horizontal="center" vertical="center"/>
    </xf>
    <xf numFmtId="9" fontId="550" fillId="21" borderId="310" xfId="50" applyNumberFormat="1" applyFont="1" applyFill="1" applyBorder="1" applyAlignment="1">
      <alignment horizontal="center" vertical="center"/>
    </xf>
    <xf numFmtId="169" fontId="8" fillId="30" borderId="357" xfId="50" applyNumberFormat="1" applyFont="1" applyFill="1" applyBorder="1" applyAlignment="1">
      <alignment horizontal="centerContinuous" vertical="center" wrapText="1"/>
    </xf>
    <xf numFmtId="166" fontId="536" fillId="2" borderId="112" xfId="50" applyNumberFormat="1" applyFont="1" applyFill="1" applyBorder="1" applyAlignment="1">
      <alignment horizontal="center" vertical="center"/>
    </xf>
    <xf numFmtId="0" fontId="521" fillId="2" borderId="0" xfId="15" applyFont="1" applyFill="1" applyAlignment="1">
      <alignment horizontal="left" vertical="center"/>
    </xf>
    <xf numFmtId="175" fontId="29" fillId="22" borderId="459" xfId="50" applyNumberFormat="1" applyFont="1" applyFill="1" applyBorder="1" applyAlignment="1" applyProtection="1">
      <alignment horizontal="center" vertical="center"/>
      <protection locked="0"/>
    </xf>
    <xf numFmtId="170" fontId="543" fillId="2" borderId="0" xfId="50" applyNumberFormat="1" applyFont="1" applyFill="1" applyAlignment="1" applyProtection="1">
      <alignment horizontal="center" vertical="center"/>
      <protection locked="0"/>
    </xf>
    <xf numFmtId="175" fontId="29" fillId="22" borderId="357" xfId="50" applyNumberFormat="1" applyFont="1" applyFill="1" applyBorder="1" applyAlignment="1" applyProtection="1">
      <alignment horizontal="center" vertical="center"/>
      <protection locked="0"/>
    </xf>
    <xf numFmtId="175" fontId="29" fillId="22" borderId="0" xfId="50" applyNumberFormat="1" applyFont="1" applyFill="1" applyAlignment="1" applyProtection="1">
      <alignment horizontal="center" vertical="center"/>
      <protection locked="0"/>
    </xf>
    <xf numFmtId="166" fontId="536" fillId="2" borderId="56" xfId="50" applyNumberFormat="1" applyFont="1" applyFill="1" applyBorder="1" applyAlignment="1">
      <alignment horizontal="center" vertical="center"/>
    </xf>
    <xf numFmtId="0" fontId="521" fillId="2" borderId="364" xfId="15" applyFont="1" applyFill="1" applyBorder="1" applyAlignment="1">
      <alignment horizontal="left" vertical="center"/>
    </xf>
    <xf numFmtId="175" fontId="29" fillId="22" borderId="364" xfId="50" applyNumberFormat="1" applyFont="1" applyFill="1" applyBorder="1" applyAlignment="1" applyProtection="1">
      <alignment horizontal="center" vertical="center"/>
      <protection locked="0"/>
    </xf>
    <xf numFmtId="170" fontId="543" fillId="2" borderId="364" xfId="50" applyNumberFormat="1" applyFont="1" applyFill="1" applyBorder="1" applyAlignment="1" applyProtection="1">
      <alignment horizontal="center" vertical="center"/>
      <protection locked="0"/>
    </xf>
    <xf numFmtId="175" fontId="29" fillId="22" borderId="365" xfId="50" applyNumberFormat="1" applyFont="1" applyFill="1" applyBorder="1" applyAlignment="1" applyProtection="1">
      <alignment horizontal="center" vertical="center"/>
      <protection locked="0"/>
    </xf>
    <xf numFmtId="2" fontId="29" fillId="4" borderId="0" xfId="50" applyNumberFormat="1" applyFont="1" applyFill="1" applyAlignment="1" applyProtection="1">
      <alignment horizontal="center" vertical="center"/>
      <protection locked="0"/>
    </xf>
    <xf numFmtId="190" fontId="29" fillId="23" borderId="0" xfId="50" applyNumberFormat="1" applyFont="1" applyFill="1" applyAlignment="1" applyProtection="1">
      <alignment horizontal="center" vertical="center"/>
      <protection locked="0"/>
    </xf>
    <xf numFmtId="0" fontId="532" fillId="114" borderId="0" xfId="6" applyFont="1" applyFill="1" applyAlignment="1" applyProtection="1">
      <alignment horizontal="center" vertical="center" wrapText="1"/>
      <protection hidden="1"/>
    </xf>
    <xf numFmtId="168" fontId="535" fillId="3" borderId="0" xfId="50" applyNumberFormat="1" applyFont="1" applyFill="1" applyAlignment="1" applyProtection="1">
      <alignment horizontal="center" vertical="center"/>
      <protection locked="0"/>
    </xf>
    <xf numFmtId="168" fontId="551" fillId="23" borderId="0" xfId="50" applyNumberFormat="1" applyFont="1" applyFill="1" applyAlignment="1">
      <alignment vertical="center"/>
    </xf>
    <xf numFmtId="0" fontId="522" fillId="23" borderId="0" xfId="50" applyFont="1" applyFill="1" applyAlignment="1">
      <alignment horizontal="center" vertical="center"/>
    </xf>
    <xf numFmtId="168" fontId="523" fillId="0" borderId="0" xfId="50" applyNumberFormat="1" applyFont="1" applyAlignment="1" applyProtection="1">
      <alignment horizontal="center" vertical="center" wrapText="1"/>
      <protection locked="0"/>
    </xf>
    <xf numFmtId="170" fontId="552" fillId="2" borderId="0" xfId="50" applyNumberFormat="1" applyFont="1" applyFill="1" applyAlignment="1" applyProtection="1">
      <alignment horizontal="center" vertical="center"/>
      <protection locked="0"/>
    </xf>
    <xf numFmtId="170" fontId="536" fillId="2" borderId="0" xfId="50" applyNumberFormat="1" applyFont="1" applyFill="1" applyAlignment="1" applyProtection="1">
      <alignment horizontal="center" vertical="center"/>
      <protection locked="0"/>
    </xf>
    <xf numFmtId="170" fontId="553" fillId="23" borderId="0" xfId="50" applyNumberFormat="1" applyFont="1" applyFill="1" applyAlignment="1" applyProtection="1">
      <alignment horizontal="center" vertical="center"/>
      <protection locked="0"/>
    </xf>
    <xf numFmtId="0" fontId="9" fillId="23" borderId="0" xfId="50" applyFont="1" applyFill="1" applyAlignment="1">
      <alignment vertical="center"/>
    </xf>
    <xf numFmtId="0" fontId="8" fillId="23" borderId="319" xfId="6" applyFill="1" applyBorder="1" applyProtection="1">
      <protection hidden="1"/>
    </xf>
    <xf numFmtId="0" fontId="2" fillId="23" borderId="7" xfId="50" applyFill="1" applyBorder="1" applyAlignment="1">
      <alignment vertical="center"/>
    </xf>
    <xf numFmtId="9" fontId="2" fillId="23" borderId="306" xfId="50" applyNumberFormat="1" applyFill="1" applyBorder="1" applyAlignment="1">
      <alignment vertical="center"/>
    </xf>
    <xf numFmtId="0" fontId="2" fillId="23" borderId="306" xfId="50" applyFill="1" applyBorder="1" applyAlignment="1">
      <alignment vertical="center"/>
    </xf>
    <xf numFmtId="0" fontId="8" fillId="23" borderId="306" xfId="6" applyFill="1" applyBorder="1" applyProtection="1">
      <protection hidden="1"/>
    </xf>
    <xf numFmtId="0" fontId="8" fillId="23" borderId="391" xfId="6" applyFill="1" applyBorder="1" applyProtection="1">
      <protection hidden="1"/>
    </xf>
    <xf numFmtId="0" fontId="522" fillId="23" borderId="0" xfId="14" applyFont="1" applyFill="1" applyAlignment="1">
      <alignment horizontal="right" vertical="center"/>
    </xf>
    <xf numFmtId="177" fontId="522" fillId="23" borderId="0" xfId="14" applyNumberFormat="1" applyFont="1" applyFill="1" applyAlignment="1">
      <alignment horizontal="centerContinuous" vertical="center"/>
    </xf>
    <xf numFmtId="177" fontId="479" fillId="23" borderId="0" xfId="14" applyNumberFormat="1" applyFont="1" applyFill="1" applyAlignment="1">
      <alignment horizontal="centerContinuous" vertical="center"/>
    </xf>
    <xf numFmtId="0" fontId="15" fillId="23" borderId="0" xfId="13" applyFill="1" applyAlignment="1">
      <alignment horizontal="centerContinuous" vertical="center"/>
    </xf>
    <xf numFmtId="178" fontId="522" fillId="23" borderId="0" xfId="14" applyNumberFormat="1" applyFont="1" applyFill="1" applyAlignment="1">
      <alignment horizontal="center" vertical="center"/>
    </xf>
    <xf numFmtId="0" fontId="555" fillId="23" borderId="357" xfId="13" applyFont="1" applyFill="1" applyBorder="1" applyAlignment="1">
      <alignment horizontal="center" vertical="center"/>
    </xf>
    <xf numFmtId="0" fontId="508" fillId="27" borderId="21" xfId="50" applyFont="1" applyFill="1" applyBorder="1" applyAlignment="1">
      <alignment horizontal="center" vertical="center"/>
    </xf>
    <xf numFmtId="173" fontId="556" fillId="23" borderId="0" xfId="15" applyNumberFormat="1" applyFont="1" applyFill="1" applyAlignment="1">
      <alignment vertical="center"/>
    </xf>
    <xf numFmtId="173" fontId="420" fillId="23" borderId="0" xfId="15" applyNumberFormat="1" applyFont="1" applyFill="1" applyAlignment="1">
      <alignment vertical="center"/>
    </xf>
    <xf numFmtId="173" fontId="420" fillId="23" borderId="357" xfId="15" applyNumberFormat="1" applyFont="1" applyFill="1" applyBorder="1" applyAlignment="1">
      <alignment vertical="center"/>
    </xf>
    <xf numFmtId="173" fontId="522" fillId="23" borderId="0" xfId="15" applyNumberFormat="1" applyFont="1" applyFill="1" applyAlignment="1">
      <alignment horizontal="right" vertical="center" wrapText="1"/>
    </xf>
    <xf numFmtId="173" fontId="522" fillId="23" borderId="0" xfId="15" applyNumberFormat="1" applyFont="1" applyFill="1" applyAlignment="1">
      <alignment vertical="center" wrapText="1"/>
    </xf>
    <xf numFmtId="2" fontId="522" fillId="23" borderId="0" xfId="15" applyNumberFormat="1" applyFont="1" applyFill="1" applyAlignment="1">
      <alignment horizontal="center" vertical="center"/>
    </xf>
    <xf numFmtId="168" fontId="522" fillId="23" borderId="0" xfId="15" applyNumberFormat="1" applyFont="1" applyFill="1" applyAlignment="1">
      <alignment horizontal="center" vertical="center"/>
    </xf>
    <xf numFmtId="171" fontId="522" fillId="23" borderId="357" xfId="13" applyNumberFormat="1" applyFont="1" applyFill="1" applyBorder="1" applyAlignment="1" applyProtection="1">
      <alignment horizontal="center" vertical="center"/>
      <protection locked="0"/>
    </xf>
    <xf numFmtId="0" fontId="420" fillId="23" borderId="0" xfId="13" applyFont="1" applyFill="1" applyAlignment="1">
      <alignment horizontal="center" vertical="center"/>
    </xf>
    <xf numFmtId="0" fontId="535" fillId="2" borderId="254" xfId="15" applyFont="1" applyFill="1" applyBorder="1" applyAlignment="1">
      <alignment horizontal="center" vertical="center"/>
    </xf>
    <xf numFmtId="0" fontId="535" fillId="2" borderId="255" xfId="15" applyFont="1" applyFill="1" applyBorder="1" applyAlignment="1">
      <alignment horizontal="center" vertical="center"/>
    </xf>
    <xf numFmtId="0" fontId="508" fillId="23" borderId="21" xfId="50" applyFont="1" applyFill="1" applyBorder="1" applyAlignment="1">
      <alignment horizontal="center" vertical="center"/>
    </xf>
    <xf numFmtId="0" fontId="535" fillId="23" borderId="0" xfId="15" applyFont="1" applyFill="1" applyAlignment="1">
      <alignment horizontal="center" vertical="center"/>
    </xf>
    <xf numFmtId="0" fontId="535" fillId="23" borderId="357" xfId="15" applyFont="1" applyFill="1" applyBorder="1" applyAlignment="1">
      <alignment horizontal="center" vertical="center"/>
    </xf>
    <xf numFmtId="0" fontId="422" fillId="23" borderId="0" xfId="50" applyFont="1" applyFill="1" applyAlignment="1">
      <alignment horizontal="center" vertical="center"/>
    </xf>
    <xf numFmtId="1" fontId="543" fillId="2" borderId="0" xfId="15" applyNumberFormat="1" applyFont="1" applyFill="1" applyAlignment="1">
      <alignment horizontal="center" vertical="center"/>
    </xf>
    <xf numFmtId="1" fontId="543" fillId="2" borderId="357" xfId="15" applyNumberFormat="1" applyFont="1" applyFill="1" applyBorder="1" applyAlignment="1">
      <alignment horizontal="center" vertical="center"/>
    </xf>
    <xf numFmtId="164" fontId="543" fillId="2" borderId="0" xfId="15" applyNumberFormat="1" applyFont="1" applyFill="1" applyAlignment="1">
      <alignment horizontal="center" vertical="center"/>
    </xf>
    <xf numFmtId="0" fontId="522" fillId="23" borderId="0" xfId="50" applyFont="1" applyFill="1" applyAlignment="1">
      <alignment horizontal="right" vertical="center"/>
    </xf>
    <xf numFmtId="0" fontId="420" fillId="23" borderId="0" xfId="50" applyFont="1" applyFill="1" applyAlignment="1">
      <alignment horizontal="right" vertical="center"/>
    </xf>
    <xf numFmtId="164" fontId="422" fillId="23" borderId="0" xfId="15" applyNumberFormat="1" applyFont="1" applyFill="1" applyAlignment="1">
      <alignment horizontal="center" vertical="center"/>
    </xf>
    <xf numFmtId="164" fontId="422" fillId="23" borderId="357" xfId="15" applyNumberFormat="1" applyFont="1" applyFill="1" applyBorder="1" applyAlignment="1">
      <alignment horizontal="center" vertical="center"/>
    </xf>
    <xf numFmtId="168" fontId="551" fillId="23" borderId="21" xfId="50" applyNumberFormat="1" applyFont="1" applyFill="1" applyBorder="1" applyAlignment="1">
      <alignment vertical="center"/>
    </xf>
    <xf numFmtId="164" fontId="543" fillId="23" borderId="0" xfId="15" applyNumberFormat="1" applyFont="1" applyFill="1" applyAlignment="1">
      <alignment horizontal="center" vertical="center"/>
    </xf>
    <xf numFmtId="164" fontId="543" fillId="23" borderId="357" xfId="15" applyNumberFormat="1" applyFont="1" applyFill="1" applyBorder="1" applyAlignment="1">
      <alignment horizontal="center" vertical="center"/>
    </xf>
    <xf numFmtId="192" fontId="422" fillId="23" borderId="0" xfId="15" applyNumberFormat="1" applyFont="1" applyFill="1" applyAlignment="1">
      <alignment horizontal="center" vertical="center"/>
    </xf>
    <xf numFmtId="168" fontId="543" fillId="2" borderId="0" xfId="15" applyNumberFormat="1" applyFont="1" applyFill="1" applyAlignment="1">
      <alignment horizontal="center" vertical="center"/>
    </xf>
    <xf numFmtId="168" fontId="543" fillId="2" borderId="357" xfId="15" applyNumberFormat="1" applyFont="1" applyFill="1" applyBorder="1" applyAlignment="1">
      <alignment horizontal="center" vertical="center"/>
    </xf>
    <xf numFmtId="0" fontId="558" fillId="23" borderId="0" xfId="50" applyFont="1" applyFill="1" applyAlignment="1">
      <alignment horizontal="right" vertical="center"/>
    </xf>
    <xf numFmtId="0" fontId="559" fillId="23" borderId="0" xfId="50" applyFont="1" applyFill="1"/>
    <xf numFmtId="0" fontId="560" fillId="23" borderId="0" xfId="6" applyFont="1" applyFill="1" applyProtection="1">
      <protection hidden="1"/>
    </xf>
    <xf numFmtId="168" fontId="551" fillId="23" borderId="92" xfId="50" applyNumberFormat="1" applyFont="1" applyFill="1" applyBorder="1" applyAlignment="1">
      <alignment vertical="center"/>
    </xf>
    <xf numFmtId="168" fontId="551" fillId="23" borderId="364" xfId="50" applyNumberFormat="1" applyFont="1" applyFill="1" applyBorder="1" applyAlignment="1">
      <alignment vertical="center"/>
    </xf>
    <xf numFmtId="0" fontId="2" fillId="23" borderId="364" xfId="50" applyFill="1" applyBorder="1"/>
    <xf numFmtId="0" fontId="8" fillId="23" borderId="364" xfId="6" applyFill="1" applyBorder="1" applyProtection="1">
      <protection hidden="1"/>
    </xf>
    <xf numFmtId="0" fontId="522" fillId="23" borderId="364" xfId="50" applyFont="1" applyFill="1" applyBorder="1" applyAlignment="1">
      <alignment horizontal="center" vertical="center"/>
    </xf>
    <xf numFmtId="168" fontId="9" fillId="23" borderId="364" xfId="50" applyNumberFormat="1" applyFont="1" applyFill="1" applyBorder="1" applyAlignment="1" applyProtection="1">
      <alignment horizontal="center" vertical="center" wrapText="1"/>
      <protection locked="0"/>
    </xf>
    <xf numFmtId="0" fontId="367" fillId="72" borderId="21" xfId="50" applyFont="1" applyFill="1" applyBorder="1" applyAlignment="1">
      <alignment horizontal="centerContinuous" vertical="center"/>
    </xf>
    <xf numFmtId="0" fontId="2" fillId="72" borderId="0" xfId="50" applyFill="1" applyAlignment="1">
      <alignment horizontal="centerContinuous" vertical="center"/>
    </xf>
    <xf numFmtId="0" fontId="2" fillId="72" borderId="0" xfId="50" applyFill="1" applyAlignment="1">
      <alignment vertical="center"/>
    </xf>
    <xf numFmtId="0" fontId="2" fillId="72" borderId="357" xfId="50" applyFill="1" applyBorder="1" applyAlignment="1">
      <alignment vertical="center"/>
    </xf>
    <xf numFmtId="173" fontId="528" fillId="23" borderId="0" xfId="15" applyNumberFormat="1" applyFont="1" applyFill="1" applyAlignment="1">
      <alignment horizontal="right" vertical="center" wrapText="1"/>
    </xf>
    <xf numFmtId="173" fontId="527" fillId="23" borderId="0" xfId="15" applyNumberFormat="1" applyFont="1" applyFill="1" applyAlignment="1">
      <alignment horizontal="right" vertical="center" wrapText="1"/>
    </xf>
    <xf numFmtId="173" fontId="520" fillId="23" borderId="21" xfId="15" applyNumberFormat="1" applyFont="1" applyFill="1" applyBorder="1" applyAlignment="1">
      <alignment horizontal="center" vertical="center" wrapText="1"/>
    </xf>
    <xf numFmtId="173" fontId="520" fillId="23" borderId="0" xfId="15" applyNumberFormat="1" applyFont="1" applyFill="1" applyAlignment="1">
      <alignment horizontal="center" vertical="center" wrapText="1"/>
    </xf>
    <xf numFmtId="168" fontId="521" fillId="23" borderId="0" xfId="15" applyNumberFormat="1" applyFont="1" applyFill="1" applyAlignment="1">
      <alignment horizontal="center" vertical="center"/>
    </xf>
    <xf numFmtId="168" fontId="539" fillId="23" borderId="357" xfId="15" applyNumberFormat="1" applyFont="1" applyFill="1" applyBorder="1" applyAlignment="1">
      <alignment horizontal="center" vertical="center"/>
    </xf>
    <xf numFmtId="0" fontId="367" fillId="21" borderId="0" xfId="50" applyFont="1" applyFill="1" applyAlignment="1">
      <alignment vertical="center"/>
    </xf>
    <xf numFmtId="0" fontId="8" fillId="21" borderId="357" xfId="50" applyFont="1" applyFill="1" applyBorder="1" applyAlignment="1">
      <alignment vertical="center"/>
    </xf>
    <xf numFmtId="0" fontId="8" fillId="23" borderId="21" xfId="50" applyFont="1" applyFill="1" applyBorder="1" applyAlignment="1">
      <alignment horizontal="center" vertical="center" wrapText="1"/>
    </xf>
    <xf numFmtId="0" fontId="8" fillId="23" borderId="0" xfId="50" applyFont="1" applyFill="1" applyAlignment="1">
      <alignment horizontal="center" vertical="center" wrapText="1"/>
    </xf>
    <xf numFmtId="2" fontId="420" fillId="23" borderId="0" xfId="50" applyNumberFormat="1" applyFont="1" applyFill="1" applyAlignment="1">
      <alignment horizontal="center" vertical="center"/>
    </xf>
    <xf numFmtId="0" fontId="420" fillId="23" borderId="0" xfId="50" applyFont="1" applyFill="1" applyAlignment="1">
      <alignment horizontal="center" vertical="center"/>
    </xf>
    <xf numFmtId="0" fontId="420" fillId="23" borderId="0" xfId="50" applyFont="1" applyFill="1" applyAlignment="1">
      <alignment horizontal="left" vertical="center"/>
    </xf>
    <xf numFmtId="0" fontId="367" fillId="23" borderId="0" xfId="50" applyFont="1" applyFill="1" applyAlignment="1">
      <alignment vertical="center"/>
    </xf>
    <xf numFmtId="0" fontId="8" fillId="23" borderId="357" xfId="50" applyFont="1" applyFill="1" applyBorder="1" applyAlignment="1">
      <alignment vertical="center"/>
    </xf>
    <xf numFmtId="0" fontId="9" fillId="22" borderId="0" xfId="50" applyFont="1" applyFill="1" applyAlignment="1">
      <alignment horizontal="centerContinuous" vertical="center"/>
    </xf>
    <xf numFmtId="173" fontId="561" fillId="4" borderId="21" xfId="15" applyNumberFormat="1" applyFont="1" applyFill="1" applyBorder="1" applyAlignment="1">
      <alignment horizontal="center" vertical="center" wrapText="1"/>
    </xf>
    <xf numFmtId="173" fontId="561" fillId="4" borderId="0" xfId="15" applyNumberFormat="1" applyFont="1" applyFill="1" applyAlignment="1">
      <alignment horizontal="center" vertical="center" wrapText="1"/>
    </xf>
    <xf numFmtId="1" fontId="561" fillId="4" borderId="0" xfId="15" applyNumberFormat="1" applyFont="1" applyFill="1" applyAlignment="1">
      <alignment horizontal="centerContinuous" vertical="center"/>
    </xf>
    <xf numFmtId="0" fontId="561" fillId="4" borderId="0" xfId="50" applyFont="1" applyFill="1" applyAlignment="1">
      <alignment horizontal="center" vertical="center" wrapText="1"/>
    </xf>
    <xf numFmtId="0" fontId="561" fillId="4" borderId="0" xfId="50" applyFont="1" applyFill="1" applyAlignment="1">
      <alignment horizontal="centerContinuous" vertical="center"/>
    </xf>
    <xf numFmtId="0" fontId="561" fillId="4" borderId="0" xfId="50" applyFont="1" applyFill="1" applyAlignment="1">
      <alignment horizontal="center" vertical="center"/>
    </xf>
    <xf numFmtId="168" fontId="561" fillId="16" borderId="357" xfId="15" applyNumberFormat="1" applyFont="1" applyFill="1" applyBorder="1" applyAlignment="1">
      <alignment horizontal="center" vertical="center"/>
    </xf>
    <xf numFmtId="168" fontId="561" fillId="4" borderId="21" xfId="15" applyNumberFormat="1" applyFont="1" applyFill="1" applyBorder="1" applyAlignment="1">
      <alignment horizontal="center" vertical="center"/>
    </xf>
    <xf numFmtId="168" fontId="561" fillId="4" borderId="0" xfId="15" applyNumberFormat="1" applyFont="1" applyFill="1" applyAlignment="1">
      <alignment horizontal="center" vertical="center"/>
    </xf>
    <xf numFmtId="1" fontId="561" fillId="4" borderId="0" xfId="15" applyNumberFormat="1" applyFont="1" applyFill="1" applyAlignment="1">
      <alignment horizontal="center" vertical="center"/>
    </xf>
    <xf numFmtId="2" fontId="561" fillId="4" borderId="0" xfId="15" applyNumberFormat="1" applyFont="1" applyFill="1" applyAlignment="1">
      <alignment horizontal="center" vertical="center"/>
    </xf>
    <xf numFmtId="0" fontId="561" fillId="4" borderId="357" xfId="50" applyFont="1" applyFill="1" applyBorder="1" applyAlignment="1">
      <alignment horizontal="center" vertical="center"/>
    </xf>
    <xf numFmtId="168" fontId="561" fillId="4" borderId="92" xfId="15" applyNumberFormat="1" applyFont="1" applyFill="1" applyBorder="1" applyAlignment="1">
      <alignment horizontal="center" vertical="center"/>
    </xf>
    <xf numFmtId="168" fontId="561" fillId="4" borderId="364" xfId="15" applyNumberFormat="1" applyFont="1" applyFill="1" applyBorder="1" applyAlignment="1">
      <alignment horizontal="center" vertical="center"/>
    </xf>
    <xf numFmtId="1" fontId="561" fillId="4" borderId="364" xfId="15" applyNumberFormat="1" applyFont="1" applyFill="1" applyBorder="1" applyAlignment="1">
      <alignment horizontal="center" vertical="center"/>
    </xf>
    <xf numFmtId="0" fontId="561" fillId="4" borderId="364" xfId="50" applyFont="1" applyFill="1" applyBorder="1" applyAlignment="1">
      <alignment horizontal="center" vertical="center"/>
    </xf>
    <xf numFmtId="2" fontId="561" fillId="4" borderId="364" xfId="15" applyNumberFormat="1" applyFont="1" applyFill="1" applyBorder="1" applyAlignment="1">
      <alignment horizontal="center" vertical="center"/>
    </xf>
    <xf numFmtId="0" fontId="561" fillId="4" borderId="365" xfId="50" applyFont="1" applyFill="1" applyBorder="1" applyAlignment="1">
      <alignment horizontal="center" vertical="center"/>
    </xf>
    <xf numFmtId="0" fontId="508" fillId="27" borderId="318" xfId="13" applyFont="1" applyFill="1" applyBorder="1" applyAlignment="1">
      <alignment horizontal="center" vertical="center"/>
    </xf>
    <xf numFmtId="0" fontId="8" fillId="27" borderId="0" xfId="6" applyFill="1" applyProtection="1">
      <protection hidden="1"/>
    </xf>
    <xf numFmtId="0" fontId="522" fillId="23" borderId="0" xfId="8" applyFont="1" applyFill="1" applyAlignment="1">
      <alignment horizontal="center" wrapText="1"/>
    </xf>
    <xf numFmtId="0" fontId="2" fillId="23" borderId="319" xfId="50" applyFill="1" applyBorder="1"/>
    <xf numFmtId="0" fontId="422" fillId="23" borderId="0" xfId="8" applyFont="1" applyFill="1" applyAlignment="1">
      <alignment horizontal="right" vertical="center"/>
    </xf>
    <xf numFmtId="164" fontId="422" fillId="23" borderId="0" xfId="8" applyNumberFormat="1" applyFont="1" applyFill="1" applyAlignment="1">
      <alignment horizontal="left" vertical="center"/>
    </xf>
    <xf numFmtId="0" fontId="562" fillId="23" borderId="318" xfId="13" applyFont="1" applyFill="1" applyBorder="1"/>
    <xf numFmtId="0" fontId="8" fillId="0" borderId="0" xfId="6" applyProtection="1">
      <protection hidden="1"/>
    </xf>
    <xf numFmtId="0" fontId="562" fillId="23" borderId="0" xfId="13" applyFont="1" applyFill="1"/>
    <xf numFmtId="0" fontId="508" fillId="33" borderId="318" xfId="13" applyFont="1" applyFill="1" applyBorder="1" applyAlignment="1">
      <alignment horizontal="center" vertical="center"/>
    </xf>
    <xf numFmtId="0" fontId="8" fillId="33" borderId="0" xfId="6" applyFill="1" applyProtection="1">
      <protection hidden="1"/>
    </xf>
    <xf numFmtId="0" fontId="422" fillId="23" borderId="0" xfId="8" applyFont="1" applyFill="1" applyAlignment="1">
      <alignment vertical="center"/>
    </xf>
    <xf numFmtId="172" fontId="422" fillId="23" borderId="0" xfId="8" applyNumberFormat="1" applyFont="1" applyFill="1" applyAlignment="1">
      <alignment horizontal="center" vertical="center"/>
    </xf>
    <xf numFmtId="0" fontId="422" fillId="23" borderId="0" xfId="50" applyFont="1" applyFill="1" applyAlignment="1">
      <alignment horizontal="left" vertical="center"/>
    </xf>
    <xf numFmtId="165" fontId="422" fillId="23" borderId="319" xfId="8" applyNumberFormat="1" applyFont="1" applyFill="1" applyBorder="1" applyAlignment="1">
      <alignment horizontal="center" vertical="center"/>
    </xf>
    <xf numFmtId="0" fontId="2" fillId="23" borderId="7" xfId="50" applyFill="1" applyBorder="1"/>
    <xf numFmtId="0" fontId="8" fillId="0" borderId="306" xfId="6" applyBorder="1" applyProtection="1">
      <protection hidden="1"/>
    </xf>
    <xf numFmtId="0" fontId="2" fillId="23" borderId="391" xfId="50" applyFill="1" applyBorder="1"/>
    <xf numFmtId="0" fontId="477" fillId="23" borderId="0" xfId="13" applyFont="1" applyFill="1" applyAlignment="1">
      <alignment horizontal="center" vertical="center"/>
    </xf>
    <xf numFmtId="0" fontId="477" fillId="23" borderId="357" xfId="13" applyFont="1" applyFill="1" applyBorder="1" applyAlignment="1">
      <alignment horizontal="center" vertical="center"/>
    </xf>
    <xf numFmtId="2" fontId="420" fillId="23" borderId="0" xfId="8" applyNumberFormat="1" applyFont="1" applyFill="1" applyAlignment="1">
      <alignment horizontal="center" vertical="center"/>
    </xf>
    <xf numFmtId="0" fontId="564" fillId="23" borderId="0" xfId="8" applyFont="1" applyFill="1" applyAlignment="1">
      <alignment horizontal="left" vertical="center"/>
    </xf>
    <xf numFmtId="180" fontId="565" fillId="23" borderId="21" xfId="8" applyNumberFormat="1" applyFont="1" applyFill="1" applyBorder="1" applyAlignment="1">
      <alignment horizontal="center" vertical="center"/>
    </xf>
    <xf numFmtId="180" fontId="565" fillId="23" borderId="0" xfId="8" applyNumberFormat="1" applyFont="1" applyFill="1" applyAlignment="1">
      <alignment horizontal="center" vertical="center"/>
    </xf>
    <xf numFmtId="181" fontId="565" fillId="23" borderId="0" xfId="8" applyNumberFormat="1" applyFont="1" applyFill="1" applyAlignment="1">
      <alignment horizontal="center" vertical="center"/>
    </xf>
    <xf numFmtId="0" fontId="566" fillId="23" borderId="0" xfId="50" applyFont="1" applyFill="1"/>
    <xf numFmtId="0" fontId="8" fillId="23" borderId="0" xfId="50" applyFont="1" applyFill="1"/>
    <xf numFmtId="0" fontId="8" fillId="23" borderId="357" xfId="50" applyFont="1" applyFill="1" applyBorder="1"/>
    <xf numFmtId="180" fontId="565" fillId="23" borderId="21" xfId="8" applyNumberFormat="1" applyFont="1" applyFill="1" applyBorder="1" applyAlignment="1">
      <alignment horizontal="left" vertical="center"/>
    </xf>
    <xf numFmtId="0" fontId="8" fillId="23" borderId="460" xfId="6" applyFill="1" applyBorder="1" applyProtection="1">
      <protection hidden="1"/>
    </xf>
    <xf numFmtId="0" fontId="8" fillId="23" borderId="308" xfId="6" applyFill="1" applyBorder="1" applyProtection="1">
      <protection hidden="1"/>
    </xf>
    <xf numFmtId="0" fontId="8" fillId="23" borderId="461" xfId="6" applyFill="1" applyBorder="1" applyProtection="1">
      <protection hidden="1"/>
    </xf>
    <xf numFmtId="0" fontId="394" fillId="23" borderId="318" xfId="15" applyFont="1" applyFill="1" applyBorder="1" applyAlignment="1" applyProtection="1">
      <alignment horizontal="center" vertical="center"/>
      <protection locked="0"/>
    </xf>
    <xf numFmtId="0" fontId="394" fillId="23" borderId="0" xfId="15" applyFont="1" applyFill="1" applyAlignment="1" applyProtection="1">
      <alignment horizontal="center" vertical="center"/>
      <protection locked="0"/>
    </xf>
    <xf numFmtId="0" fontId="394" fillId="23" borderId="319" xfId="15" applyFont="1" applyFill="1" applyBorder="1" applyAlignment="1" applyProtection="1">
      <alignment horizontal="center" vertical="center"/>
      <protection locked="0"/>
    </xf>
    <xf numFmtId="0" fontId="55" fillId="23" borderId="318" xfId="50" applyFont="1" applyFill="1" applyBorder="1" applyAlignment="1">
      <alignment horizontal="left" vertical="center"/>
    </xf>
    <xf numFmtId="0" fontId="55" fillId="23" borderId="0" xfId="50" applyFont="1" applyFill="1" applyAlignment="1">
      <alignment horizontal="left" vertical="center"/>
    </xf>
    <xf numFmtId="0" fontId="539" fillId="23" borderId="0" xfId="50" applyFont="1" applyFill="1" applyAlignment="1">
      <alignment horizontal="right" vertical="center"/>
    </xf>
    <xf numFmtId="0" fontId="539" fillId="2" borderId="462" xfId="15" applyFont="1" applyFill="1" applyBorder="1" applyAlignment="1">
      <alignment horizontal="center" vertical="center"/>
    </xf>
    <xf numFmtId="2" fontId="367" fillId="23" borderId="0" xfId="50" applyNumberFormat="1" applyFont="1" applyFill="1" applyAlignment="1">
      <alignment horizontal="left" vertical="center"/>
    </xf>
    <xf numFmtId="0" fontId="2" fillId="0" borderId="463" xfId="50" applyBorder="1"/>
    <xf numFmtId="0" fontId="55" fillId="23" borderId="319" xfId="50" applyFont="1" applyFill="1" applyBorder="1" applyAlignment="1">
      <alignment horizontal="left" vertical="center"/>
    </xf>
    <xf numFmtId="0" fontId="521" fillId="23" borderId="0" xfId="50" applyFont="1" applyFill="1" applyAlignment="1">
      <alignment horizontal="right" vertical="center"/>
    </xf>
    <xf numFmtId="165" fontId="521" fillId="2" borderId="462" xfId="15" applyNumberFormat="1" applyFont="1" applyFill="1" applyBorder="1" applyAlignment="1">
      <alignment horizontal="center" vertical="center"/>
    </xf>
    <xf numFmtId="165" fontId="540" fillId="2" borderId="462" xfId="15" applyNumberFormat="1" applyFont="1" applyFill="1" applyBorder="1" applyAlignment="1">
      <alignment horizontal="center" vertical="center"/>
    </xf>
    <xf numFmtId="0" fontId="543" fillId="23" borderId="0" xfId="50" applyFont="1" applyFill="1" applyAlignment="1">
      <alignment horizontal="center" vertical="center"/>
    </xf>
    <xf numFmtId="171" fontId="521" fillId="2" borderId="464" xfId="50" applyNumberFormat="1" applyFont="1" applyFill="1" applyBorder="1" applyAlignment="1" applyProtection="1">
      <alignment horizontal="center" vertical="center"/>
      <protection locked="0"/>
    </xf>
    <xf numFmtId="0" fontId="567" fillId="23" borderId="0" xfId="6" applyFont="1" applyFill="1" applyAlignment="1">
      <alignment horizontal="left" vertical="center"/>
    </xf>
    <xf numFmtId="0" fontId="420" fillId="23" borderId="0" xfId="15" applyFont="1" applyFill="1" applyAlignment="1">
      <alignment horizontal="right" vertical="center"/>
    </xf>
    <xf numFmtId="0" fontId="420" fillId="23" borderId="0" xfId="15" applyFont="1" applyFill="1" applyAlignment="1">
      <alignment horizontal="center" vertical="center"/>
    </xf>
    <xf numFmtId="0" fontId="420" fillId="23" borderId="465" xfId="15" applyFont="1" applyFill="1" applyBorder="1" applyAlignment="1">
      <alignment horizontal="center" vertical="center"/>
    </xf>
    <xf numFmtId="0" fontId="420" fillId="23" borderId="465" xfId="50" applyFont="1" applyFill="1" applyBorder="1" applyAlignment="1" applyProtection="1">
      <alignment horizontal="center" vertical="center"/>
      <protection locked="0"/>
    </xf>
    <xf numFmtId="0" fontId="367" fillId="23" borderId="0" xfId="50" applyFont="1" applyFill="1" applyAlignment="1">
      <alignment horizontal="right" vertical="center"/>
    </xf>
    <xf numFmtId="165" fontId="367" fillId="23" borderId="22" xfId="15" applyNumberFormat="1" applyFont="1" applyFill="1" applyBorder="1" applyAlignment="1">
      <alignment horizontal="center" vertical="center"/>
    </xf>
    <xf numFmtId="165" fontId="367" fillId="23" borderId="245" xfId="15" applyNumberFormat="1" applyFont="1" applyFill="1" applyBorder="1" applyAlignment="1">
      <alignment horizontal="center" vertical="center"/>
    </xf>
    <xf numFmtId="174" fontId="367" fillId="23" borderId="0" xfId="15" applyNumberFormat="1" applyFont="1" applyFill="1" applyAlignment="1">
      <alignment horizontal="centerContinuous" vertical="center"/>
    </xf>
    <xf numFmtId="0" fontId="367" fillId="23" borderId="0" xfId="50" applyFont="1" applyFill="1" applyAlignment="1">
      <alignment horizontal="left" vertical="center"/>
    </xf>
    <xf numFmtId="165" fontId="420" fillId="23" borderId="22" xfId="15" applyNumberFormat="1" applyFont="1" applyFill="1" applyBorder="1" applyAlignment="1">
      <alignment horizontal="center" vertical="center"/>
    </xf>
    <xf numFmtId="165" fontId="420" fillId="23" borderId="245" xfId="15" applyNumberFormat="1" applyFont="1" applyFill="1" applyBorder="1" applyAlignment="1">
      <alignment horizontal="center" vertical="center"/>
    </xf>
    <xf numFmtId="174" fontId="464" fillId="23" borderId="0" xfId="15" applyNumberFormat="1" applyFont="1" applyFill="1" applyAlignment="1">
      <alignment horizontal="centerContinuous" vertical="center"/>
    </xf>
    <xf numFmtId="174" fontId="420" fillId="23" borderId="0" xfId="15" applyNumberFormat="1" applyFont="1" applyFill="1" applyAlignment="1">
      <alignment horizontal="centerContinuous" vertical="center"/>
    </xf>
    <xf numFmtId="174" fontId="568" fillId="23" borderId="0" xfId="15" applyNumberFormat="1" applyFont="1" applyFill="1" applyAlignment="1">
      <alignment horizontal="centerContinuous" vertical="center"/>
    </xf>
    <xf numFmtId="0" fontId="568" fillId="23" borderId="0" xfId="50" applyFont="1" applyFill="1" applyAlignment="1">
      <alignment horizontal="left" vertical="center"/>
    </xf>
    <xf numFmtId="0" fontId="569" fillId="23" borderId="0" xfId="50" applyFont="1" applyFill="1" applyAlignment="1">
      <alignment horizontal="left" vertical="center"/>
    </xf>
    <xf numFmtId="223" fontId="568" fillId="23" borderId="0" xfId="15" applyNumberFormat="1" applyFont="1" applyFill="1" applyAlignment="1">
      <alignment horizontal="centerContinuous" vertical="center"/>
    </xf>
    <xf numFmtId="0" fontId="567" fillId="23" borderId="0" xfId="6" applyFont="1" applyFill="1" applyAlignment="1">
      <alignment horizontal="center" vertical="center"/>
    </xf>
    <xf numFmtId="0" fontId="66" fillId="23" borderId="0" xfId="50" applyFont="1" applyFill="1" applyAlignment="1">
      <alignment horizontal="left" vertical="center"/>
    </xf>
    <xf numFmtId="0" fontId="399" fillId="23" borderId="0" xfId="50" applyFont="1" applyFill="1" applyAlignment="1">
      <alignment horizontal="left" vertical="center"/>
    </xf>
    <xf numFmtId="0" fontId="8" fillId="23" borderId="7" xfId="6" applyFill="1" applyBorder="1" applyProtection="1">
      <protection hidden="1"/>
    </xf>
    <xf numFmtId="0" fontId="2" fillId="4" borderId="21" xfId="50" applyFill="1" applyBorder="1" applyAlignment="1">
      <alignment vertical="center"/>
    </xf>
    <xf numFmtId="0" fontId="2" fillId="4" borderId="0" xfId="50" applyFill="1" applyAlignment="1">
      <alignment vertical="center"/>
    </xf>
    <xf numFmtId="0" fontId="2" fillId="4" borderId="357" xfId="50" applyFill="1" applyBorder="1" applyAlignment="1">
      <alignment vertical="center"/>
    </xf>
    <xf numFmtId="0" fontId="572" fillId="0" borderId="0" xfId="50" applyFont="1" applyAlignment="1">
      <alignment horizontal="right" vertical="center"/>
    </xf>
    <xf numFmtId="0" fontId="2" fillId="4" borderId="0" xfId="50" applyFill="1" applyAlignment="1">
      <alignment horizontal="left" vertical="center"/>
    </xf>
    <xf numFmtId="0" fontId="573" fillId="4" borderId="0" xfId="50" applyFont="1" applyFill="1" applyAlignment="1">
      <alignment horizontal="right" vertical="center"/>
    </xf>
    <xf numFmtId="0" fontId="367" fillId="4" borderId="0" xfId="15" applyFont="1" applyFill="1" applyAlignment="1">
      <alignment horizontal="center" vertical="center"/>
    </xf>
    <xf numFmtId="0" fontId="367" fillId="4" borderId="465" xfId="15" applyFont="1" applyFill="1" applyBorder="1" applyAlignment="1">
      <alignment horizontal="center" vertical="center"/>
    </xf>
    <xf numFmtId="0" fontId="367" fillId="4" borderId="465" xfId="50" applyFont="1" applyFill="1" applyBorder="1" applyAlignment="1" applyProtection="1">
      <alignment horizontal="center" vertical="center"/>
      <protection locked="0"/>
    </xf>
    <xf numFmtId="0" fontId="574" fillId="4" borderId="0" xfId="50" applyFont="1" applyFill="1" applyAlignment="1">
      <alignment horizontal="right" vertical="center"/>
    </xf>
    <xf numFmtId="0" fontId="402" fillId="2" borderId="466" xfId="15" applyFont="1" applyFill="1" applyBorder="1" applyAlignment="1">
      <alignment horizontal="center" vertical="center"/>
    </xf>
    <xf numFmtId="0" fontId="570" fillId="4" borderId="0" xfId="50" applyFont="1" applyFill="1" applyAlignment="1">
      <alignment horizontal="left" vertical="center"/>
    </xf>
    <xf numFmtId="0" fontId="575" fillId="4" borderId="0" xfId="50" applyFont="1" applyFill="1" applyAlignment="1">
      <alignment horizontal="right" vertical="center"/>
    </xf>
    <xf numFmtId="165" fontId="576" fillId="2" borderId="466" xfId="40" applyNumberFormat="1" applyFont="1" applyFill="1" applyBorder="1" applyAlignment="1">
      <alignment horizontal="center" vertical="center"/>
    </xf>
    <xf numFmtId="165" fontId="2" fillId="4" borderId="0" xfId="50" applyNumberFormat="1" applyFill="1" applyAlignment="1">
      <alignment horizontal="center" vertical="center"/>
    </xf>
    <xf numFmtId="0" fontId="570" fillId="4" borderId="0" xfId="50" applyFont="1" applyFill="1" applyAlignment="1">
      <alignment horizontal="right" vertical="center"/>
    </xf>
    <xf numFmtId="2" fontId="577" fillId="4" borderId="467" xfId="40" applyNumberFormat="1" applyFont="1" applyFill="1" applyBorder="1" applyAlignment="1">
      <alignment horizontal="center" vertical="center"/>
    </xf>
    <xf numFmtId="2" fontId="578" fillId="4" borderId="22" xfId="15" applyNumberFormat="1" applyFont="1" applyFill="1" applyBorder="1" applyAlignment="1">
      <alignment horizontal="center" vertical="center"/>
    </xf>
    <xf numFmtId="0" fontId="2" fillId="4" borderId="467" xfId="50" applyFill="1" applyBorder="1" applyAlignment="1">
      <alignment horizontal="center" vertical="center"/>
    </xf>
    <xf numFmtId="0" fontId="2" fillId="0" borderId="21" xfId="50" applyBorder="1" applyAlignment="1">
      <alignment vertical="center"/>
    </xf>
    <xf numFmtId="0" fontId="570" fillId="0" borderId="0" xfId="50" applyFont="1" applyAlignment="1">
      <alignment horizontal="right" vertical="center"/>
    </xf>
    <xf numFmtId="171" fontId="521" fillId="2" borderId="0" xfId="50" applyNumberFormat="1" applyFont="1" applyFill="1" applyAlignment="1" applyProtection="1">
      <alignment horizontal="center" vertical="center"/>
      <protection locked="0"/>
    </xf>
    <xf numFmtId="0" fontId="579" fillId="4" borderId="0" xfId="6" applyFont="1" applyFill="1" applyAlignment="1">
      <alignment horizontal="left" vertical="center"/>
    </xf>
    <xf numFmtId="0" fontId="2" fillId="0" borderId="0" xfId="50" applyAlignment="1">
      <alignment vertical="center"/>
    </xf>
    <xf numFmtId="164" fontId="420" fillId="4" borderId="22" xfId="15" applyNumberFormat="1" applyFont="1" applyFill="1" applyBorder="1" applyAlignment="1">
      <alignment horizontal="center" vertical="center"/>
    </xf>
    <xf numFmtId="164" fontId="420" fillId="4" borderId="0" xfId="50" applyNumberFormat="1" applyFont="1" applyFill="1" applyAlignment="1">
      <alignment horizontal="center" vertical="center"/>
    </xf>
    <xf numFmtId="0" fontId="572" fillId="4" borderId="467" xfId="50" applyFont="1" applyFill="1" applyBorder="1" applyAlignment="1">
      <alignment horizontal="center" vertical="center"/>
    </xf>
    <xf numFmtId="0" fontId="2" fillId="4" borderId="95" xfId="50" applyFill="1" applyBorder="1" applyAlignment="1">
      <alignment vertical="center"/>
    </xf>
    <xf numFmtId="0" fontId="2" fillId="4" borderId="306" xfId="50" applyFill="1" applyBorder="1" applyAlignment="1">
      <alignment vertical="center"/>
    </xf>
    <xf numFmtId="0" fontId="2" fillId="4" borderId="101" xfId="50" applyFill="1" applyBorder="1" applyAlignment="1">
      <alignment vertical="center"/>
    </xf>
    <xf numFmtId="0" fontId="571" fillId="4" borderId="21" xfId="6" applyFont="1" applyFill="1" applyBorder="1" applyAlignment="1">
      <alignment horizontal="center" vertical="center"/>
    </xf>
    <xf numFmtId="0" fontId="580" fillId="4" borderId="439" xfId="6" applyFont="1" applyFill="1" applyBorder="1" applyAlignment="1">
      <alignment vertical="center"/>
    </xf>
    <xf numFmtId="0" fontId="581" fillId="4" borderId="0" xfId="6" applyFont="1" applyFill="1" applyAlignment="1">
      <alignment vertical="center"/>
    </xf>
    <xf numFmtId="0" fontId="581" fillId="4" borderId="357" xfId="6" applyFont="1" applyFill="1" applyBorder="1" applyAlignment="1">
      <alignment vertical="center"/>
    </xf>
    <xf numFmtId="0" fontId="394" fillId="23" borderId="21" xfId="15" applyFont="1" applyFill="1" applyBorder="1" applyAlignment="1">
      <alignment horizontal="right" vertical="center"/>
    </xf>
    <xf numFmtId="202" fontId="578" fillId="4" borderId="0" xfId="40" applyNumberFormat="1" applyFont="1" applyFill="1" applyAlignment="1">
      <alignment horizontal="center" vertical="center"/>
    </xf>
    <xf numFmtId="202" fontId="414" fillId="4" borderId="357" xfId="40" applyNumberFormat="1" applyFont="1" applyFill="1" applyBorder="1" applyAlignment="1">
      <alignment vertical="center"/>
    </xf>
    <xf numFmtId="0" fontId="579" fillId="4" borderId="21" xfId="6" applyFont="1" applyFill="1" applyBorder="1" applyAlignment="1">
      <alignment horizontal="center" vertical="center"/>
    </xf>
    <xf numFmtId="202" fontId="578" fillId="4" borderId="0" xfId="40" applyNumberFormat="1" applyFont="1" applyFill="1" applyAlignment="1">
      <alignment horizontal="left" vertical="center"/>
    </xf>
    <xf numFmtId="172" fontId="583" fillId="26" borderId="177" xfId="40" applyNumberFormat="1" applyFont="1" applyFill="1" applyBorder="1" applyAlignment="1">
      <alignment vertical="center"/>
    </xf>
    <xf numFmtId="172" fontId="583" fillId="26" borderId="21" xfId="40" applyNumberFormat="1" applyFont="1" applyFill="1" applyBorder="1" applyAlignment="1">
      <alignment horizontal="left" vertical="center"/>
    </xf>
    <xf numFmtId="0" fontId="2" fillId="4" borderId="21" xfId="50" applyFill="1" applyBorder="1"/>
    <xf numFmtId="0" fontId="2" fillId="4" borderId="0" xfId="50" applyFill="1"/>
    <xf numFmtId="0" fontId="2" fillId="4" borderId="357" xfId="50" applyFill="1" applyBorder="1"/>
    <xf numFmtId="0" fontId="572" fillId="4" borderId="21" xfId="50" applyFont="1" applyFill="1" applyBorder="1" applyAlignment="1">
      <alignment vertical="center" wrapText="1"/>
    </xf>
    <xf numFmtId="0" fontId="572" fillId="4" borderId="0" xfId="50" applyFont="1" applyFill="1" applyAlignment="1">
      <alignment vertical="center" wrapText="1"/>
    </xf>
    <xf numFmtId="0" fontId="572" fillId="0" borderId="0" xfId="50" applyFont="1" applyAlignment="1">
      <alignment horizontal="right"/>
    </xf>
    <xf numFmtId="0" fontId="573" fillId="4" borderId="0" xfId="50" applyFont="1" applyFill="1" applyAlignment="1">
      <alignment horizontal="right"/>
    </xf>
    <xf numFmtId="0" fontId="367" fillId="4" borderId="471" xfId="15" applyFont="1" applyFill="1" applyBorder="1" applyAlignment="1">
      <alignment horizontal="center" vertical="center"/>
    </xf>
    <xf numFmtId="0" fontId="367" fillId="4" borderId="471" xfId="50" applyFont="1" applyFill="1" applyBorder="1" applyAlignment="1" applyProtection="1">
      <alignment horizontal="center" vertical="center"/>
      <protection locked="0"/>
    </xf>
    <xf numFmtId="172" fontId="585" fillId="2" borderId="57" xfId="40" applyNumberFormat="1" applyFont="1" applyFill="1" applyBorder="1" applyAlignment="1">
      <alignment horizontal="center" vertical="center"/>
    </xf>
    <xf numFmtId="1" fontId="586" fillId="4" borderId="467" xfId="40" applyNumberFormat="1" applyFont="1" applyFill="1" applyBorder="1" applyAlignment="1">
      <alignment horizontal="center" vertical="center"/>
    </xf>
    <xf numFmtId="0" fontId="587" fillId="4" borderId="21" xfId="6" applyFont="1" applyFill="1" applyBorder="1" applyAlignment="1">
      <alignment horizontal="center" vertical="center"/>
    </xf>
    <xf numFmtId="0" fontId="588" fillId="4" borderId="0" xfId="6" applyFont="1" applyFill="1" applyAlignment="1" applyProtection="1">
      <alignment horizontal="left" vertical="center"/>
      <protection hidden="1"/>
    </xf>
    <xf numFmtId="1" fontId="586" fillId="4" borderId="0" xfId="40" applyNumberFormat="1" applyFont="1" applyFill="1" applyAlignment="1">
      <alignment horizontal="center" vertical="center"/>
    </xf>
    <xf numFmtId="0" fontId="572" fillId="4" borderId="21" xfId="50" applyFont="1" applyFill="1" applyBorder="1" applyAlignment="1">
      <alignment vertical="center"/>
    </xf>
    <xf numFmtId="0" fontId="572" fillId="4" borderId="0" xfId="50" applyFont="1" applyFill="1" applyAlignment="1">
      <alignment vertical="center"/>
    </xf>
    <xf numFmtId="0" fontId="572" fillId="4" borderId="0" xfId="50" applyFont="1" applyFill="1" applyAlignment="1">
      <alignment horizontal="right" vertical="center"/>
    </xf>
    <xf numFmtId="2" fontId="414" fillId="4" borderId="471" xfId="40" applyNumberFormat="1" applyFont="1" applyFill="1" applyBorder="1" applyAlignment="1">
      <alignment horizontal="center" vertical="center"/>
    </xf>
    <xf numFmtId="0" fontId="2" fillId="4" borderId="0" xfId="50" applyFill="1" applyAlignment="1">
      <alignment horizontal="left"/>
    </xf>
    <xf numFmtId="0" fontId="579" fillId="4" borderId="95" xfId="6" applyFont="1" applyFill="1" applyBorder="1" applyAlignment="1">
      <alignment horizontal="center" vertical="center"/>
    </xf>
    <xf numFmtId="0" fontId="2" fillId="4" borderId="306" xfId="50" applyFill="1" applyBorder="1"/>
    <xf numFmtId="0" fontId="2" fillId="4" borderId="101" xfId="50" applyFill="1" applyBorder="1"/>
    <xf numFmtId="0" fontId="589" fillId="4" borderId="21" xfId="6" applyFont="1" applyFill="1" applyBorder="1" applyAlignment="1">
      <alignment horizontal="center" vertical="center"/>
    </xf>
    <xf numFmtId="0" fontId="591" fillId="4" borderId="439" xfId="6" applyFont="1" applyFill="1" applyBorder="1" applyAlignment="1">
      <alignment vertical="center"/>
    </xf>
    <xf numFmtId="0" fontId="43" fillId="23" borderId="0" xfId="50" applyFont="1" applyFill="1" applyAlignment="1">
      <alignment vertical="center"/>
    </xf>
    <xf numFmtId="0" fontId="385" fillId="23" borderId="0" xfId="50" applyFont="1" applyFill="1" applyAlignment="1">
      <alignment horizontal="left" vertical="center"/>
    </xf>
    <xf numFmtId="0" fontId="385" fillId="23" borderId="0" xfId="50" applyFont="1" applyFill="1" applyAlignment="1">
      <alignment horizontal="right" vertical="center"/>
    </xf>
    <xf numFmtId="0" fontId="593" fillId="23" borderId="0" xfId="50" applyFont="1" applyFill="1" applyAlignment="1">
      <alignment vertical="center"/>
    </xf>
    <xf numFmtId="0" fontId="594" fillId="23" borderId="0" xfId="50" applyFont="1" applyFill="1" applyAlignment="1">
      <alignment vertical="center"/>
    </xf>
    <xf numFmtId="0" fontId="8" fillId="4" borderId="0" xfId="6" applyFill="1" applyProtection="1">
      <protection hidden="1"/>
    </xf>
    <xf numFmtId="0" fontId="464" fillId="23" borderId="0" xfId="6" applyFont="1" applyFill="1" applyAlignment="1" applyProtection="1">
      <alignment horizontal="left" vertical="center"/>
      <protection hidden="1"/>
    </xf>
    <xf numFmtId="0" fontId="385" fillId="36" borderId="0" xfId="50" applyFont="1" applyFill="1" applyAlignment="1">
      <alignment horizontal="center" vertical="center"/>
    </xf>
    <xf numFmtId="0" fontId="2" fillId="23" borderId="0" xfId="50" applyFill="1" applyAlignment="1">
      <alignment wrapText="1"/>
    </xf>
    <xf numFmtId="0" fontId="595" fillId="0" borderId="0" xfId="6" applyFont="1" applyAlignment="1">
      <alignment vertical="center"/>
    </xf>
    <xf numFmtId="0" fontId="226" fillId="23" borderId="0" xfId="15" applyFont="1" applyFill="1" applyAlignment="1">
      <alignment horizontal="centerContinuous" vertical="center"/>
    </xf>
    <xf numFmtId="0" fontId="71" fillId="23" borderId="0" xfId="6" applyFont="1" applyFill="1" applyAlignment="1">
      <alignment horizontal="centerContinuous" vertical="center"/>
    </xf>
    <xf numFmtId="0" fontId="2" fillId="0" borderId="0" xfId="50" applyAlignment="1">
      <alignment wrapText="1"/>
    </xf>
    <xf numFmtId="0" fontId="141" fillId="23" borderId="357" xfId="15" applyFont="1" applyFill="1" applyBorder="1" applyAlignment="1">
      <alignment horizontal="center" vertical="center"/>
    </xf>
    <xf numFmtId="0" fontId="141" fillId="23" borderId="0" xfId="15" applyFont="1" applyFill="1" applyAlignment="1">
      <alignment horizontal="center" vertical="center"/>
    </xf>
    <xf numFmtId="0" fontId="143" fillId="23" borderId="0" xfId="15" applyFont="1" applyFill="1" applyAlignment="1">
      <alignment horizontal="center" vertical="center"/>
    </xf>
    <xf numFmtId="0" fontId="144" fillId="23" borderId="0" xfId="6" applyFont="1" applyFill="1" applyAlignment="1">
      <alignment vertical="center"/>
    </xf>
    <xf numFmtId="0" fontId="113" fillId="43" borderId="21" xfId="6" applyFont="1" applyFill="1" applyBorder="1" applyAlignment="1" applyProtection="1">
      <alignment horizontal="center" vertical="center"/>
      <protection hidden="1"/>
    </xf>
    <xf numFmtId="0" fontId="119" fillId="23" borderId="0" xfId="24" applyFont="1" applyFill="1" applyAlignment="1" applyProtection="1">
      <alignment horizontal="left" vertical="center"/>
      <protection locked="0"/>
    </xf>
    <xf numFmtId="0" fontId="363" fillId="23" borderId="0" xfId="6" applyFont="1" applyFill="1" applyAlignment="1">
      <alignment vertical="center"/>
    </xf>
    <xf numFmtId="0" fontId="404" fillId="144" borderId="0" xfId="50" applyFont="1" applyFill="1" applyAlignment="1">
      <alignment horizontal="right" vertical="center"/>
    </xf>
    <xf numFmtId="0" fontId="596" fillId="23" borderId="0" xfId="6" applyFont="1" applyFill="1" applyAlignment="1" applyProtection="1">
      <alignment horizontal="center" vertical="center"/>
      <protection hidden="1"/>
    </xf>
    <xf numFmtId="0" fontId="396" fillId="43" borderId="21" xfId="6" applyFont="1" applyFill="1" applyBorder="1" applyAlignment="1" applyProtection="1">
      <alignment horizontal="center" vertical="center"/>
      <protection hidden="1"/>
    </xf>
    <xf numFmtId="0" fontId="396" fillId="23" borderId="0" xfId="24" applyFont="1" applyFill="1" applyAlignment="1" applyProtection="1">
      <alignment horizontal="left" vertical="center"/>
      <protection locked="0"/>
    </xf>
    <xf numFmtId="0" fontId="597" fillId="23" borderId="0" xfId="50" applyFont="1" applyFill="1" applyAlignment="1">
      <alignment horizontal="justify" vertical="center"/>
    </xf>
    <xf numFmtId="0" fontId="267" fillId="23" borderId="0" xfId="6" applyFont="1" applyFill="1" applyAlignment="1" applyProtection="1">
      <alignment horizontal="center" vertical="center"/>
      <protection hidden="1"/>
    </xf>
    <xf numFmtId="0" fontId="598" fillId="23" borderId="0" xfId="50" applyFont="1" applyFill="1" applyAlignment="1">
      <alignment horizontal="justify" vertical="center"/>
    </xf>
    <xf numFmtId="0" fontId="62" fillId="23" borderId="0" xfId="6" applyFont="1" applyFill="1" applyAlignment="1" applyProtection="1">
      <alignment horizontal="left" vertical="center"/>
      <protection hidden="1"/>
    </xf>
    <xf numFmtId="0" fontId="267" fillId="23" borderId="0" xfId="6" applyFont="1" applyFill="1" applyAlignment="1" applyProtection="1">
      <alignment horizontal="left" vertical="center"/>
      <protection hidden="1"/>
    </xf>
    <xf numFmtId="0" fontId="600" fillId="23" borderId="21" xfId="6" applyFont="1" applyFill="1" applyBorder="1" applyAlignment="1">
      <alignment horizontal="center" vertical="center"/>
    </xf>
    <xf numFmtId="0" fontId="62" fillId="23" borderId="0" xfId="6" applyFont="1" applyFill="1" applyAlignment="1" applyProtection="1">
      <alignment horizontal="left" vertical="center" wrapText="1"/>
      <protection hidden="1"/>
    </xf>
    <xf numFmtId="0" fontId="29" fillId="23" borderId="0" xfId="6" applyFont="1" applyFill="1" applyAlignment="1" applyProtection="1">
      <alignment horizontal="left" vertical="center"/>
      <protection hidden="1"/>
    </xf>
    <xf numFmtId="0" fontId="363" fillId="23" borderId="0" xfId="6" applyFont="1" applyFill="1"/>
    <xf numFmtId="0" fontId="86" fillId="23" borderId="0" xfId="6" applyFont="1" applyFill="1"/>
    <xf numFmtId="0" fontId="599" fillId="23" borderId="0" xfId="50" applyFont="1" applyFill="1" applyAlignment="1">
      <alignment horizontal="justify" vertical="center"/>
    </xf>
    <xf numFmtId="0" fontId="145" fillId="23" borderId="0" xfId="6" applyFont="1" applyFill="1" applyAlignment="1">
      <alignment horizontal="center" vertical="center"/>
    </xf>
    <xf numFmtId="0" fontId="104" fillId="0" borderId="0" xfId="50" applyFont="1" applyAlignment="1">
      <alignment vertical="center" wrapText="1"/>
    </xf>
    <xf numFmtId="0" fontId="147" fillId="23" borderId="0" xfId="15" applyFont="1" applyFill="1" applyAlignment="1">
      <alignment vertical="center"/>
    </xf>
    <xf numFmtId="0" fontId="28" fillId="0" borderId="265" xfId="6" applyFont="1" applyBorder="1" applyAlignment="1">
      <alignment horizontal="left" vertical="center"/>
    </xf>
    <xf numFmtId="0" fontId="29" fillId="23" borderId="0" xfId="6" applyFont="1" applyFill="1" applyAlignment="1" applyProtection="1">
      <alignment vertical="center" wrapText="1"/>
      <protection hidden="1"/>
    </xf>
    <xf numFmtId="0" fontId="2" fillId="0" borderId="347" xfId="31" applyFont="1" applyBorder="1" applyAlignment="1">
      <alignment vertical="center"/>
    </xf>
    <xf numFmtId="0" fontId="2" fillId="0" borderId="348" xfId="31" applyFont="1" applyBorder="1" applyAlignment="1">
      <alignment vertical="center"/>
    </xf>
    <xf numFmtId="0" fontId="2" fillId="0" borderId="349" xfId="31" applyFont="1" applyBorder="1" applyAlignment="1">
      <alignment vertical="center"/>
    </xf>
    <xf numFmtId="0" fontId="20" fillId="132" borderId="0" xfId="50" applyFont="1" applyFill="1" applyAlignment="1">
      <alignment vertical="center"/>
    </xf>
    <xf numFmtId="0" fontId="103" fillId="23" borderId="0" xfId="22" applyFont="1" applyFill="1" applyBorder="1" applyAlignment="1">
      <alignment vertical="center"/>
    </xf>
    <xf numFmtId="0" fontId="144" fillId="23" borderId="0" xfId="6" applyFont="1" applyFill="1"/>
    <xf numFmtId="0" fontId="100" fillId="23" borderId="0" xfId="6" applyFont="1" applyFill="1" applyAlignment="1" applyProtection="1">
      <alignment horizontal="left" vertical="center"/>
      <protection hidden="1"/>
    </xf>
    <xf numFmtId="0" fontId="601" fillId="23" borderId="0" xfId="15" applyFont="1" applyFill="1" applyAlignment="1">
      <alignment vertical="center"/>
    </xf>
    <xf numFmtId="0" fontId="62" fillId="23" borderId="0" xfId="6" applyFont="1" applyFill="1" applyAlignment="1">
      <alignment vertical="center"/>
    </xf>
    <xf numFmtId="0" fontId="71" fillId="23" borderId="0" xfId="6" applyFont="1" applyFill="1" applyAlignment="1">
      <alignment vertical="center"/>
    </xf>
    <xf numFmtId="0" fontId="145" fillId="23" borderId="0" xfId="6" applyFont="1" applyFill="1" applyAlignment="1" applyProtection="1">
      <alignment horizontal="center" vertical="center"/>
      <protection hidden="1"/>
    </xf>
    <xf numFmtId="0" fontId="145" fillId="23" borderId="0" xfId="6" applyFont="1" applyFill="1" applyAlignment="1" applyProtection="1">
      <alignment horizontal="left" vertical="center"/>
      <protection hidden="1"/>
    </xf>
    <xf numFmtId="0" fontId="103" fillId="23" borderId="0" xfId="22" applyFont="1" applyFill="1" applyBorder="1" applyAlignment="1" applyProtection="1">
      <alignment horizontal="right" vertical="center"/>
      <protection hidden="1"/>
    </xf>
    <xf numFmtId="0" fontId="507" fillId="23" borderId="0" xfId="22" applyFont="1" applyFill="1" applyAlignment="1">
      <alignment horizontal="left" vertical="center"/>
    </xf>
    <xf numFmtId="0" fontId="507" fillId="0" borderId="0" xfId="22" applyFont="1" applyAlignment="1">
      <alignment horizontal="left" vertical="center"/>
    </xf>
    <xf numFmtId="0" fontId="602" fillId="40" borderId="0" xfId="24" applyFont="1" applyFill="1" applyAlignment="1">
      <alignment horizontal="left" vertical="center"/>
    </xf>
    <xf numFmtId="0" fontId="603" fillId="0" borderId="0" xfId="6" applyFont="1" applyAlignment="1">
      <alignment vertical="center"/>
    </xf>
    <xf numFmtId="0" fontId="604" fillId="6" borderId="443" xfId="54" applyFont="1" applyFill="1" applyBorder="1" applyAlignment="1">
      <alignment horizontal="centerContinuous" vertical="center" wrapText="1"/>
    </xf>
    <xf numFmtId="0" fontId="604" fillId="6" borderId="439" xfId="54" applyFont="1" applyFill="1" applyBorder="1" applyAlignment="1">
      <alignment horizontal="centerContinuous" vertical="center" wrapText="1"/>
    </xf>
    <xf numFmtId="0" fontId="605" fillId="6" borderId="439" xfId="54" applyFont="1" applyFill="1" applyBorder="1" applyAlignment="1">
      <alignment horizontal="centerContinuous" vertical="center" wrapText="1"/>
    </xf>
    <xf numFmtId="0" fontId="606" fillId="6" borderId="439" xfId="55" applyFont="1" applyFill="1" applyBorder="1" applyAlignment="1">
      <alignment horizontal="centerContinuous" vertical="center" wrapText="1"/>
    </xf>
    <xf numFmtId="0" fontId="606" fillId="6" borderId="444" xfId="55" applyFont="1" applyFill="1" applyBorder="1" applyAlignment="1">
      <alignment horizontal="centerContinuous" vertical="center" wrapText="1"/>
    </xf>
    <xf numFmtId="0" fontId="8" fillId="0" borderId="0" xfId="4"/>
    <xf numFmtId="0" fontId="8" fillId="0" borderId="0" xfId="6" applyAlignment="1">
      <alignment horizontal="centerContinuous" vertical="center"/>
    </xf>
    <xf numFmtId="0" fontId="367" fillId="7" borderId="460" xfId="6" applyFont="1" applyFill="1" applyBorder="1" applyAlignment="1">
      <alignment horizontal="center" vertical="center" wrapText="1"/>
    </xf>
    <xf numFmtId="0" fontId="9" fillId="7" borderId="308" xfId="6" applyFont="1" applyFill="1" applyBorder="1" applyAlignment="1">
      <alignment horizontal="center" vertical="center" wrapText="1"/>
    </xf>
    <xf numFmtId="0" fontId="468" fillId="78" borderId="308" xfId="6" applyFont="1" applyFill="1" applyBorder="1" applyAlignment="1">
      <alignment horizontal="center" vertical="center" wrapText="1"/>
    </xf>
    <xf numFmtId="0" fontId="607" fillId="32" borderId="115" xfId="54" applyFont="1" applyFill="1" applyBorder="1" applyAlignment="1">
      <alignment horizontal="centerContinuous" vertical="center"/>
    </xf>
    <xf numFmtId="0" fontId="607" fillId="32" borderId="116" xfId="54" applyFont="1" applyFill="1" applyBorder="1" applyAlignment="1">
      <alignment horizontal="centerContinuous" vertical="center"/>
    </xf>
    <xf numFmtId="0" fontId="607" fillId="32" borderId="117" xfId="54" applyFont="1" applyFill="1" applyBorder="1" applyAlignment="1">
      <alignment horizontal="centerContinuous" vertical="center"/>
    </xf>
    <xf numFmtId="0" fontId="607" fillId="31" borderId="115" xfId="54" applyFont="1" applyFill="1" applyBorder="1" applyAlignment="1">
      <alignment horizontal="centerContinuous" vertical="center"/>
    </xf>
    <xf numFmtId="0" fontId="607" fillId="31" borderId="116" xfId="54" applyFont="1" applyFill="1" applyBorder="1" applyAlignment="1">
      <alignment horizontal="centerContinuous" vertical="center"/>
    </xf>
    <xf numFmtId="0" fontId="607" fillId="31" borderId="117" xfId="54" applyFont="1" applyFill="1" applyBorder="1" applyAlignment="1">
      <alignment horizontal="centerContinuous" vertical="center"/>
    </xf>
    <xf numFmtId="0" fontId="608" fillId="82" borderId="318" xfId="6" applyFont="1" applyFill="1" applyBorder="1" applyAlignment="1">
      <alignment horizontal="center" vertical="center"/>
    </xf>
    <xf numFmtId="0" fontId="609" fillId="82" borderId="0" xfId="6" quotePrefix="1" applyFont="1" applyFill="1" applyAlignment="1">
      <alignment horizontal="center" vertical="center"/>
    </xf>
    <xf numFmtId="0" fontId="610" fillId="78" borderId="0" xfId="6" applyFont="1" applyFill="1" applyAlignment="1">
      <alignment horizontal="center" vertical="center"/>
    </xf>
    <xf numFmtId="0" fontId="611" fillId="0" borderId="0" xfId="6" applyFont="1" applyAlignment="1">
      <alignment horizontal="centerContinuous" vertical="center"/>
    </xf>
    <xf numFmtId="0" fontId="387" fillId="0" borderId="0" xfId="6" applyFont="1" applyAlignment="1">
      <alignment horizontal="centerContinuous" vertical="center"/>
    </xf>
    <xf numFmtId="0" fontId="387" fillId="0" borderId="319" xfId="6" applyFont="1" applyBorder="1" applyAlignment="1">
      <alignment horizontal="centerContinuous" vertical="center"/>
    </xf>
    <xf numFmtId="0" fontId="612" fillId="78" borderId="0" xfId="6" applyFont="1" applyFill="1" applyAlignment="1">
      <alignment horizontal="center" vertical="center"/>
    </xf>
    <xf numFmtId="0" fontId="613" fillId="0" borderId="0" xfId="6" applyFont="1" applyAlignment="1">
      <alignment horizontal="centerContinuous" vertical="center" wrapText="1"/>
    </xf>
    <xf numFmtId="0" fontId="613" fillId="0" borderId="319" xfId="6" applyFont="1" applyBorder="1" applyAlignment="1">
      <alignment horizontal="centerContinuous" vertical="center" wrapText="1"/>
    </xf>
    <xf numFmtId="0" fontId="8" fillId="0" borderId="318" xfId="6" applyBorder="1" applyAlignment="1">
      <alignment vertical="center"/>
    </xf>
    <xf numFmtId="0" fontId="8" fillId="0" borderId="319" xfId="6" applyBorder="1" applyAlignment="1">
      <alignment vertical="center"/>
    </xf>
    <xf numFmtId="0" fontId="465" fillId="0" borderId="0" xfId="4" applyFont="1"/>
    <xf numFmtId="0" fontId="614" fillId="0" borderId="0" xfId="4" applyFont="1"/>
    <xf numFmtId="0" fontId="522" fillId="0" borderId="318" xfId="6" applyFont="1" applyBorder="1" applyAlignment="1">
      <alignment horizontal="center" vertical="center"/>
    </xf>
    <xf numFmtId="0" fontId="522" fillId="0" borderId="113" xfId="6" applyFont="1" applyBorder="1" applyAlignment="1">
      <alignment horizontal="center" vertical="center"/>
    </xf>
    <xf numFmtId="0" fontId="387" fillId="0" borderId="318" xfId="6" applyFont="1" applyBorder="1" applyAlignment="1">
      <alignment horizontal="center" vertical="center"/>
    </xf>
    <xf numFmtId="0" fontId="457" fillId="0" borderId="0" xfId="6" quotePrefix="1" applyFont="1" applyAlignment="1">
      <alignment horizontal="center" vertical="center"/>
    </xf>
    <xf numFmtId="0" fontId="615" fillId="0" borderId="0" xfId="6" applyFont="1" applyAlignment="1">
      <alignment horizontal="center" vertical="center"/>
    </xf>
    <xf numFmtId="0" fontId="387" fillId="0" borderId="113" xfId="6" applyFont="1" applyBorder="1" applyAlignment="1">
      <alignment horizontal="center" vertical="center"/>
    </xf>
    <xf numFmtId="0" fontId="615" fillId="0" borderId="310" xfId="6" applyFont="1" applyBorder="1" applyAlignment="1">
      <alignment horizontal="center" vertical="center"/>
    </xf>
    <xf numFmtId="0" fontId="387" fillId="0" borderId="0" xfId="6" applyFont="1" applyAlignment="1">
      <alignment horizontal="center" vertical="center"/>
    </xf>
    <xf numFmtId="0" fontId="615" fillId="0" borderId="319" xfId="6" applyFont="1" applyBorder="1" applyAlignment="1">
      <alignment horizontal="center" vertical="center"/>
    </xf>
    <xf numFmtId="0" fontId="616" fillId="0" borderId="0" xfId="6" applyFont="1" applyAlignment="1">
      <alignment horizontal="center" vertical="center"/>
    </xf>
    <xf numFmtId="0" fontId="616" fillId="0" borderId="310" xfId="6" applyFont="1" applyBorder="1" applyAlignment="1">
      <alignment horizontal="center" vertical="center"/>
    </xf>
    <xf numFmtId="0" fontId="616" fillId="0" borderId="319" xfId="6" applyFont="1" applyBorder="1" applyAlignment="1">
      <alignment horizontal="center" vertical="center"/>
    </xf>
    <xf numFmtId="0" fontId="617" fillId="0" borderId="0" xfId="4" applyFont="1" applyAlignment="1">
      <alignment horizontal="right" vertical="center"/>
    </xf>
    <xf numFmtId="0" fontId="618" fillId="0" borderId="474" xfId="4" applyFont="1" applyBorder="1" applyAlignment="1">
      <alignment horizontal="center" vertical="center" wrapText="1"/>
    </xf>
    <xf numFmtId="0" fontId="618" fillId="0" borderId="0" xfId="4" applyFont="1" applyAlignment="1">
      <alignment horizontal="center" vertical="center" wrapText="1"/>
    </xf>
    <xf numFmtId="0" fontId="619" fillId="0" borderId="460" xfId="4" applyFont="1" applyBorder="1" applyAlignment="1">
      <alignment horizontal="center" vertical="center"/>
    </xf>
    <xf numFmtId="0" fontId="619" fillId="0" borderId="461" xfId="4" applyFont="1" applyBorder="1" applyAlignment="1">
      <alignment horizontal="center" vertical="center"/>
    </xf>
    <xf numFmtId="0" fontId="620" fillId="0" borderId="0" xfId="4" applyFont="1" applyAlignment="1">
      <alignment horizontal="center" vertical="center"/>
    </xf>
    <xf numFmtId="0" fontId="619" fillId="0" borderId="460" xfId="4" quotePrefix="1" applyFont="1" applyBorder="1" applyAlignment="1">
      <alignment horizontal="center" vertical="center"/>
    </xf>
    <xf numFmtId="0" fontId="621" fillId="0" borderId="0" xfId="4" applyFont="1" applyAlignment="1">
      <alignment horizontal="right"/>
    </xf>
    <xf numFmtId="0" fontId="387" fillId="0" borderId="0" xfId="4" applyFont="1"/>
    <xf numFmtId="0" fontId="619" fillId="0" borderId="7" xfId="4" applyFont="1" applyBorder="1" applyAlignment="1">
      <alignment horizontal="center" vertical="center"/>
    </xf>
    <xf numFmtId="0" fontId="619" fillId="0" borderId="391" xfId="4" applyFont="1" applyBorder="1" applyAlignment="1">
      <alignment horizontal="center" vertical="center"/>
    </xf>
    <xf numFmtId="0" fontId="619" fillId="0" borderId="7" xfId="4" quotePrefix="1" applyFont="1" applyBorder="1" applyAlignment="1">
      <alignment horizontal="center" vertical="center"/>
    </xf>
    <xf numFmtId="0" fontId="622" fillId="0" borderId="474" xfId="4" applyFont="1" applyBorder="1" applyAlignment="1">
      <alignment horizontal="center" vertical="center"/>
    </xf>
    <xf numFmtId="0" fontId="622" fillId="0" borderId="0" xfId="4" applyFont="1" applyAlignment="1">
      <alignment horizontal="center" vertical="center"/>
    </xf>
    <xf numFmtId="0" fontId="623" fillId="0" borderId="0" xfId="4" applyFont="1" applyAlignment="1">
      <alignment horizontal="right" vertical="center"/>
    </xf>
    <xf numFmtId="0" fontId="622" fillId="0" borderId="0" xfId="4" applyFont="1"/>
    <xf numFmtId="0" fontId="624" fillId="0" borderId="460" xfId="4" applyFont="1" applyBorder="1" applyAlignment="1">
      <alignment horizontal="center" vertical="center"/>
    </xf>
    <xf numFmtId="0" fontId="624" fillId="0" borderId="461" xfId="4" applyFont="1" applyBorder="1" applyAlignment="1">
      <alignment horizontal="center" vertical="center"/>
    </xf>
    <xf numFmtId="0" fontId="624" fillId="0" borderId="0" xfId="4" applyFont="1" applyAlignment="1">
      <alignment horizontal="center" vertical="center"/>
    </xf>
    <xf numFmtId="0" fontId="624" fillId="0" borderId="474" xfId="4" applyFont="1" applyBorder="1" applyAlignment="1">
      <alignment horizontal="center" vertical="center"/>
    </xf>
    <xf numFmtId="0" fontId="624" fillId="0" borderId="7" xfId="4" applyFont="1" applyBorder="1" applyAlignment="1">
      <alignment horizontal="center" vertical="center"/>
    </xf>
    <xf numFmtId="0" fontId="624" fillId="0" borderId="391" xfId="4" applyFont="1" applyBorder="1" applyAlignment="1">
      <alignment horizontal="center" vertical="center"/>
    </xf>
    <xf numFmtId="0" fontId="625" fillId="0" borderId="474" xfId="4" applyFont="1" applyBorder="1" applyAlignment="1">
      <alignment horizontal="center" vertical="center"/>
    </xf>
    <xf numFmtId="0" fontId="625" fillId="0" borderId="0" xfId="4" applyFont="1" applyAlignment="1">
      <alignment horizontal="center" vertical="center"/>
    </xf>
    <xf numFmtId="0" fontId="625" fillId="0" borderId="460" xfId="4" applyFont="1" applyBorder="1" applyAlignment="1">
      <alignment horizontal="center" vertical="center"/>
    </xf>
    <xf numFmtId="0" fontId="625" fillId="0" borderId="461" xfId="4" applyFont="1" applyBorder="1" applyAlignment="1">
      <alignment horizontal="center" vertical="center"/>
    </xf>
    <xf numFmtId="0" fontId="625" fillId="0" borderId="7" xfId="4" applyFont="1" applyBorder="1" applyAlignment="1">
      <alignment horizontal="center" vertical="center"/>
    </xf>
    <xf numFmtId="0" fontId="625" fillId="0" borderId="391" xfId="4" applyFont="1" applyBorder="1" applyAlignment="1">
      <alignment horizontal="center" vertical="center"/>
    </xf>
    <xf numFmtId="0" fontId="626" fillId="0" borderId="474" xfId="4" applyFont="1" applyBorder="1" applyAlignment="1">
      <alignment horizontal="center" vertical="center"/>
    </xf>
    <xf numFmtId="0" fontId="626" fillId="0" borderId="0" xfId="4" applyFont="1" applyAlignment="1">
      <alignment horizontal="center" vertical="center"/>
    </xf>
    <xf numFmtId="0" fontId="626" fillId="0" borderId="460" xfId="4" applyFont="1" applyBorder="1" applyAlignment="1">
      <alignment horizontal="center" vertical="center"/>
    </xf>
    <xf numFmtId="0" fontId="626" fillId="0" borderId="461" xfId="4" applyFont="1" applyBorder="1" applyAlignment="1">
      <alignment horizontal="center" vertical="center"/>
    </xf>
    <xf numFmtId="0" fontId="627" fillId="0" borderId="474" xfId="4" applyFont="1" applyBorder="1" applyAlignment="1">
      <alignment horizontal="center" vertical="center"/>
    </xf>
    <xf numFmtId="0" fontId="627" fillId="0" borderId="0" xfId="4" applyFont="1" applyAlignment="1">
      <alignment horizontal="center" vertical="center"/>
    </xf>
    <xf numFmtId="0" fontId="626" fillId="0" borderId="7" xfId="4" applyFont="1" applyBorder="1" applyAlignment="1">
      <alignment horizontal="center" vertical="center"/>
    </xf>
    <xf numFmtId="0" fontId="626" fillId="0" borderId="391" xfId="4" applyFont="1" applyBorder="1" applyAlignment="1">
      <alignment horizontal="center" vertical="center"/>
    </xf>
    <xf numFmtId="0" fontId="628" fillId="0" borderId="0" xfId="6" applyFont="1" applyAlignment="1">
      <alignment horizontal="center" vertical="center"/>
    </xf>
    <xf numFmtId="0" fontId="627" fillId="0" borderId="460" xfId="4" applyFont="1" applyBorder="1" applyAlignment="1">
      <alignment horizontal="center" vertical="center"/>
    </xf>
    <xf numFmtId="0" fontId="627" fillId="0" borderId="461" xfId="4" applyFont="1" applyBorder="1" applyAlignment="1">
      <alignment horizontal="center" vertical="center"/>
    </xf>
    <xf numFmtId="0" fontId="629" fillId="0" borderId="474" xfId="4" applyFont="1" applyBorder="1" applyAlignment="1">
      <alignment horizontal="center" vertical="center" wrapText="1"/>
    </xf>
    <xf numFmtId="0" fontId="629" fillId="0" borderId="0" xfId="4" applyFont="1" applyAlignment="1">
      <alignment horizontal="center" vertical="center" wrapText="1"/>
    </xf>
    <xf numFmtId="0" fontId="627" fillId="0" borderId="7" xfId="4" applyFont="1" applyBorder="1" applyAlignment="1">
      <alignment horizontal="center" vertical="center"/>
    </xf>
    <xf numFmtId="0" fontId="627" fillId="0" borderId="391" xfId="4" applyFont="1" applyBorder="1" applyAlignment="1">
      <alignment horizontal="center" vertical="center"/>
    </xf>
    <xf numFmtId="0" fontId="368" fillId="0" borderId="0" xfId="4" applyFont="1"/>
    <xf numFmtId="0" fontId="630" fillId="0" borderId="474" xfId="4" applyFont="1" applyBorder="1" applyAlignment="1">
      <alignment horizontal="center" vertical="center"/>
    </xf>
    <xf numFmtId="0" fontId="630" fillId="0" borderId="0" xfId="4" applyFont="1" applyAlignment="1">
      <alignment horizontal="center" vertical="center"/>
    </xf>
    <xf numFmtId="0" fontId="630" fillId="0" borderId="0" xfId="4" applyFont="1"/>
    <xf numFmtId="0" fontId="631" fillId="0" borderId="474" xfId="4" applyFont="1" applyBorder="1" applyAlignment="1">
      <alignment horizontal="center" vertical="center"/>
    </xf>
    <xf numFmtId="0" fontId="631" fillId="0" borderId="0" xfId="4" applyFont="1" applyAlignment="1">
      <alignment horizontal="center" vertical="center"/>
    </xf>
    <xf numFmtId="0" fontId="631" fillId="0" borderId="475" xfId="4" applyFont="1" applyBorder="1" applyAlignment="1">
      <alignment horizontal="center" vertical="center"/>
    </xf>
    <xf numFmtId="0" fontId="630" fillId="0" borderId="436" xfId="4" applyFont="1" applyBorder="1"/>
    <xf numFmtId="0" fontId="632" fillId="0" borderId="474" xfId="4" applyFont="1" applyBorder="1" applyAlignment="1">
      <alignment horizontal="center" vertical="center"/>
    </xf>
    <xf numFmtId="0" fontId="632" fillId="0" borderId="0" xfId="4" applyFont="1" applyAlignment="1">
      <alignment horizontal="center" vertical="center"/>
    </xf>
    <xf numFmtId="0" fontId="633" fillId="0" borderId="474" xfId="4" applyFont="1" applyBorder="1" applyAlignment="1">
      <alignment horizontal="center" vertical="center"/>
    </xf>
    <xf numFmtId="0" fontId="633" fillId="0" borderId="0" xfId="4" applyFont="1" applyAlignment="1">
      <alignment horizontal="center" vertical="center"/>
    </xf>
    <xf numFmtId="0" fontId="453" fillId="0" borderId="0" xfId="6" applyFont="1" applyAlignment="1">
      <alignment vertical="center"/>
    </xf>
    <xf numFmtId="0" fontId="634" fillId="0" borderId="474" xfId="4" applyFont="1" applyBorder="1" applyAlignment="1">
      <alignment horizontal="center" vertical="center"/>
    </xf>
    <xf numFmtId="0" fontId="634" fillId="0" borderId="0" xfId="4" applyFont="1" applyAlignment="1">
      <alignment horizontal="center" vertical="center"/>
    </xf>
    <xf numFmtId="0" fontId="419" fillId="0" borderId="0" xfId="4" applyFont="1" applyAlignment="1">
      <alignment horizontal="left"/>
    </xf>
    <xf numFmtId="0" fontId="621" fillId="0" borderId="0" xfId="6" applyFont="1" applyAlignment="1">
      <alignment horizontal="center" vertical="center"/>
    </xf>
    <xf numFmtId="0" fontId="635" fillId="0" borderId="0" xfId="6" applyFont="1" applyAlignment="1">
      <alignment horizontal="center" vertical="center"/>
    </xf>
    <xf numFmtId="0" fontId="624" fillId="0" borderId="475" xfId="4" applyFont="1" applyBorder="1" applyAlignment="1">
      <alignment horizontal="center" vertical="center"/>
    </xf>
    <xf numFmtId="0" fontId="622" fillId="0" borderId="436" xfId="4" applyFont="1" applyBorder="1"/>
    <xf numFmtId="0" fontId="387" fillId="0" borderId="7" xfId="6" applyFont="1" applyBorder="1" applyAlignment="1">
      <alignment vertical="center"/>
    </xf>
    <xf numFmtId="0" fontId="387" fillId="0" borderId="306" xfId="6" applyFont="1" applyBorder="1" applyAlignment="1">
      <alignment vertical="center"/>
    </xf>
    <xf numFmtId="0" fontId="387" fillId="0" borderId="391" xfId="6" applyFont="1" applyBorder="1" applyAlignment="1">
      <alignment vertical="center"/>
    </xf>
    <xf numFmtId="0" fontId="387" fillId="80" borderId="0" xfId="6" applyFont="1" applyFill="1" applyAlignment="1">
      <alignment vertical="center"/>
    </xf>
    <xf numFmtId="0" fontId="636" fillId="141" borderId="115" xfId="54" applyFont="1" applyFill="1" applyBorder="1" applyAlignment="1">
      <alignment horizontal="centerContinuous" vertical="center"/>
    </xf>
    <xf numFmtId="0" fontId="636" fillId="141" borderId="116" xfId="54" applyFont="1" applyFill="1" applyBorder="1" applyAlignment="1">
      <alignment horizontal="centerContinuous" vertical="center"/>
    </xf>
    <xf numFmtId="0" fontId="636" fillId="141" borderId="117" xfId="54" applyFont="1" applyFill="1" applyBorder="1" applyAlignment="1">
      <alignment horizontal="centerContinuous" vertical="center"/>
    </xf>
    <xf numFmtId="0" fontId="636" fillId="6" borderId="115" xfId="54" applyFont="1" applyFill="1" applyBorder="1" applyAlignment="1">
      <alignment horizontal="centerContinuous" vertical="center"/>
    </xf>
    <xf numFmtId="0" fontId="636" fillId="6" borderId="116" xfId="54" applyFont="1" applyFill="1" applyBorder="1" applyAlignment="1">
      <alignment horizontal="centerContinuous" vertical="center"/>
    </xf>
    <xf numFmtId="0" fontId="636" fillId="6" borderId="117" xfId="54" applyFont="1" applyFill="1" applyBorder="1" applyAlignment="1">
      <alignment horizontal="centerContinuous" vertical="center"/>
    </xf>
    <xf numFmtId="0" fontId="637" fillId="78" borderId="0" xfId="6" applyFont="1" applyFill="1" applyAlignment="1">
      <alignment horizontal="center" vertical="center"/>
    </xf>
    <xf numFmtId="0" fontId="611" fillId="0" borderId="0" xfId="6" applyFont="1" applyAlignment="1">
      <alignment horizontal="centerContinuous" vertical="center" wrapText="1"/>
    </xf>
    <xf numFmtId="0" fontId="387" fillId="0" borderId="0" xfId="6" applyFont="1" applyAlignment="1">
      <alignment horizontal="centerContinuous" vertical="center" wrapText="1"/>
    </xf>
    <xf numFmtId="0" fontId="387" fillId="0" borderId="319" xfId="6" applyFont="1" applyBorder="1" applyAlignment="1">
      <alignment horizontal="centerContinuous" vertical="center" wrapText="1"/>
    </xf>
    <xf numFmtId="0" fontId="638" fillId="78" borderId="0" xfId="6" applyFont="1" applyFill="1" applyAlignment="1">
      <alignment horizontal="center" vertical="center"/>
    </xf>
    <xf numFmtId="0" fontId="639" fillId="0" borderId="0" xfId="6" applyFont="1" applyAlignment="1">
      <alignment horizontal="center" vertical="center"/>
    </xf>
    <xf numFmtId="0" fontId="639" fillId="0" borderId="310" xfId="6" applyFont="1" applyBorder="1" applyAlignment="1">
      <alignment horizontal="center" vertical="center"/>
    </xf>
    <xf numFmtId="0" fontId="639" fillId="0" borderId="319" xfId="6" applyFont="1" applyBorder="1" applyAlignment="1">
      <alignment horizontal="center" vertical="center"/>
    </xf>
    <xf numFmtId="0" fontId="640" fillId="0" borderId="0" xfId="6" applyFont="1" applyAlignment="1">
      <alignment horizontal="center" vertical="center"/>
    </xf>
    <xf numFmtId="0" fontId="640" fillId="0" borderId="310" xfId="6" applyFont="1" applyBorder="1" applyAlignment="1">
      <alignment horizontal="center" vertical="center"/>
    </xf>
    <xf numFmtId="0" fontId="640" fillId="0" borderId="319" xfId="6" applyFont="1" applyBorder="1" applyAlignment="1">
      <alignment horizontal="center" vertical="center"/>
    </xf>
    <xf numFmtId="0" fontId="622" fillId="0" borderId="0" xfId="4" applyFont="1" applyAlignment="1">
      <alignment horizontal="right"/>
    </xf>
    <xf numFmtId="0" fontId="643" fillId="0" borderId="0" xfId="4" applyFont="1" applyAlignment="1">
      <alignment horizontal="center" vertical="center"/>
    </xf>
    <xf numFmtId="0" fontId="394" fillId="0" borderId="0" xfId="6" applyFont="1" applyAlignment="1">
      <alignment vertical="center"/>
    </xf>
    <xf numFmtId="0" fontId="644" fillId="0" borderId="0" xfId="6" applyFont="1" applyAlignment="1">
      <alignment vertical="center"/>
    </xf>
    <xf numFmtId="0" fontId="646" fillId="0" borderId="0" xfId="6" applyFont="1" applyAlignment="1">
      <alignment horizontal="center" vertical="center"/>
    </xf>
    <xf numFmtId="0" fontId="580" fillId="0" borderId="0" xfId="6" applyFont="1" applyAlignment="1">
      <alignment horizontal="center" vertical="center"/>
    </xf>
    <xf numFmtId="0" fontId="647" fillId="23" borderId="0" xfId="6" applyFont="1" applyFill="1" applyAlignment="1">
      <alignment horizontal="center" vertical="center"/>
    </xf>
    <xf numFmtId="0" fontId="648" fillId="23" borderId="0" xfId="6" applyFont="1" applyFill="1" applyAlignment="1">
      <alignment horizontal="center" vertical="center"/>
    </xf>
    <xf numFmtId="0" fontId="404" fillId="156" borderId="0" xfId="6" applyFont="1" applyFill="1" applyAlignment="1">
      <alignment horizontal="center" vertical="center"/>
    </xf>
    <xf numFmtId="0" fontId="649" fillId="23" borderId="0" xfId="6" applyFont="1" applyFill="1" applyAlignment="1">
      <alignment horizontal="center" vertical="center"/>
    </xf>
    <xf numFmtId="0" fontId="650" fillId="23" borderId="0" xfId="6" applyFont="1" applyFill="1" applyAlignment="1">
      <alignment horizontal="center" vertical="center"/>
    </xf>
    <xf numFmtId="0" fontId="651" fillId="23" borderId="0" xfId="6" applyFont="1" applyFill="1" applyAlignment="1">
      <alignment horizontal="center" vertical="center"/>
    </xf>
    <xf numFmtId="0" fontId="652" fillId="0" borderId="0" xfId="6" applyFont="1" applyAlignment="1">
      <alignment horizontal="center" vertical="center"/>
    </xf>
    <xf numFmtId="0" fontId="414" fillId="0" borderId="0" xfId="6" applyFont="1" applyAlignment="1">
      <alignment horizontal="center" vertical="center"/>
    </xf>
    <xf numFmtId="0" fontId="404" fillId="157" borderId="0" xfId="6" applyFont="1" applyFill="1" applyAlignment="1">
      <alignment horizontal="center" vertical="center"/>
    </xf>
    <xf numFmtId="0" fontId="653" fillId="0" borderId="0" xfId="6" applyFont="1" applyAlignment="1">
      <alignment horizontal="center" vertical="center"/>
    </xf>
    <xf numFmtId="0" fontId="654" fillId="0" borderId="0" xfId="6" applyFont="1" applyAlignment="1">
      <alignment horizontal="center" vertical="center"/>
    </xf>
    <xf numFmtId="0" fontId="404" fillId="158" borderId="0" xfId="6" applyFont="1" applyFill="1" applyAlignment="1">
      <alignment horizontal="center" vertical="center"/>
    </xf>
    <xf numFmtId="0" fontId="655" fillId="0" borderId="0" xfId="6" applyFont="1" applyAlignment="1">
      <alignment horizontal="center" vertical="center"/>
    </xf>
    <xf numFmtId="0" fontId="404" fillId="159" borderId="0" xfId="6" applyFont="1" applyFill="1" applyAlignment="1">
      <alignment horizontal="center" vertical="center"/>
    </xf>
    <xf numFmtId="0" fontId="656" fillId="0" borderId="0" xfId="6" applyFont="1" applyAlignment="1">
      <alignment horizontal="center" vertical="center"/>
    </xf>
    <xf numFmtId="0" fontId="404" fillId="33" borderId="0" xfId="6" applyFont="1" applyFill="1" applyAlignment="1">
      <alignment horizontal="center" vertical="center"/>
    </xf>
    <xf numFmtId="0" fontId="657" fillId="0" borderId="0" xfId="6" applyFont="1" applyAlignment="1">
      <alignment horizontal="center" vertical="center"/>
    </xf>
    <xf numFmtId="0" fontId="404" fillId="160" borderId="0" xfId="6" applyFont="1" applyFill="1" applyAlignment="1">
      <alignment horizontal="center" vertical="center"/>
    </xf>
    <xf numFmtId="0" fontId="658" fillId="23" borderId="0" xfId="6" applyFont="1" applyFill="1" applyAlignment="1">
      <alignment horizontal="center" vertical="center"/>
    </xf>
    <xf numFmtId="0" fontId="404" fillId="137" borderId="0" xfId="6" applyFont="1" applyFill="1" applyAlignment="1">
      <alignment horizontal="center" vertical="center"/>
    </xf>
    <xf numFmtId="0" fontId="659" fillId="0" borderId="0" xfId="6" applyFont="1" applyAlignment="1">
      <alignment horizontal="center" vertical="center"/>
    </xf>
    <xf numFmtId="0" fontId="404" fillId="161" borderId="0" xfId="6" applyFont="1" applyFill="1" applyAlignment="1">
      <alignment horizontal="center" vertical="center"/>
    </xf>
    <xf numFmtId="0" fontId="660" fillId="0" borderId="0" xfId="6" applyFont="1" applyAlignment="1">
      <alignment horizontal="center" vertical="center"/>
    </xf>
    <xf numFmtId="0" fontId="404" fillId="27" borderId="0" xfId="6" applyFont="1" applyFill="1" applyAlignment="1">
      <alignment horizontal="center" vertical="center"/>
    </xf>
    <xf numFmtId="0" fontId="661" fillId="0" borderId="0" xfId="6" applyFont="1" applyAlignment="1">
      <alignment horizontal="center" vertical="center"/>
    </xf>
    <xf numFmtId="0" fontId="662" fillId="0" borderId="0" xfId="6" applyFont="1" applyAlignment="1">
      <alignment horizontal="center" vertical="center"/>
    </xf>
    <xf numFmtId="0" fontId="663" fillId="0" borderId="0" xfId="6" applyFont="1" applyAlignment="1">
      <alignment horizontal="center" vertical="center"/>
    </xf>
    <xf numFmtId="0" fontId="664" fillId="0" borderId="0" xfId="6" applyFont="1" applyAlignment="1">
      <alignment horizontal="center" vertical="center"/>
    </xf>
    <xf numFmtId="0" fontId="665" fillId="0" borderId="0" xfId="6" applyFont="1" applyAlignment="1">
      <alignment horizontal="center" vertical="center"/>
    </xf>
    <xf numFmtId="0" fontId="666" fillId="0" borderId="0" xfId="6" applyFont="1" applyAlignment="1">
      <alignment horizontal="center" vertical="center"/>
    </xf>
    <xf numFmtId="0" fontId="667" fillId="0" borderId="0" xfId="6" applyFont="1" applyAlignment="1">
      <alignment horizontal="center" vertical="center"/>
    </xf>
    <xf numFmtId="0" fontId="367" fillId="0" borderId="0" xfId="6" applyFont="1" applyAlignment="1">
      <alignment vertical="center"/>
    </xf>
    <xf numFmtId="0" fontId="8" fillId="0" borderId="7" xfId="6" applyBorder="1" applyAlignment="1">
      <alignment vertical="center"/>
    </xf>
    <xf numFmtId="0" fontId="8" fillId="0" borderId="306" xfId="6" applyBorder="1" applyAlignment="1">
      <alignment vertical="center"/>
    </xf>
    <xf numFmtId="0" fontId="8" fillId="0" borderId="391" xfId="6" applyBorder="1" applyAlignment="1">
      <alignment vertical="center"/>
    </xf>
    <xf numFmtId="0" fontId="367" fillId="80" borderId="0" xfId="6" applyFont="1" applyFill="1" applyAlignment="1">
      <alignment vertical="center"/>
    </xf>
    <xf numFmtId="0" fontId="668" fillId="0" borderId="0" xfId="6" applyFont="1" applyAlignment="1">
      <alignment horizontal="center" vertical="center"/>
    </xf>
    <xf numFmtId="0" fontId="669" fillId="0" borderId="0" xfId="6" applyFont="1" applyAlignment="1">
      <alignment horizontal="center" vertical="center"/>
    </xf>
    <xf numFmtId="0" fontId="643" fillId="0" borderId="0" xfId="6" applyFont="1"/>
    <xf numFmtId="0" fontId="636" fillId="132" borderId="115" xfId="54" applyFont="1" applyFill="1" applyBorder="1" applyAlignment="1">
      <alignment horizontal="centerContinuous" vertical="center"/>
    </xf>
    <xf numFmtId="0" fontId="636" fillId="132" borderId="116" xfId="54" applyFont="1" applyFill="1" applyBorder="1" applyAlignment="1">
      <alignment horizontal="centerContinuous" vertical="center"/>
    </xf>
    <xf numFmtId="0" fontId="636" fillId="132" borderId="117" xfId="54" applyFont="1" applyFill="1" applyBorder="1" applyAlignment="1">
      <alignment horizontal="centerContinuous" vertical="center"/>
    </xf>
    <xf numFmtId="0" fontId="670" fillId="78" borderId="0" xfId="6" applyFont="1" applyFill="1" applyAlignment="1">
      <alignment horizontal="center" vertical="center"/>
    </xf>
    <xf numFmtId="0" fontId="611" fillId="23" borderId="0" xfId="6" applyFont="1" applyFill="1" applyAlignment="1">
      <alignment horizontal="centerContinuous" vertical="center" wrapText="1"/>
    </xf>
    <xf numFmtId="0" fontId="671" fillId="0" borderId="0" xfId="6" applyFont="1" applyAlignment="1">
      <alignment horizontal="centerContinuous" vertical="center" wrapText="1"/>
    </xf>
    <xf numFmtId="0" fontId="8" fillId="0" borderId="0" xfId="6" applyAlignment="1">
      <alignment horizontal="centerContinuous" vertical="center" wrapText="1"/>
    </xf>
    <xf numFmtId="0" fontId="8" fillId="0" borderId="319" xfId="6" applyBorder="1" applyAlignment="1">
      <alignment horizontal="centerContinuous" vertical="center" wrapText="1"/>
    </xf>
    <xf numFmtId="0" fontId="672" fillId="78" borderId="0" xfId="6" applyFont="1" applyFill="1" applyAlignment="1">
      <alignment horizontal="center" vertical="center"/>
    </xf>
    <xf numFmtId="0" fontId="673" fillId="0" borderId="0" xfId="6" applyFont="1" applyAlignment="1">
      <alignment horizontal="center" vertical="center"/>
    </xf>
    <xf numFmtId="0" fontId="673" fillId="0" borderId="310" xfId="6" applyFont="1" applyBorder="1" applyAlignment="1">
      <alignment horizontal="center" vertical="center"/>
    </xf>
    <xf numFmtId="0" fontId="673" fillId="0" borderId="319" xfId="6" applyFont="1" applyBorder="1" applyAlignment="1">
      <alignment horizontal="center" vertical="center"/>
    </xf>
    <xf numFmtId="0" fontId="674" fillId="0" borderId="0" xfId="6" applyFont="1" applyAlignment="1">
      <alignment horizontal="center" vertical="center"/>
    </xf>
    <xf numFmtId="0" fontId="674" fillId="0" borderId="310" xfId="6" applyFont="1" applyBorder="1" applyAlignment="1">
      <alignment horizontal="center" vertical="center"/>
    </xf>
    <xf numFmtId="0" fontId="674" fillId="0" borderId="319" xfId="6" applyFont="1" applyBorder="1" applyAlignment="1">
      <alignment horizontal="center" vertical="center"/>
    </xf>
    <xf numFmtId="0" fontId="367" fillId="0" borderId="7" xfId="6" applyFont="1" applyBorder="1" applyAlignment="1">
      <alignment vertical="center"/>
    </xf>
    <xf numFmtId="0" fontId="367" fillId="0" borderId="306" xfId="6" applyFont="1" applyBorder="1" applyAlignment="1">
      <alignment vertical="center"/>
    </xf>
    <xf numFmtId="0" fontId="675" fillId="0" borderId="391" xfId="6" applyFont="1" applyBorder="1" applyAlignment="1">
      <alignment horizontal="center" vertical="center"/>
    </xf>
    <xf numFmtId="0" fontId="8" fillId="80" borderId="0" xfId="6" applyFill="1" applyAlignment="1">
      <alignment vertical="center"/>
    </xf>
    <xf numFmtId="0" fontId="367" fillId="0" borderId="391" xfId="6" applyFont="1" applyBorder="1" applyAlignment="1">
      <alignment vertical="center"/>
    </xf>
    <xf numFmtId="0" fontId="607" fillId="27" borderId="115" xfId="54" applyFont="1" applyFill="1" applyBorder="1" applyAlignment="1">
      <alignment horizontal="centerContinuous" vertical="center"/>
    </xf>
    <xf numFmtId="0" fontId="607" fillId="27" borderId="116" xfId="54" applyFont="1" applyFill="1" applyBorder="1" applyAlignment="1">
      <alignment horizontal="centerContinuous" vertical="center"/>
    </xf>
    <xf numFmtId="0" fontId="607" fillId="27" borderId="117" xfId="54" applyFont="1" applyFill="1" applyBorder="1" applyAlignment="1">
      <alignment horizontal="centerContinuous" vertical="center"/>
    </xf>
    <xf numFmtId="0" fontId="676" fillId="78" borderId="0" xfId="6" applyFont="1" applyFill="1" applyAlignment="1">
      <alignment horizontal="center" vertical="center"/>
    </xf>
    <xf numFmtId="0" fontId="677" fillId="78" borderId="0" xfId="6" applyFont="1" applyFill="1" applyAlignment="1">
      <alignment horizontal="center" vertical="center"/>
    </xf>
    <xf numFmtId="0" fontId="678" fillId="0" borderId="0" xfId="6" applyFont="1" applyAlignment="1">
      <alignment horizontal="center" vertical="center"/>
    </xf>
    <xf numFmtId="0" fontId="679" fillId="0" borderId="310" xfId="6" applyFont="1" applyBorder="1" applyAlignment="1">
      <alignment horizontal="center" vertical="center"/>
    </xf>
    <xf numFmtId="0" fontId="679" fillId="0" borderId="0" xfId="6" applyFont="1" applyAlignment="1">
      <alignment horizontal="center" vertical="center"/>
    </xf>
    <xf numFmtId="0" fontId="679" fillId="0" borderId="319" xfId="6" applyFont="1" applyBorder="1" applyAlignment="1">
      <alignment horizontal="center" vertical="center"/>
    </xf>
    <xf numFmtId="0" fontId="680" fillId="0" borderId="0" xfId="6" applyFont="1" applyAlignment="1">
      <alignment horizontal="center" vertical="center"/>
    </xf>
    <xf numFmtId="0" fontId="680" fillId="0" borderId="310" xfId="6" applyFont="1" applyBorder="1" applyAlignment="1">
      <alignment horizontal="center" vertical="center"/>
    </xf>
    <xf numFmtId="0" fontId="680" fillId="0" borderId="319" xfId="6" applyFont="1" applyBorder="1" applyAlignment="1">
      <alignment horizontal="center" vertical="center"/>
    </xf>
    <xf numFmtId="0" fontId="199" fillId="162" borderId="0" xfId="4" applyFont="1" applyFill="1" applyAlignment="1">
      <alignment vertical="center"/>
    </xf>
    <xf numFmtId="0" fontId="681" fillId="162" borderId="0" xfId="4" applyFont="1" applyFill="1" applyAlignment="1">
      <alignment vertical="center"/>
    </xf>
    <xf numFmtId="0" fontId="682" fillId="162" borderId="0" xfId="4" applyFont="1" applyFill="1" applyAlignment="1">
      <alignment vertical="center"/>
    </xf>
    <xf numFmtId="0" fontId="683" fillId="162" borderId="0" xfId="4" applyFont="1" applyFill="1" applyAlignment="1">
      <alignment vertical="center"/>
    </xf>
    <xf numFmtId="0" fontId="71" fillId="23" borderId="0" xfId="4" applyFont="1" applyFill="1" applyAlignment="1">
      <alignment horizontal="center" vertical="center"/>
    </xf>
    <xf numFmtId="0" fontId="684" fillId="23" borderId="0" xfId="4" applyFont="1" applyFill="1" applyAlignment="1">
      <alignment horizontal="center" vertical="center"/>
    </xf>
    <xf numFmtId="0" fontId="86" fillId="23" borderId="0" xfId="4" applyFont="1" applyFill="1" applyAlignment="1">
      <alignment horizontal="left" vertical="center" wrapText="1"/>
    </xf>
    <xf numFmtId="0" fontId="685" fillId="23" borderId="0" xfId="4" applyFont="1" applyFill="1" applyAlignment="1">
      <alignment horizontal="left" vertical="center"/>
    </xf>
    <xf numFmtId="0" fontId="86" fillId="23" borderId="0" xfId="4" applyFont="1" applyFill="1" applyAlignment="1">
      <alignment horizontal="left" vertical="center"/>
    </xf>
    <xf numFmtId="0" fontId="278" fillId="162" borderId="0" xfId="4" applyFont="1" applyFill="1" applyAlignment="1">
      <alignment horizontal="right" vertical="center"/>
    </xf>
    <xf numFmtId="0" fontId="350" fillId="23" borderId="0" xfId="29" applyFont="1" applyFill="1" applyAlignment="1">
      <alignment horizontal="left" vertical="center"/>
    </xf>
    <xf numFmtId="0" fontId="14" fillId="23" borderId="0" xfId="29" applyFill="1" applyAlignment="1">
      <alignment horizontal="left" vertical="center"/>
    </xf>
    <xf numFmtId="0" fontId="14" fillId="23" borderId="0" xfId="29" applyFill="1"/>
    <xf numFmtId="0" fontId="686" fillId="23" borderId="0" xfId="4" applyFont="1" applyFill="1" applyAlignment="1">
      <alignment vertical="center"/>
    </xf>
    <xf numFmtId="0" fontId="231" fillId="23" borderId="0" xfId="4" applyFont="1" applyFill="1" applyAlignment="1">
      <alignment horizontal="right" vertical="center"/>
    </xf>
    <xf numFmtId="0" fontId="86" fillId="23" borderId="0" xfId="4" applyFont="1" applyFill="1" applyAlignment="1">
      <alignment horizontal="right" vertical="center" wrapText="1"/>
    </xf>
    <xf numFmtId="0" fontId="86" fillId="23" borderId="0" xfId="4" applyFont="1" applyFill="1" applyAlignment="1">
      <alignment horizontal="right"/>
    </xf>
    <xf numFmtId="0" fontId="350" fillId="23" borderId="0" xfId="29" applyFont="1" applyFill="1" applyAlignment="1">
      <alignment vertical="center"/>
    </xf>
    <xf numFmtId="0" fontId="687" fillId="23" borderId="0" xfId="4" applyFont="1" applyFill="1" applyAlignment="1">
      <alignment horizontal="right" vertical="center"/>
    </xf>
    <xf numFmtId="0" fontId="688" fillId="23" borderId="0" xfId="4" applyFont="1" applyFill="1" applyAlignment="1">
      <alignment vertical="center"/>
    </xf>
    <xf numFmtId="0" fontId="689" fillId="23" borderId="0" xfId="4" applyFont="1" applyFill="1"/>
    <xf numFmtId="0" fontId="690" fillId="23" borderId="0" xfId="4" applyFont="1" applyFill="1" applyAlignment="1">
      <alignment horizontal="center" vertical="center"/>
    </xf>
    <xf numFmtId="0" fontId="689" fillId="23" borderId="0" xfId="4" applyFont="1" applyFill="1" applyAlignment="1">
      <alignment horizontal="left" vertical="center" wrapText="1"/>
    </xf>
    <xf numFmtId="0" fontId="691" fillId="0" borderId="0" xfId="4" applyFont="1" applyAlignment="1">
      <alignment horizontal="center" vertical="center"/>
    </xf>
    <xf numFmtId="0" fontId="692" fillId="0" borderId="0" xfId="4" applyFont="1" applyAlignment="1">
      <alignment horizontal="left" vertical="center"/>
    </xf>
    <xf numFmtId="0" fontId="71" fillId="0" borderId="0" xfId="4" applyFont="1" applyAlignment="1">
      <alignment horizontal="center" vertical="center"/>
    </xf>
    <xf numFmtId="0" fontId="692" fillId="0" borderId="0" xfId="4" applyFont="1" applyAlignment="1">
      <alignment horizontal="center" vertical="center"/>
    </xf>
    <xf numFmtId="0" fontId="693" fillId="0" borderId="0" xfId="4" applyFont="1" applyAlignment="1">
      <alignment horizontal="center" vertical="center"/>
    </xf>
    <xf numFmtId="0" fontId="40" fillId="0" borderId="0" xfId="4" applyFont="1" applyAlignment="1">
      <alignment horizontal="left" vertical="center"/>
    </xf>
    <xf numFmtId="0" fontId="40" fillId="22" borderId="0" xfId="4" applyFont="1" applyFill="1" applyAlignment="1">
      <alignment horizontal="center" vertical="center"/>
    </xf>
    <xf numFmtId="0" fontId="684" fillId="0" borderId="0" xfId="4" applyFont="1" applyAlignment="1">
      <alignment horizontal="center" vertical="center"/>
    </xf>
    <xf numFmtId="0" fontId="86" fillId="0" borderId="0" xfId="4" applyFont="1" applyAlignment="1">
      <alignment horizontal="left" vertical="center" wrapText="1"/>
    </xf>
    <xf numFmtId="0" fontId="86" fillId="43" borderId="0" xfId="4" applyFont="1" applyFill="1"/>
    <xf numFmtId="0" fontId="62" fillId="43" borderId="0" xfId="4" applyFont="1" applyFill="1" applyAlignment="1">
      <alignment vertical="center"/>
    </xf>
    <xf numFmtId="0" fontId="28" fillId="43" borderId="0" xfId="4" applyFont="1" applyFill="1" applyAlignment="1">
      <alignment vertical="center"/>
    </xf>
    <xf numFmtId="0" fontId="694" fillId="43" borderId="0" xfId="29" applyFont="1" applyFill="1" applyAlignment="1">
      <alignment vertical="center"/>
    </xf>
    <xf numFmtId="0" fontId="218" fillId="43" borderId="0" xfId="4" applyFont="1" applyFill="1"/>
    <xf numFmtId="0" fontId="218" fillId="43" borderId="0" xfId="4" applyFont="1" applyFill="1" applyAlignment="1">
      <alignment vertical="center"/>
    </xf>
    <xf numFmtId="0" fontId="28" fillId="0" borderId="0" xfId="4" applyFont="1" applyAlignment="1">
      <alignment vertical="center"/>
    </xf>
    <xf numFmtId="0" fontId="105" fillId="43" borderId="0" xfId="4" applyFont="1" applyFill="1" applyAlignment="1">
      <alignment vertical="center"/>
    </xf>
    <xf numFmtId="0" fontId="695" fillId="0" borderId="0" xfId="4" applyFont="1" applyAlignment="1">
      <alignment horizontal="center" vertical="center"/>
    </xf>
    <xf numFmtId="0" fontId="29" fillId="43" borderId="0" xfId="4" applyFont="1" applyFill="1" applyAlignment="1">
      <alignment horizontal="right" vertical="center"/>
    </xf>
    <xf numFmtId="0" fontId="697" fillId="40" borderId="0" xfId="38" applyFont="1" applyFill="1" applyAlignment="1">
      <alignment vertical="center"/>
    </xf>
    <xf numFmtId="0" fontId="698" fillId="43" borderId="0" xfId="4" applyFont="1" applyFill="1" applyAlignment="1">
      <alignment horizontal="left" vertical="center"/>
    </xf>
    <xf numFmtId="0" fontId="699" fillId="43" borderId="406" xfId="4" applyFont="1" applyFill="1" applyBorder="1" applyAlignment="1">
      <alignment horizontal="center" vertical="center"/>
    </xf>
    <xf numFmtId="0" fontId="128" fillId="162" borderId="0" xfId="4" applyFont="1" applyFill="1" applyAlignment="1">
      <alignment horizontal="right" vertical="center"/>
    </xf>
    <xf numFmtId="0" fontId="14" fillId="43" borderId="0" xfId="29" applyFill="1" applyAlignment="1">
      <alignment vertical="center"/>
    </xf>
    <xf numFmtId="0" fontId="700" fillId="43" borderId="0" xfId="29" applyFont="1" applyFill="1" applyAlignment="1">
      <alignment vertical="center"/>
    </xf>
    <xf numFmtId="0" fontId="701" fillId="43" borderId="0" xfId="4" applyFont="1" applyFill="1" applyAlignment="1">
      <alignment horizontal="left" vertical="center"/>
    </xf>
    <xf numFmtId="0" fontId="28" fillId="162" borderId="0" xfId="4" applyFont="1" applyFill="1" applyAlignment="1">
      <alignment vertical="center"/>
    </xf>
    <xf numFmtId="0" fontId="703" fillId="43" borderId="0" xfId="29" applyFont="1" applyFill="1" applyAlignment="1">
      <alignment vertical="center"/>
    </xf>
    <xf numFmtId="0" fontId="8" fillId="43" borderId="0" xfId="4" applyFill="1"/>
    <xf numFmtId="0" fontId="14" fillId="43" borderId="0" xfId="29" applyFill="1"/>
    <xf numFmtId="0" fontId="8" fillId="162" borderId="0" xfId="4" applyFill="1"/>
    <xf numFmtId="0" fontId="704" fillId="43" borderId="0" xfId="29" applyFont="1" applyFill="1" applyAlignment="1">
      <alignment vertical="center"/>
    </xf>
    <xf numFmtId="0" fontId="706" fillId="40" borderId="0" xfId="38" applyFont="1" applyFill="1" applyAlignment="1">
      <alignment vertical="center"/>
    </xf>
    <xf numFmtId="0" fontId="706" fillId="40" borderId="0" xfId="38" applyFont="1" applyFill="1" applyProtection="1">
      <protection hidden="1"/>
    </xf>
    <xf numFmtId="0" fontId="707" fillId="40" borderId="0" xfId="38" applyFont="1" applyFill="1" applyAlignment="1">
      <alignment vertical="center"/>
    </xf>
    <xf numFmtId="0" fontId="231" fillId="40" borderId="0" xfId="51" applyFont="1" applyFill="1" applyAlignment="1">
      <alignment horizontal="right"/>
    </xf>
    <xf numFmtId="0" fontId="708" fillId="0" borderId="0" xfId="50" applyFont="1" applyAlignment="1">
      <alignment horizontal="center" vertical="center"/>
    </xf>
    <xf numFmtId="0" fontId="709" fillId="40" borderId="0" xfId="50" applyFont="1" applyFill="1" applyAlignment="1">
      <alignment vertical="center"/>
    </xf>
    <xf numFmtId="0" fontId="279" fillId="162" borderId="0" xfId="50" applyFont="1" applyFill="1" applyAlignment="1">
      <alignment horizontal="right" vertical="center"/>
    </xf>
    <xf numFmtId="0" fontId="137" fillId="0" borderId="0" xfId="22"/>
    <xf numFmtId="0" fontId="152" fillId="78" borderId="0" xfId="32" applyFill="1" applyAlignment="1">
      <alignment horizontal="center" vertical="center"/>
    </xf>
    <xf numFmtId="0" fontId="152" fillId="4" borderId="0" xfId="32" applyFill="1" applyAlignment="1">
      <alignment horizontal="center" vertical="center"/>
    </xf>
    <xf numFmtId="0" fontId="152" fillId="79" borderId="0" xfId="32" applyFill="1" applyAlignment="1">
      <alignment horizontal="center" vertical="center"/>
    </xf>
    <xf numFmtId="0" fontId="152" fillId="80" borderId="0" xfId="32" applyFill="1" applyAlignment="1">
      <alignment horizontal="center" vertical="center"/>
    </xf>
    <xf numFmtId="0" fontId="152" fillId="81" borderId="0" xfId="32" applyFill="1" applyAlignment="1">
      <alignment horizontal="center" vertical="center"/>
    </xf>
    <xf numFmtId="0" fontId="152" fillId="82" borderId="0" xfId="32" applyFill="1" applyAlignment="1">
      <alignment horizontal="center" vertical="center"/>
    </xf>
    <xf numFmtId="0" fontId="152" fillId="5" borderId="0" xfId="32" applyFill="1" applyAlignment="1">
      <alignment horizontal="center" vertical="center"/>
    </xf>
    <xf numFmtId="0" fontId="152" fillId="83" borderId="0" xfId="32" applyFill="1" applyAlignment="1">
      <alignment horizontal="center" vertical="center"/>
    </xf>
    <xf numFmtId="0" fontId="152" fillId="84" borderId="0" xfId="32" applyFill="1" applyAlignment="1">
      <alignment horizontal="center" vertical="center"/>
    </xf>
    <xf numFmtId="0" fontId="152" fillId="15" borderId="0" xfId="32" applyFill="1" applyAlignment="1">
      <alignment horizontal="center" vertical="center"/>
    </xf>
    <xf numFmtId="0" fontId="152" fillId="85" borderId="0" xfId="32" applyFill="1" applyAlignment="1">
      <alignment horizontal="center" vertical="center"/>
    </xf>
    <xf numFmtId="0" fontId="152" fillId="86" borderId="0" xfId="32" applyFill="1" applyAlignment="1">
      <alignment horizontal="center" vertical="center"/>
    </xf>
    <xf numFmtId="0" fontId="152" fillId="87" borderId="0" xfId="32" applyFill="1" applyAlignment="1">
      <alignment horizontal="center" vertical="center"/>
    </xf>
    <xf numFmtId="0" fontId="152" fillId="88" borderId="0" xfId="32" applyFill="1" applyAlignment="1">
      <alignment horizontal="center" vertical="center"/>
    </xf>
    <xf numFmtId="0" fontId="152" fillId="8" borderId="0" xfId="32" applyFill="1" applyAlignment="1">
      <alignment horizontal="center" vertical="center"/>
    </xf>
    <xf numFmtId="0" fontId="152" fillId="89" borderId="0" xfId="32" applyFill="1" applyAlignment="1">
      <alignment horizontal="center" vertical="center"/>
    </xf>
    <xf numFmtId="0" fontId="152" fillId="90" borderId="0" xfId="32" applyFill="1" applyAlignment="1">
      <alignment horizontal="center" vertical="center"/>
    </xf>
    <xf numFmtId="0" fontId="152" fillId="91" borderId="0" xfId="32" applyFill="1" applyAlignment="1">
      <alignment horizontal="center" vertical="center"/>
    </xf>
    <xf numFmtId="0" fontId="152" fillId="2" borderId="0" xfId="32" applyFill="1" applyAlignment="1">
      <alignment horizontal="center" vertical="center"/>
    </xf>
    <xf numFmtId="0" fontId="152" fillId="92" borderId="0" xfId="32" applyFill="1" applyAlignment="1">
      <alignment horizontal="center" vertical="center"/>
    </xf>
    <xf numFmtId="0" fontId="152" fillId="93" borderId="0" xfId="32" applyFill="1" applyAlignment="1">
      <alignment horizontal="center" vertical="center"/>
    </xf>
    <xf numFmtId="0" fontId="152" fillId="94" borderId="0" xfId="32" applyFill="1" applyAlignment="1">
      <alignment horizontal="center" vertical="center"/>
    </xf>
    <xf numFmtId="0" fontId="152" fillId="95" borderId="0" xfId="32" applyFill="1" applyAlignment="1">
      <alignment horizontal="center" vertical="center"/>
    </xf>
    <xf numFmtId="0" fontId="152" fillId="96" borderId="0" xfId="32" applyFill="1" applyAlignment="1">
      <alignment horizontal="center" vertical="center"/>
    </xf>
    <xf numFmtId="0" fontId="152" fillId="98" borderId="0" xfId="32" applyFill="1" applyAlignment="1">
      <alignment horizontal="center" vertical="center"/>
    </xf>
    <xf numFmtId="0" fontId="152" fillId="99" borderId="0" xfId="32" applyFill="1" applyAlignment="1">
      <alignment horizontal="center" vertical="center"/>
    </xf>
    <xf numFmtId="0" fontId="152" fillId="100" borderId="0" xfId="32" applyFill="1" applyAlignment="1">
      <alignment horizontal="center" vertical="center"/>
    </xf>
    <xf numFmtId="0" fontId="152" fillId="101" borderId="0" xfId="32" applyFill="1" applyAlignment="1">
      <alignment horizontal="center" vertical="center"/>
    </xf>
    <xf numFmtId="0" fontId="152" fillId="102" borderId="0" xfId="32" applyFill="1" applyAlignment="1">
      <alignment horizontal="center" vertical="center"/>
    </xf>
    <xf numFmtId="0" fontId="152" fillId="103" borderId="0" xfId="32" applyFill="1" applyAlignment="1">
      <alignment horizontal="center" vertical="center"/>
    </xf>
    <xf numFmtId="0" fontId="152" fillId="104" borderId="0" xfId="32" applyFill="1" applyAlignment="1">
      <alignment horizontal="center" vertical="center"/>
    </xf>
    <xf numFmtId="0" fontId="152" fillId="105" borderId="0" xfId="32" applyFill="1" applyAlignment="1">
      <alignment horizontal="center" vertical="center"/>
    </xf>
    <xf numFmtId="0" fontId="152" fillId="106" borderId="0" xfId="32" applyFill="1" applyAlignment="1">
      <alignment horizontal="center" vertical="center"/>
    </xf>
    <xf numFmtId="0" fontId="152" fillId="107" borderId="0" xfId="32" applyFill="1" applyAlignment="1">
      <alignment horizontal="center" vertical="center"/>
    </xf>
    <xf numFmtId="0" fontId="152" fillId="7" borderId="0" xfId="32" applyFill="1" applyAlignment="1">
      <alignment horizontal="center" vertical="center"/>
    </xf>
    <xf numFmtId="0" fontId="152" fillId="3" borderId="0" xfId="32" applyFill="1" applyAlignment="1">
      <alignment horizontal="center" vertical="center"/>
    </xf>
    <xf numFmtId="0" fontId="152" fillId="108" borderId="0" xfId="32" applyFill="1" applyAlignment="1">
      <alignment horizontal="center" vertical="center"/>
    </xf>
    <xf numFmtId="0" fontId="152" fillId="109" borderId="0" xfId="32" applyFill="1" applyAlignment="1">
      <alignment horizontal="center" vertical="center"/>
    </xf>
    <xf numFmtId="0" fontId="152" fillId="6" borderId="0" xfId="32" applyFill="1" applyAlignment="1">
      <alignment horizontal="center" vertical="center"/>
    </xf>
    <xf numFmtId="0" fontId="152" fillId="110" borderId="0" xfId="32" applyFill="1" applyAlignment="1">
      <alignment horizontal="center" vertical="center"/>
    </xf>
    <xf numFmtId="0" fontId="152" fillId="111" borderId="0" xfId="32" applyFill="1" applyAlignment="1">
      <alignment horizontal="center" vertical="center"/>
    </xf>
    <xf numFmtId="0" fontId="152" fillId="112" borderId="0" xfId="32" applyFill="1" applyAlignment="1">
      <alignment horizontal="center" vertical="center"/>
    </xf>
    <xf numFmtId="0" fontId="152" fillId="14" borderId="0" xfId="32" applyFill="1" applyAlignment="1">
      <alignment horizontal="center" vertical="center"/>
    </xf>
    <xf numFmtId="0" fontId="152" fillId="76" borderId="0" xfId="32" applyFill="1" applyAlignment="1">
      <alignment horizontal="center" vertical="center"/>
    </xf>
    <xf numFmtId="0" fontId="152" fillId="113" borderId="0" xfId="32" applyFill="1" applyAlignment="1">
      <alignment horizontal="center" vertical="center"/>
    </xf>
    <xf numFmtId="0" fontId="152" fillId="114" borderId="0" xfId="32" applyFill="1" applyAlignment="1">
      <alignment horizontal="center" vertical="center"/>
    </xf>
    <xf numFmtId="0" fontId="152" fillId="115" borderId="0" xfId="32" applyFill="1" applyAlignment="1">
      <alignment horizontal="center" vertical="center"/>
    </xf>
    <xf numFmtId="0" fontId="152" fillId="116" borderId="0" xfId="32" applyFill="1" applyAlignment="1">
      <alignment horizontal="center" vertical="center"/>
    </xf>
    <xf numFmtId="0" fontId="152" fillId="117" borderId="0" xfId="32" applyFill="1" applyAlignment="1">
      <alignment horizontal="center" vertical="center"/>
    </xf>
    <xf numFmtId="0" fontId="152" fillId="118" borderId="0" xfId="32" applyFill="1" applyAlignment="1">
      <alignment horizontal="center" vertical="center"/>
    </xf>
    <xf numFmtId="0" fontId="152" fillId="119" borderId="0" xfId="32" applyFill="1" applyAlignment="1">
      <alignment horizontal="center" vertical="center"/>
    </xf>
    <xf numFmtId="0" fontId="152" fillId="120" borderId="0" xfId="32" applyFill="1" applyAlignment="1">
      <alignment horizontal="center" vertical="center"/>
    </xf>
    <xf numFmtId="0" fontId="152" fillId="121" borderId="0" xfId="32" applyFill="1" applyAlignment="1">
      <alignment horizontal="center" vertical="center"/>
    </xf>
    <xf numFmtId="0" fontId="152" fillId="122" borderId="0" xfId="32" applyFill="1" applyAlignment="1">
      <alignment horizontal="center" vertical="center"/>
    </xf>
    <xf numFmtId="0" fontId="152" fillId="123" borderId="0" xfId="32" applyFill="1" applyAlignment="1">
      <alignment horizontal="center" vertical="center"/>
    </xf>
    <xf numFmtId="0" fontId="152" fillId="124" borderId="0" xfId="32" applyFill="1" applyAlignment="1">
      <alignment horizontal="center" vertical="center"/>
    </xf>
    <xf numFmtId="0" fontId="2" fillId="0" borderId="0" xfId="50" applyAlignment="1">
      <alignment horizontal="center"/>
    </xf>
    <xf numFmtId="0" fontId="711" fillId="4" borderId="483" xfId="32" applyFont="1" applyFill="1" applyBorder="1" applyAlignment="1">
      <alignment vertical="center" wrapText="1"/>
    </xf>
    <xf numFmtId="0" fontId="711" fillId="8" borderId="483" xfId="32" applyFont="1" applyFill="1" applyBorder="1" applyAlignment="1">
      <alignment vertical="center" wrapText="1"/>
    </xf>
    <xf numFmtId="0" fontId="553" fillId="4" borderId="483" xfId="32" applyFont="1" applyFill="1" applyBorder="1" applyAlignment="1">
      <alignment vertical="center" wrapText="1"/>
    </xf>
    <xf numFmtId="0" fontId="711" fillId="84" borderId="483" xfId="32" applyFont="1" applyFill="1" applyBorder="1" applyAlignment="1">
      <alignment vertical="center" wrapText="1"/>
    </xf>
    <xf numFmtId="0" fontId="712" fillId="4" borderId="483" xfId="32" applyFont="1" applyFill="1" applyBorder="1" applyAlignment="1">
      <alignment vertical="center" wrapText="1"/>
    </xf>
    <xf numFmtId="0" fontId="711" fillId="113" borderId="483" xfId="32" applyFont="1" applyFill="1" applyBorder="1" applyAlignment="1">
      <alignment vertical="center" wrapText="1"/>
    </xf>
    <xf numFmtId="0" fontId="713" fillId="4" borderId="483" xfId="32" applyFont="1" applyFill="1" applyBorder="1" applyAlignment="1">
      <alignment vertical="center" wrapText="1"/>
    </xf>
    <xf numFmtId="0" fontId="711" fillId="78" borderId="483" xfId="32" applyFont="1" applyFill="1" applyBorder="1" applyAlignment="1">
      <alignment vertical="center" wrapText="1"/>
    </xf>
    <xf numFmtId="0" fontId="711" fillId="89" borderId="483" xfId="32" applyFont="1" applyFill="1" applyBorder="1" applyAlignment="1">
      <alignment vertical="center" wrapText="1"/>
    </xf>
    <xf numFmtId="0" fontId="714" fillId="4" borderId="483" xfId="32" applyFont="1" applyFill="1" applyBorder="1" applyAlignment="1">
      <alignment vertical="center" wrapText="1"/>
    </xf>
    <xf numFmtId="0" fontId="711" fillId="88" borderId="483" xfId="32" applyFont="1" applyFill="1" applyBorder="1" applyAlignment="1">
      <alignment vertical="center" wrapText="1"/>
    </xf>
    <xf numFmtId="0" fontId="715" fillId="4" borderId="483" xfId="32" applyFont="1" applyFill="1" applyBorder="1" applyAlignment="1">
      <alignment vertical="center" wrapText="1"/>
    </xf>
    <xf numFmtId="0" fontId="711" fillId="114" borderId="483" xfId="32" applyFont="1" applyFill="1" applyBorder="1" applyAlignment="1">
      <alignment vertical="center" wrapText="1"/>
    </xf>
    <xf numFmtId="0" fontId="716" fillId="4" borderId="483" xfId="32" applyFont="1" applyFill="1" applyBorder="1" applyAlignment="1">
      <alignment vertical="center" wrapText="1"/>
    </xf>
    <xf numFmtId="0" fontId="525" fillId="4" borderId="483" xfId="32" applyFont="1" applyFill="1" applyBorder="1" applyAlignment="1">
      <alignment vertical="center" wrapText="1"/>
    </xf>
    <xf numFmtId="0" fontId="711" fillId="90" borderId="483" xfId="32" applyFont="1" applyFill="1" applyBorder="1" applyAlignment="1">
      <alignment vertical="center" wrapText="1"/>
    </xf>
    <xf numFmtId="0" fontId="717" fillId="4" borderId="483" xfId="32" applyFont="1" applyFill="1" applyBorder="1" applyAlignment="1">
      <alignment vertical="center" wrapText="1"/>
    </xf>
    <xf numFmtId="0" fontId="711" fillId="81" borderId="483" xfId="32" applyFont="1" applyFill="1" applyBorder="1" applyAlignment="1">
      <alignment vertical="center" wrapText="1"/>
    </xf>
    <xf numFmtId="0" fontId="671" fillId="4" borderId="483" xfId="32" applyFont="1" applyFill="1" applyBorder="1" applyAlignment="1">
      <alignment vertical="center" wrapText="1"/>
    </xf>
    <xf numFmtId="0" fontId="711" fillId="115" borderId="483" xfId="32" applyFont="1" applyFill="1" applyBorder="1" applyAlignment="1">
      <alignment vertical="center" wrapText="1"/>
    </xf>
    <xf numFmtId="0" fontId="718" fillId="4" borderId="483" xfId="32" applyFont="1" applyFill="1" applyBorder="1" applyAlignment="1">
      <alignment vertical="center" wrapText="1"/>
    </xf>
    <xf numFmtId="0" fontId="711" fillId="79" borderId="483" xfId="32" applyFont="1" applyFill="1" applyBorder="1" applyAlignment="1">
      <alignment vertical="center" wrapText="1"/>
    </xf>
    <xf numFmtId="0" fontId="549" fillId="4" borderId="483" xfId="32" applyFont="1" applyFill="1" applyBorder="1" applyAlignment="1">
      <alignment vertical="center" wrapText="1"/>
    </xf>
    <xf numFmtId="0" fontId="711" fillId="91" borderId="483" xfId="32" applyFont="1" applyFill="1" applyBorder="1" applyAlignment="1">
      <alignment vertical="center" wrapText="1"/>
    </xf>
    <xf numFmtId="0" fontId="719" fillId="4" borderId="483" xfId="32" applyFont="1" applyFill="1" applyBorder="1" applyAlignment="1">
      <alignment vertical="center" wrapText="1"/>
    </xf>
    <xf numFmtId="0" fontId="711" fillId="106" borderId="483" xfId="32" applyFont="1" applyFill="1" applyBorder="1" applyAlignment="1">
      <alignment vertical="center" wrapText="1"/>
    </xf>
    <xf numFmtId="0" fontId="720" fillId="4" borderId="483" xfId="32" applyFont="1" applyFill="1" applyBorder="1" applyAlignment="1">
      <alignment vertical="center" wrapText="1"/>
    </xf>
    <xf numFmtId="0" fontId="711" fillId="116" borderId="483" xfId="32" applyFont="1" applyFill="1" applyBorder="1" applyAlignment="1">
      <alignment vertical="center" wrapText="1"/>
    </xf>
    <xf numFmtId="0" fontId="721" fillId="4" borderId="483" xfId="32" applyFont="1" applyFill="1" applyBorder="1" applyAlignment="1">
      <alignment vertical="center" wrapText="1"/>
    </xf>
    <xf numFmtId="0" fontId="711" fillId="80" borderId="483" xfId="32" applyFont="1" applyFill="1" applyBorder="1" applyAlignment="1">
      <alignment vertical="center" wrapText="1"/>
    </xf>
    <xf numFmtId="0" fontId="722" fillId="4" borderId="483" xfId="32" applyFont="1" applyFill="1" applyBorder="1" applyAlignment="1">
      <alignment vertical="center" wrapText="1"/>
    </xf>
    <xf numFmtId="0" fontId="711" fillId="2" borderId="483" xfId="32" applyFont="1" applyFill="1" applyBorder="1" applyAlignment="1">
      <alignment vertical="center" wrapText="1"/>
    </xf>
    <xf numFmtId="0" fontId="723" fillId="4" borderId="483" xfId="32" applyFont="1" applyFill="1" applyBorder="1" applyAlignment="1">
      <alignment vertical="center" wrapText="1"/>
    </xf>
    <xf numFmtId="0" fontId="711" fillId="92" borderId="483" xfId="32" applyFont="1" applyFill="1" applyBorder="1" applyAlignment="1">
      <alignment vertical="center" wrapText="1"/>
    </xf>
    <xf numFmtId="0" fontId="724" fillId="4" borderId="483" xfId="32" applyFont="1" applyFill="1" applyBorder="1" applyAlignment="1">
      <alignment vertical="center" wrapText="1"/>
    </xf>
    <xf numFmtId="0" fontId="711" fillId="117" borderId="483" xfId="32" applyFont="1" applyFill="1" applyBorder="1" applyAlignment="1">
      <alignment vertical="center" wrapText="1"/>
    </xf>
    <xf numFmtId="0" fontId="725" fillId="4" borderId="483" xfId="32" applyFont="1" applyFill="1" applyBorder="1" applyAlignment="1">
      <alignment vertical="center" wrapText="1"/>
    </xf>
    <xf numFmtId="0" fontId="711" fillId="7" borderId="483" xfId="32" applyFont="1" applyFill="1" applyBorder="1" applyAlignment="1">
      <alignment vertical="center" wrapText="1"/>
    </xf>
    <xf numFmtId="0" fontId="726" fillId="4" borderId="483" xfId="32" applyFont="1" applyFill="1" applyBorder="1" applyAlignment="1">
      <alignment vertical="center" wrapText="1"/>
    </xf>
    <xf numFmtId="0" fontId="711" fillId="118" borderId="483" xfId="32" applyFont="1" applyFill="1" applyBorder="1" applyAlignment="1">
      <alignment vertical="center" wrapText="1"/>
    </xf>
    <xf numFmtId="0" fontId="727" fillId="4" borderId="483" xfId="32" applyFont="1" applyFill="1" applyBorder="1" applyAlignment="1">
      <alignment vertical="center" wrapText="1"/>
    </xf>
    <xf numFmtId="0" fontId="711" fillId="82" borderId="483" xfId="32" applyFont="1" applyFill="1" applyBorder="1" applyAlignment="1">
      <alignment vertical="center" wrapText="1"/>
    </xf>
    <xf numFmtId="0" fontId="728" fillId="4" borderId="483" xfId="32" applyFont="1" applyFill="1" applyBorder="1" applyAlignment="1">
      <alignment vertical="center" wrapText="1"/>
    </xf>
    <xf numFmtId="0" fontId="711" fillId="93" borderId="483" xfId="32" applyFont="1" applyFill="1" applyBorder="1" applyAlignment="1">
      <alignment vertical="center" wrapText="1"/>
    </xf>
    <xf numFmtId="0" fontId="729" fillId="4" borderId="483" xfId="32" applyFont="1" applyFill="1" applyBorder="1" applyAlignment="1">
      <alignment vertical="center" wrapText="1"/>
    </xf>
    <xf numFmtId="0" fontId="711" fillId="3" borderId="483" xfId="32" applyFont="1" applyFill="1" applyBorder="1" applyAlignment="1">
      <alignment vertical="center" wrapText="1"/>
    </xf>
    <xf numFmtId="0" fontId="730" fillId="4" borderId="483" xfId="32" applyFont="1" applyFill="1" applyBorder="1" applyAlignment="1">
      <alignment vertical="center" wrapText="1"/>
    </xf>
    <xf numFmtId="0" fontId="711" fillId="119" borderId="483" xfId="32" applyFont="1" applyFill="1" applyBorder="1" applyAlignment="1">
      <alignment vertical="center" wrapText="1"/>
    </xf>
    <xf numFmtId="0" fontId="731" fillId="4" borderId="483" xfId="32" applyFont="1" applyFill="1" applyBorder="1" applyAlignment="1">
      <alignment vertical="center" wrapText="1"/>
    </xf>
    <xf numFmtId="0" fontId="711" fillId="5" borderId="483" xfId="32" applyFont="1" applyFill="1" applyBorder="1" applyAlignment="1">
      <alignment vertical="center" wrapText="1"/>
    </xf>
    <xf numFmtId="0" fontId="732" fillId="4" borderId="483" xfId="32" applyFont="1" applyFill="1" applyBorder="1" applyAlignment="1">
      <alignment vertical="center" wrapText="1"/>
    </xf>
    <xf numFmtId="0" fontId="711" fillId="94" borderId="483" xfId="32" applyFont="1" applyFill="1" applyBorder="1" applyAlignment="1">
      <alignment vertical="center" wrapText="1"/>
    </xf>
    <xf numFmtId="0" fontId="733" fillId="4" borderId="483" xfId="32" applyFont="1" applyFill="1" applyBorder="1" applyAlignment="1">
      <alignment vertical="center" wrapText="1"/>
    </xf>
    <xf numFmtId="0" fontId="711" fillId="108" borderId="483" xfId="32" applyFont="1" applyFill="1" applyBorder="1" applyAlignment="1">
      <alignment vertical="center" wrapText="1"/>
    </xf>
    <xf numFmtId="0" fontId="734" fillId="4" borderId="483" xfId="32" applyFont="1" applyFill="1" applyBorder="1" applyAlignment="1">
      <alignment vertical="center" wrapText="1"/>
    </xf>
    <xf numFmtId="0" fontId="711" fillId="120" borderId="483" xfId="32" applyFont="1" applyFill="1" applyBorder="1" applyAlignment="1">
      <alignment vertical="center" wrapText="1"/>
    </xf>
    <xf numFmtId="0" fontId="735" fillId="4" borderId="483" xfId="32" applyFont="1" applyFill="1" applyBorder="1" applyAlignment="1">
      <alignment vertical="center" wrapText="1"/>
    </xf>
    <xf numFmtId="0" fontId="711" fillId="83" borderId="483" xfId="32" applyFont="1" applyFill="1" applyBorder="1" applyAlignment="1">
      <alignment vertical="center" wrapText="1"/>
    </xf>
    <xf numFmtId="0" fontId="736" fillId="4" borderId="483" xfId="32" applyFont="1" applyFill="1" applyBorder="1" applyAlignment="1">
      <alignment vertical="center" wrapText="1"/>
    </xf>
    <xf numFmtId="0" fontId="711" fillId="95" borderId="483" xfId="32" applyFont="1" applyFill="1" applyBorder="1" applyAlignment="1">
      <alignment vertical="center" wrapText="1"/>
    </xf>
    <xf numFmtId="0" fontId="737" fillId="4" borderId="483" xfId="32" applyFont="1" applyFill="1" applyBorder="1" applyAlignment="1">
      <alignment vertical="center" wrapText="1"/>
    </xf>
    <xf numFmtId="0" fontId="711" fillId="109" borderId="483" xfId="32" applyFont="1" applyFill="1" applyBorder="1" applyAlignment="1">
      <alignment vertical="center" wrapText="1"/>
    </xf>
    <xf numFmtId="0" fontId="738" fillId="4" borderId="483" xfId="32" applyFont="1" applyFill="1" applyBorder="1" applyAlignment="1">
      <alignment vertical="center" wrapText="1"/>
    </xf>
    <xf numFmtId="0" fontId="711" fillId="121" borderId="483" xfId="32" applyFont="1" applyFill="1" applyBorder="1" applyAlignment="1">
      <alignment vertical="center" wrapText="1"/>
    </xf>
    <xf numFmtId="0" fontId="739" fillId="4" borderId="483" xfId="32" applyFont="1" applyFill="1" applyBorder="1" applyAlignment="1">
      <alignment vertical="center" wrapText="1"/>
    </xf>
    <xf numFmtId="0" fontId="711" fillId="96" borderId="483" xfId="32" applyFont="1" applyFill="1" applyBorder="1" applyAlignment="1">
      <alignment vertical="center" wrapText="1"/>
    </xf>
    <xf numFmtId="0" fontId="740" fillId="4" borderId="483" xfId="32" applyFont="1" applyFill="1" applyBorder="1" applyAlignment="1">
      <alignment vertical="center" wrapText="1"/>
    </xf>
    <xf numFmtId="0" fontId="711" fillId="6" borderId="483" xfId="32" applyFont="1" applyFill="1" applyBorder="1" applyAlignment="1">
      <alignment vertical="center" wrapText="1"/>
    </xf>
    <xf numFmtId="0" fontId="741" fillId="4" borderId="483" xfId="32" applyFont="1" applyFill="1" applyBorder="1" applyAlignment="1">
      <alignment vertical="center" wrapText="1"/>
    </xf>
    <xf numFmtId="0" fontId="711" fillId="15" borderId="483" xfId="32" applyFont="1" applyFill="1" applyBorder="1" applyAlignment="1">
      <alignment vertical="center" wrapText="1"/>
    </xf>
    <xf numFmtId="0" fontId="742" fillId="4" borderId="483" xfId="32" applyFont="1" applyFill="1" applyBorder="1" applyAlignment="1">
      <alignment vertical="center" wrapText="1"/>
    </xf>
    <xf numFmtId="0" fontId="711" fillId="85" borderId="483" xfId="32" applyFont="1" applyFill="1" applyBorder="1" applyAlignment="1">
      <alignment vertical="center" wrapText="1"/>
    </xf>
    <xf numFmtId="0" fontId="743" fillId="4" borderId="483" xfId="32" applyFont="1" applyFill="1" applyBorder="1" applyAlignment="1">
      <alignment vertical="center" wrapText="1"/>
    </xf>
    <xf numFmtId="0" fontId="711" fillId="110" borderId="483" xfId="32" applyFont="1" applyFill="1" applyBorder="1" applyAlignment="1">
      <alignment vertical="center" wrapText="1"/>
    </xf>
    <xf numFmtId="0" fontId="744" fillId="4" borderId="483" xfId="32" applyFont="1" applyFill="1" applyBorder="1" applyAlignment="1">
      <alignment vertical="center" wrapText="1"/>
    </xf>
    <xf numFmtId="0" fontId="711" fillId="123" borderId="483" xfId="32" applyFont="1" applyFill="1" applyBorder="1" applyAlignment="1">
      <alignment vertical="center" wrapText="1"/>
    </xf>
    <xf numFmtId="0" fontId="745" fillId="4" borderId="483" xfId="32" applyFont="1" applyFill="1" applyBorder="1" applyAlignment="1">
      <alignment vertical="center" wrapText="1"/>
    </xf>
    <xf numFmtId="0" fontId="711" fillId="111" borderId="483" xfId="32" applyFont="1" applyFill="1" applyBorder="1" applyAlignment="1">
      <alignment vertical="center" wrapText="1"/>
    </xf>
    <xf numFmtId="0" fontId="746" fillId="4" borderId="483" xfId="32" applyFont="1" applyFill="1" applyBorder="1" applyAlignment="1">
      <alignment vertical="center" wrapText="1"/>
    </xf>
    <xf numFmtId="0" fontId="711" fillId="124" borderId="483" xfId="32" applyFont="1" applyFill="1" applyBorder="1" applyAlignment="1">
      <alignment vertical="center" wrapText="1"/>
    </xf>
    <xf numFmtId="0" fontId="747" fillId="4" borderId="483" xfId="32" applyFont="1" applyFill="1" applyBorder="1" applyAlignment="1">
      <alignment vertical="center" wrapText="1"/>
    </xf>
    <xf numFmtId="0" fontId="711" fillId="86" borderId="483" xfId="32" applyFont="1" applyFill="1" applyBorder="1" applyAlignment="1">
      <alignment vertical="center" wrapText="1"/>
    </xf>
    <xf numFmtId="0" fontId="748" fillId="4" borderId="483" xfId="32" applyFont="1" applyFill="1" applyBorder="1" applyAlignment="1">
      <alignment vertical="center" wrapText="1"/>
    </xf>
    <xf numFmtId="0" fontId="711" fillId="112" borderId="483" xfId="32" applyFont="1" applyFill="1" applyBorder="1" applyAlignment="1">
      <alignment vertical="center" wrapText="1"/>
    </xf>
    <xf numFmtId="0" fontId="749" fillId="4" borderId="483" xfId="32" applyFont="1" applyFill="1" applyBorder="1" applyAlignment="1">
      <alignment vertical="center" wrapText="1"/>
    </xf>
    <xf numFmtId="0" fontId="711" fillId="87" borderId="483" xfId="32" applyFont="1" applyFill="1" applyBorder="1" applyAlignment="1">
      <alignment vertical="center" wrapText="1"/>
    </xf>
    <xf numFmtId="0" fontId="750" fillId="4" borderId="483" xfId="32" applyFont="1" applyFill="1" applyBorder="1" applyAlignment="1">
      <alignment vertical="center" wrapText="1"/>
    </xf>
    <xf numFmtId="0" fontId="711" fillId="14" borderId="483" xfId="32" applyFont="1" applyFill="1" applyBorder="1" applyAlignment="1">
      <alignment vertical="center" wrapText="1"/>
    </xf>
    <xf numFmtId="0" fontId="751" fillId="4" borderId="483" xfId="32" applyFont="1" applyFill="1" applyBorder="1" applyAlignment="1">
      <alignment vertical="center" wrapText="1"/>
    </xf>
    <xf numFmtId="0" fontId="711" fillId="76" borderId="483" xfId="32" applyFont="1" applyFill="1" applyBorder="1" applyAlignment="1">
      <alignment vertical="center" wrapText="1"/>
    </xf>
    <xf numFmtId="0" fontId="752" fillId="4" borderId="483" xfId="32" applyFont="1" applyFill="1" applyBorder="1" applyAlignment="1">
      <alignment vertical="center" wrapText="1"/>
    </xf>
    <xf numFmtId="0" fontId="152" fillId="4" borderId="351" xfId="32" applyFill="1" applyBorder="1" applyAlignment="1">
      <alignment vertical="center"/>
    </xf>
    <xf numFmtId="0" fontId="8" fillId="0" borderId="0" xfId="34" applyAlignment="1">
      <alignment vertical="center"/>
    </xf>
    <xf numFmtId="0" fontId="753" fillId="4" borderId="483" xfId="32" applyFont="1" applyFill="1" applyBorder="1" applyAlignment="1">
      <alignment vertical="center" wrapText="1"/>
    </xf>
    <xf numFmtId="0" fontId="535" fillId="4" borderId="483" xfId="32" applyFont="1" applyFill="1" applyBorder="1" applyAlignment="1">
      <alignment horizontal="center" vertical="center" wrapText="1"/>
    </xf>
    <xf numFmtId="0" fontId="552" fillId="4" borderId="483" xfId="32" applyFont="1" applyFill="1" applyBorder="1" applyAlignment="1">
      <alignment horizontal="center" vertical="center" wrapText="1"/>
    </xf>
    <xf numFmtId="0" fontId="536" fillId="4" borderId="483" xfId="32" applyFont="1" applyFill="1" applyBorder="1" applyAlignment="1">
      <alignment horizontal="center" vertical="center" wrapText="1"/>
    </xf>
    <xf numFmtId="0" fontId="754" fillId="4" borderId="483" xfId="32" applyFont="1" applyFill="1" applyBorder="1" applyAlignment="1">
      <alignment vertical="center" wrapText="1"/>
    </xf>
    <xf numFmtId="0" fontId="525" fillId="78" borderId="483" xfId="32" applyFont="1" applyFill="1" applyBorder="1" applyAlignment="1">
      <alignment vertical="center" wrapText="1"/>
    </xf>
    <xf numFmtId="0" fontId="711" fillId="4" borderId="483" xfId="32" applyFont="1" applyFill="1" applyBorder="1" applyAlignment="1">
      <alignment horizontal="right" vertical="center" wrapText="1"/>
    </xf>
    <xf numFmtId="0" fontId="711" fillId="87" borderId="483" xfId="32" applyFont="1" applyFill="1" applyBorder="1" applyAlignment="1">
      <alignment wrapText="1"/>
    </xf>
    <xf numFmtId="0" fontId="750" fillId="4" borderId="483" xfId="32" applyFont="1" applyFill="1" applyBorder="1" applyAlignment="1">
      <alignment wrapText="1"/>
    </xf>
    <xf numFmtId="0" fontId="711" fillId="4" borderId="483" xfId="32" applyFont="1" applyFill="1" applyBorder="1" applyAlignment="1">
      <alignment wrapText="1"/>
    </xf>
    <xf numFmtId="0" fontId="711" fillId="4" borderId="483" xfId="32" applyFont="1" applyFill="1" applyBorder="1" applyAlignment="1">
      <alignment horizontal="right" wrapText="1"/>
    </xf>
    <xf numFmtId="0" fontId="711" fillId="88" borderId="483" xfId="32" applyFont="1" applyFill="1" applyBorder="1" applyAlignment="1">
      <alignment wrapText="1"/>
    </xf>
    <xf numFmtId="0" fontId="715" fillId="4" borderId="483" xfId="32" applyFont="1" applyFill="1" applyBorder="1" applyAlignment="1">
      <alignment wrapText="1"/>
    </xf>
    <xf numFmtId="0" fontId="711" fillId="8" borderId="483" xfId="32" applyFont="1" applyFill="1" applyBorder="1" applyAlignment="1">
      <alignment wrapText="1"/>
    </xf>
    <xf numFmtId="0" fontId="553" fillId="4" borderId="483" xfId="32" applyFont="1" applyFill="1" applyBorder="1" applyAlignment="1">
      <alignment wrapText="1"/>
    </xf>
    <xf numFmtId="0" fontId="711" fillId="89" borderId="483" xfId="32" applyFont="1" applyFill="1" applyBorder="1" applyAlignment="1">
      <alignment wrapText="1"/>
    </xf>
    <xf numFmtId="0" fontId="714" fillId="4" borderId="483" xfId="32" applyFont="1" applyFill="1" applyBorder="1" applyAlignment="1">
      <alignment wrapText="1"/>
    </xf>
    <xf numFmtId="0" fontId="711" fillId="90" borderId="483" xfId="32" applyFont="1" applyFill="1" applyBorder="1" applyAlignment="1">
      <alignment wrapText="1"/>
    </xf>
    <xf numFmtId="0" fontId="717" fillId="4" borderId="483" xfId="32" applyFont="1" applyFill="1" applyBorder="1" applyAlignment="1">
      <alignment wrapText="1"/>
    </xf>
    <xf numFmtId="0" fontId="711" fillId="91" borderId="483" xfId="32" applyFont="1" applyFill="1" applyBorder="1" applyAlignment="1">
      <alignment wrapText="1"/>
    </xf>
    <xf numFmtId="0" fontId="719" fillId="4" borderId="483" xfId="32" applyFont="1" applyFill="1" applyBorder="1" applyAlignment="1">
      <alignment wrapText="1"/>
    </xf>
    <xf numFmtId="0" fontId="711" fillId="92" borderId="483" xfId="32" applyFont="1" applyFill="1" applyBorder="1" applyAlignment="1">
      <alignment wrapText="1"/>
    </xf>
    <xf numFmtId="0" fontId="724" fillId="4" borderId="483" xfId="32" applyFont="1" applyFill="1" applyBorder="1" applyAlignment="1">
      <alignment wrapText="1"/>
    </xf>
    <xf numFmtId="0" fontId="711" fillId="93" borderId="483" xfId="32" applyFont="1" applyFill="1" applyBorder="1" applyAlignment="1">
      <alignment wrapText="1"/>
    </xf>
    <xf numFmtId="0" fontId="729" fillId="4" borderId="483" xfId="32" applyFont="1" applyFill="1" applyBorder="1" applyAlignment="1">
      <alignment wrapText="1"/>
    </xf>
    <xf numFmtId="0" fontId="711" fillId="94" borderId="483" xfId="32" applyFont="1" applyFill="1" applyBorder="1" applyAlignment="1">
      <alignment wrapText="1"/>
    </xf>
    <xf numFmtId="0" fontId="733" fillId="4" borderId="483" xfId="32" applyFont="1" applyFill="1" applyBorder="1" applyAlignment="1">
      <alignment wrapText="1"/>
    </xf>
    <xf numFmtId="0" fontId="711" fillId="95" borderId="483" xfId="32" applyFont="1" applyFill="1" applyBorder="1" applyAlignment="1">
      <alignment wrapText="1"/>
    </xf>
    <xf numFmtId="0" fontId="737" fillId="4" borderId="483" xfId="32" applyFont="1" applyFill="1" applyBorder="1" applyAlignment="1">
      <alignment wrapText="1"/>
    </xf>
    <xf numFmtId="0" fontId="711" fillId="96" borderId="483" xfId="32" applyFont="1" applyFill="1" applyBorder="1" applyAlignment="1">
      <alignment wrapText="1"/>
    </xf>
    <xf numFmtId="0" fontId="740" fillId="4" borderId="483" xfId="32" applyFont="1" applyFill="1" applyBorder="1" applyAlignment="1">
      <alignment wrapText="1"/>
    </xf>
    <xf numFmtId="0" fontId="711" fillId="85" borderId="483" xfId="32" applyFont="1" applyFill="1" applyBorder="1" applyAlignment="1">
      <alignment wrapText="1"/>
    </xf>
    <xf numFmtId="0" fontId="743" fillId="4" borderId="483" xfId="32" applyFont="1" applyFill="1" applyBorder="1" applyAlignment="1">
      <alignment wrapText="1"/>
    </xf>
    <xf numFmtId="0" fontId="711" fillId="5" borderId="483" xfId="32" applyFont="1" applyFill="1" applyBorder="1" applyAlignment="1">
      <alignment wrapText="1"/>
    </xf>
    <xf numFmtId="0" fontId="732" fillId="4" borderId="483" xfId="32" applyFont="1" applyFill="1" applyBorder="1" applyAlignment="1">
      <alignment wrapText="1"/>
    </xf>
    <xf numFmtId="0" fontId="711" fillId="82" borderId="483" xfId="32" applyFont="1" applyFill="1" applyBorder="1" applyAlignment="1">
      <alignment wrapText="1"/>
    </xf>
    <xf numFmtId="0" fontId="728" fillId="4" borderId="483" xfId="32" applyFont="1" applyFill="1" applyBorder="1" applyAlignment="1">
      <alignment wrapText="1"/>
    </xf>
    <xf numFmtId="0" fontId="711" fillId="83" borderId="483" xfId="32" applyFont="1" applyFill="1" applyBorder="1" applyAlignment="1">
      <alignment wrapText="1"/>
    </xf>
    <xf numFmtId="0" fontId="736" fillId="4" borderId="483" xfId="32" applyFont="1" applyFill="1" applyBorder="1" applyAlignment="1">
      <alignment wrapText="1"/>
    </xf>
    <xf numFmtId="0" fontId="711" fillId="84" borderId="483" xfId="32" applyFont="1" applyFill="1" applyBorder="1" applyAlignment="1">
      <alignment wrapText="1"/>
    </xf>
    <xf numFmtId="0" fontId="712" fillId="4" borderId="483" xfId="32" applyFont="1" applyFill="1" applyBorder="1" applyAlignment="1">
      <alignment wrapText="1"/>
    </xf>
    <xf numFmtId="0" fontId="711" fillId="81" borderId="483" xfId="32" applyFont="1" applyFill="1" applyBorder="1" applyAlignment="1">
      <alignment wrapText="1"/>
    </xf>
    <xf numFmtId="0" fontId="671" fillId="4" borderId="483" xfId="32" applyFont="1" applyFill="1" applyBorder="1" applyAlignment="1">
      <alignment wrapText="1"/>
    </xf>
    <xf numFmtId="0" fontId="711" fillId="106" borderId="483" xfId="32" applyFont="1" applyFill="1" applyBorder="1" applyAlignment="1">
      <alignment wrapText="1"/>
    </xf>
    <xf numFmtId="0" fontId="720" fillId="4" borderId="483" xfId="32" applyFont="1" applyFill="1" applyBorder="1" applyAlignment="1">
      <alignment wrapText="1"/>
    </xf>
    <xf numFmtId="0" fontId="711" fillId="7" borderId="483" xfId="32" applyFont="1" applyFill="1" applyBorder="1" applyAlignment="1">
      <alignment wrapText="1"/>
    </xf>
    <xf numFmtId="0" fontId="726" fillId="4" borderId="483" xfId="32" applyFont="1" applyFill="1" applyBorder="1" applyAlignment="1">
      <alignment wrapText="1"/>
    </xf>
    <xf numFmtId="0" fontId="711" fillId="3" borderId="483" xfId="32" applyFont="1" applyFill="1" applyBorder="1" applyAlignment="1">
      <alignment wrapText="1"/>
    </xf>
    <xf numFmtId="0" fontId="730" fillId="4" borderId="483" xfId="32" applyFont="1" applyFill="1" applyBorder="1" applyAlignment="1">
      <alignment wrapText="1"/>
    </xf>
    <xf numFmtId="0" fontId="711" fillId="108" borderId="483" xfId="32" applyFont="1" applyFill="1" applyBorder="1" applyAlignment="1">
      <alignment wrapText="1"/>
    </xf>
    <xf numFmtId="0" fontId="734" fillId="4" borderId="483" xfId="32" applyFont="1" applyFill="1" applyBorder="1" applyAlignment="1">
      <alignment wrapText="1"/>
    </xf>
    <xf numFmtId="0" fontId="711" fillId="109" borderId="483" xfId="32" applyFont="1" applyFill="1" applyBorder="1" applyAlignment="1">
      <alignment wrapText="1"/>
    </xf>
    <xf numFmtId="0" fontId="738" fillId="4" borderId="483" xfId="32" applyFont="1" applyFill="1" applyBorder="1" applyAlignment="1">
      <alignment wrapText="1"/>
    </xf>
    <xf numFmtId="0" fontId="711" fillId="6" borderId="483" xfId="32" applyFont="1" applyFill="1" applyBorder="1" applyAlignment="1">
      <alignment wrapText="1"/>
    </xf>
    <xf numFmtId="0" fontId="741" fillId="4" borderId="483" xfId="32" applyFont="1" applyFill="1" applyBorder="1" applyAlignment="1">
      <alignment wrapText="1"/>
    </xf>
    <xf numFmtId="0" fontId="711" fillId="110" borderId="483" xfId="32" applyFont="1" applyFill="1" applyBorder="1" applyAlignment="1">
      <alignment wrapText="1"/>
    </xf>
    <xf numFmtId="0" fontId="744" fillId="4" borderId="483" xfId="32" applyFont="1" applyFill="1" applyBorder="1" applyAlignment="1">
      <alignment wrapText="1"/>
    </xf>
    <xf numFmtId="0" fontId="711" fillId="111" borderId="483" xfId="32" applyFont="1" applyFill="1" applyBorder="1" applyAlignment="1">
      <alignment wrapText="1"/>
    </xf>
    <xf numFmtId="0" fontId="746" fillId="4" borderId="483" xfId="32" applyFont="1" applyFill="1" applyBorder="1" applyAlignment="1">
      <alignment wrapText="1"/>
    </xf>
    <xf numFmtId="0" fontId="711" fillId="112" borderId="483" xfId="32" applyFont="1" applyFill="1" applyBorder="1" applyAlignment="1">
      <alignment wrapText="1"/>
    </xf>
    <xf numFmtId="0" fontId="749" fillId="4" borderId="483" xfId="32" applyFont="1" applyFill="1" applyBorder="1" applyAlignment="1">
      <alignment wrapText="1"/>
    </xf>
    <xf numFmtId="0" fontId="711" fillId="14" borderId="483" xfId="32" applyFont="1" applyFill="1" applyBorder="1" applyAlignment="1">
      <alignment wrapText="1"/>
    </xf>
    <xf numFmtId="0" fontId="751" fillId="4" borderId="483" xfId="32" applyFont="1" applyFill="1" applyBorder="1" applyAlignment="1">
      <alignment wrapText="1"/>
    </xf>
    <xf numFmtId="0" fontId="711" fillId="76" borderId="483" xfId="32" applyFont="1" applyFill="1" applyBorder="1" applyAlignment="1">
      <alignment wrapText="1"/>
    </xf>
    <xf numFmtId="0" fontId="752" fillId="4" borderId="483" xfId="32" applyFont="1" applyFill="1" applyBorder="1" applyAlignment="1">
      <alignment wrapText="1"/>
    </xf>
    <xf numFmtId="0" fontId="711" fillId="113" borderId="483" xfId="32" applyFont="1" applyFill="1" applyBorder="1" applyAlignment="1">
      <alignment wrapText="1"/>
    </xf>
    <xf numFmtId="0" fontId="713" fillId="4" borderId="483" xfId="32" applyFont="1" applyFill="1" applyBorder="1" applyAlignment="1">
      <alignment wrapText="1"/>
    </xf>
    <xf numFmtId="0" fontId="711" fillId="114" borderId="483" xfId="32" applyFont="1" applyFill="1" applyBorder="1" applyAlignment="1">
      <alignment wrapText="1"/>
    </xf>
    <xf numFmtId="0" fontId="716" fillId="4" borderId="483" xfId="32" applyFont="1" applyFill="1" applyBorder="1" applyAlignment="1">
      <alignment wrapText="1"/>
    </xf>
    <xf numFmtId="0" fontId="711" fillId="115" borderId="483" xfId="32" applyFont="1" applyFill="1" applyBorder="1" applyAlignment="1">
      <alignment wrapText="1"/>
    </xf>
    <xf numFmtId="0" fontId="718" fillId="4" borderId="483" xfId="32" applyFont="1" applyFill="1" applyBorder="1" applyAlignment="1">
      <alignment wrapText="1"/>
    </xf>
    <xf numFmtId="0" fontId="711" fillId="116" borderId="483" xfId="32" applyFont="1" applyFill="1" applyBorder="1" applyAlignment="1">
      <alignment wrapText="1"/>
    </xf>
    <xf numFmtId="0" fontId="721" fillId="4" borderId="483" xfId="32" applyFont="1" applyFill="1" applyBorder="1" applyAlignment="1">
      <alignment wrapText="1"/>
    </xf>
    <xf numFmtId="0" fontId="711" fillId="117" borderId="483" xfId="32" applyFont="1" applyFill="1" applyBorder="1" applyAlignment="1">
      <alignment wrapText="1"/>
    </xf>
    <xf numFmtId="0" fontId="725" fillId="4" borderId="483" xfId="32" applyFont="1" applyFill="1" applyBorder="1" applyAlignment="1">
      <alignment wrapText="1"/>
    </xf>
    <xf numFmtId="0" fontId="711" fillId="118" borderId="483" xfId="32" applyFont="1" applyFill="1" applyBorder="1" applyAlignment="1">
      <alignment wrapText="1"/>
    </xf>
    <xf numFmtId="0" fontId="727" fillId="4" borderId="483" xfId="32" applyFont="1" applyFill="1" applyBorder="1" applyAlignment="1">
      <alignment wrapText="1"/>
    </xf>
    <xf numFmtId="0" fontId="711" fillId="119" borderId="483" xfId="32" applyFont="1" applyFill="1" applyBorder="1" applyAlignment="1">
      <alignment wrapText="1"/>
    </xf>
    <xf numFmtId="0" fontId="731" fillId="4" borderId="483" xfId="32" applyFont="1" applyFill="1" applyBorder="1" applyAlignment="1">
      <alignment wrapText="1"/>
    </xf>
    <xf numFmtId="0" fontId="711" fillId="120" borderId="483" xfId="32" applyFont="1" applyFill="1" applyBorder="1" applyAlignment="1">
      <alignment wrapText="1"/>
    </xf>
    <xf numFmtId="0" fontId="735" fillId="4" borderId="483" xfId="32" applyFont="1" applyFill="1" applyBorder="1" applyAlignment="1">
      <alignment wrapText="1"/>
    </xf>
    <xf numFmtId="0" fontId="711" fillId="121" borderId="483" xfId="32" applyFont="1" applyFill="1" applyBorder="1" applyAlignment="1">
      <alignment wrapText="1"/>
    </xf>
    <xf numFmtId="0" fontId="739" fillId="4" borderId="483" xfId="32" applyFont="1" applyFill="1" applyBorder="1" applyAlignment="1">
      <alignment wrapText="1"/>
    </xf>
    <xf numFmtId="0" fontId="711" fillId="123" borderId="483" xfId="32" applyFont="1" applyFill="1" applyBorder="1" applyAlignment="1">
      <alignment wrapText="1"/>
    </xf>
    <xf numFmtId="0" fontId="745" fillId="4" borderId="483" xfId="32" applyFont="1" applyFill="1" applyBorder="1" applyAlignment="1">
      <alignment wrapText="1"/>
    </xf>
    <xf numFmtId="0" fontId="711" fillId="124" borderId="483" xfId="32" applyFont="1" applyFill="1" applyBorder="1" applyAlignment="1">
      <alignment wrapText="1"/>
    </xf>
    <xf numFmtId="0" fontId="747" fillId="4" borderId="483" xfId="32" applyFont="1" applyFill="1" applyBorder="1" applyAlignment="1">
      <alignment wrapText="1"/>
    </xf>
    <xf numFmtId="0" fontId="755" fillId="0" borderId="0" xfId="32" applyFont="1"/>
    <xf numFmtId="0" fontId="204" fillId="40" borderId="0" xfId="45" applyFont="1" applyFill="1" applyAlignment="1" applyProtection="1">
      <alignment horizontal="left" vertical="center"/>
    </xf>
    <xf numFmtId="0" fontId="154" fillId="132" borderId="0" xfId="24" applyFont="1" applyFill="1" applyAlignment="1" applyProtection="1">
      <alignment horizontal="center" vertical="center"/>
      <protection hidden="1"/>
    </xf>
    <xf numFmtId="0" fontId="93" fillId="23" borderId="0" xfId="0" applyFont="1" applyFill="1" applyAlignment="1">
      <alignment horizontal="center" vertical="center"/>
    </xf>
    <xf numFmtId="0" fontId="82" fillId="6" borderId="62" xfId="8" applyFont="1" applyFill="1" applyBorder="1" applyAlignment="1">
      <alignment horizontal="center" vertical="center"/>
    </xf>
    <xf numFmtId="0" fontId="82" fillId="6" borderId="63" xfId="8" applyFont="1" applyFill="1" applyBorder="1" applyAlignment="1">
      <alignment horizontal="center" vertical="center"/>
    </xf>
    <xf numFmtId="0" fontId="82" fillId="6" borderId="199" xfId="8" applyFont="1" applyFill="1" applyBorder="1" applyAlignment="1">
      <alignment horizontal="center" vertical="center"/>
    </xf>
    <xf numFmtId="0" fontId="62" fillId="6" borderId="44" xfId="8" applyFont="1" applyFill="1" applyBorder="1" applyAlignment="1">
      <alignment horizontal="center" vertical="center"/>
    </xf>
    <xf numFmtId="0" fontId="62" fillId="6" borderId="45" xfId="8" applyFont="1" applyFill="1" applyBorder="1" applyAlignment="1">
      <alignment horizontal="center" vertical="center"/>
    </xf>
    <xf numFmtId="0" fontId="62" fillId="6" borderId="61" xfId="8" applyFont="1" applyFill="1" applyBorder="1" applyAlignment="1">
      <alignment horizontal="center" vertical="center"/>
    </xf>
    <xf numFmtId="0" fontId="100" fillId="6" borderId="63" xfId="8" applyFont="1" applyFill="1" applyBorder="1" applyAlignment="1">
      <alignment horizontal="center" vertical="center" wrapText="1"/>
    </xf>
    <xf numFmtId="0" fontId="100" fillId="6" borderId="0" xfId="8" applyFont="1" applyFill="1" applyAlignment="1">
      <alignment horizontal="center" vertical="center" wrapText="1"/>
    </xf>
    <xf numFmtId="0" fontId="210" fillId="13" borderId="258" xfId="8" applyFont="1" applyFill="1" applyBorder="1" applyAlignment="1" applyProtection="1">
      <alignment horizontal="right" vertical="center" wrapText="1"/>
      <protection locked="0"/>
    </xf>
    <xf numFmtId="0" fontId="210" fillId="13" borderId="48" xfId="8" applyFont="1" applyFill="1" applyBorder="1" applyAlignment="1" applyProtection="1">
      <alignment horizontal="right" vertical="center" wrapText="1"/>
      <protection locked="0"/>
    </xf>
    <xf numFmtId="0" fontId="209" fillId="0" borderId="63" xfId="8" applyFont="1" applyBorder="1" applyAlignment="1" applyProtection="1">
      <alignment horizontal="center" vertical="center" wrapText="1"/>
      <protection locked="0"/>
    </xf>
    <xf numFmtId="0" fontId="209" fillId="0" borderId="200" xfId="8" applyFont="1" applyBorder="1" applyAlignment="1" applyProtection="1">
      <alignment horizontal="center" vertical="center" wrapText="1"/>
      <protection locked="0"/>
    </xf>
    <xf numFmtId="165" fontId="116" fillId="13" borderId="0" xfId="8" applyNumberFormat="1" applyFont="1" applyFill="1" applyAlignment="1" applyProtection="1">
      <alignment horizontal="center" vertical="center"/>
      <protection locked="0"/>
    </xf>
    <xf numFmtId="0" fontId="116" fillId="13" borderId="0" xfId="8" applyFont="1" applyFill="1" applyAlignment="1" applyProtection="1">
      <alignment horizontal="center" vertical="center"/>
      <protection locked="0"/>
    </xf>
    <xf numFmtId="0" fontId="71" fillId="23" borderId="200" xfId="8" applyFont="1" applyFill="1" applyBorder="1" applyAlignment="1" applyProtection="1">
      <alignment horizontal="center" vertical="center" wrapText="1"/>
      <protection locked="0"/>
    </xf>
    <xf numFmtId="0" fontId="71" fillId="23" borderId="205" xfId="8" applyFont="1" applyFill="1" applyBorder="1" applyAlignment="1" applyProtection="1">
      <alignment horizontal="center" vertical="center" wrapText="1"/>
      <protection locked="0"/>
    </xf>
    <xf numFmtId="0" fontId="86" fillId="0" borderId="63" xfId="8" applyFont="1" applyBorder="1" applyAlignment="1" applyProtection="1">
      <alignment horizontal="center" vertical="center" wrapText="1"/>
      <protection locked="0"/>
    </xf>
    <xf numFmtId="0" fontId="86" fillId="0" borderId="0" xfId="8" applyFont="1" applyAlignment="1" applyProtection="1">
      <alignment horizontal="center" vertical="center" wrapText="1"/>
      <protection locked="0"/>
    </xf>
    <xf numFmtId="0" fontId="214" fillId="0" borderId="0" xfId="0" applyFont="1" applyAlignment="1">
      <alignment horizontal="center" vertical="center"/>
    </xf>
    <xf numFmtId="0" fontId="116" fillId="0" borderId="64" xfId="8" applyFont="1" applyBorder="1" applyAlignment="1" applyProtection="1">
      <alignment horizontal="center" vertical="center" wrapText="1"/>
      <protection locked="0"/>
    </xf>
    <xf numFmtId="0" fontId="211" fillId="24" borderId="295" xfId="8" applyFont="1" applyFill="1" applyBorder="1" applyAlignment="1" applyProtection="1">
      <alignment horizontal="right" vertical="center" wrapText="1"/>
      <protection locked="0"/>
    </xf>
    <xf numFmtId="0" fontId="211" fillId="24" borderId="84" xfId="8" applyFont="1" applyFill="1" applyBorder="1" applyAlignment="1" applyProtection="1">
      <alignment horizontal="right" vertical="center" wrapText="1"/>
      <protection locked="0"/>
    </xf>
    <xf numFmtId="0" fontId="82" fillId="6" borderId="44" xfId="8" applyFont="1" applyFill="1" applyBorder="1" applyAlignment="1">
      <alignment horizontal="center" vertical="center"/>
    </xf>
    <xf numFmtId="0" fontId="82" fillId="6" borderId="45" xfId="8" applyFont="1" applyFill="1" applyBorder="1" applyAlignment="1">
      <alignment horizontal="center" vertical="center"/>
    </xf>
    <xf numFmtId="0" fontId="82" fillId="6" borderId="61" xfId="8" applyFont="1" applyFill="1" applyBorder="1" applyAlignment="1">
      <alignment horizontal="center" vertical="center"/>
    </xf>
    <xf numFmtId="0" fontId="211" fillId="24" borderId="258" xfId="8" applyFont="1" applyFill="1" applyBorder="1" applyAlignment="1" applyProtection="1">
      <alignment horizontal="right" vertical="center" wrapText="1"/>
      <protection locked="0"/>
    </xf>
    <xf numFmtId="0" fontId="211" fillId="24" borderId="48" xfId="8" applyFont="1" applyFill="1" applyBorder="1" applyAlignment="1" applyProtection="1">
      <alignment horizontal="right" vertical="center" wrapText="1"/>
      <protection locked="0"/>
    </xf>
    <xf numFmtId="0" fontId="95" fillId="23" borderId="0" xfId="15" applyFont="1" applyFill="1" applyAlignment="1">
      <alignment horizontal="center" vertical="center" wrapText="1"/>
    </xf>
    <xf numFmtId="0" fontId="83" fillId="23" borderId="0" xfId="15" applyFont="1" applyFill="1" applyAlignment="1">
      <alignment horizontal="center" vertical="center"/>
    </xf>
    <xf numFmtId="0" fontId="95" fillId="23" borderId="0" xfId="15" applyFont="1" applyFill="1" applyAlignment="1">
      <alignment horizontal="center" vertical="center"/>
    </xf>
    <xf numFmtId="0" fontId="94" fillId="38" borderId="0" xfId="15" applyFont="1" applyFill="1" applyAlignment="1">
      <alignment horizontal="center" vertical="center"/>
    </xf>
    <xf numFmtId="1" fontId="100" fillId="23" borderId="0" xfId="0" applyNumberFormat="1" applyFont="1" applyFill="1" applyAlignment="1">
      <alignment horizontal="center" vertical="center" wrapText="1"/>
    </xf>
    <xf numFmtId="0" fontId="46" fillId="23" borderId="0" xfId="13" applyFont="1" applyFill="1" applyAlignment="1">
      <alignment horizontal="left" vertical="center" wrapText="1"/>
    </xf>
    <xf numFmtId="0" fontId="62" fillId="26" borderId="12" xfId="13" applyFont="1" applyFill="1" applyBorder="1" applyAlignment="1">
      <alignment horizontal="center" vertical="center" wrapText="1"/>
    </xf>
    <xf numFmtId="0" fontId="62" fillId="26" borderId="13" xfId="13" applyFont="1" applyFill="1" applyBorder="1" applyAlignment="1">
      <alignment horizontal="center" vertical="center" wrapText="1"/>
    </xf>
    <xf numFmtId="0" fontId="62" fillId="26" borderId="14" xfId="13" applyFont="1" applyFill="1" applyBorder="1" applyAlignment="1">
      <alignment horizontal="center" vertical="center" wrapText="1"/>
    </xf>
    <xf numFmtId="0" fontId="24" fillId="23" borderId="5" xfId="13" applyFont="1" applyFill="1" applyBorder="1" applyAlignment="1">
      <alignment horizontal="center" vertical="center" wrapText="1"/>
    </xf>
    <xf numFmtId="0" fontId="24" fillId="23" borderId="0" xfId="13" applyFont="1" applyFill="1" applyAlignment="1">
      <alignment horizontal="center" vertical="center" wrapText="1"/>
    </xf>
    <xf numFmtId="0" fontId="24" fillId="23" borderId="6" xfId="13" applyFont="1" applyFill="1" applyBorder="1" applyAlignment="1">
      <alignment horizontal="center" vertical="center" wrapText="1"/>
    </xf>
    <xf numFmtId="0" fontId="105" fillId="27" borderId="5" xfId="13" applyFont="1" applyFill="1" applyBorder="1" applyAlignment="1">
      <alignment horizontal="center" vertical="center"/>
    </xf>
    <xf numFmtId="0" fontId="105" fillId="27" borderId="0" xfId="13" applyFont="1" applyFill="1" applyAlignment="1">
      <alignment horizontal="center" vertical="center"/>
    </xf>
    <xf numFmtId="0" fontId="105" fillId="27" borderId="6" xfId="13" applyFont="1" applyFill="1" applyBorder="1" applyAlignment="1">
      <alignment horizontal="center" vertical="center"/>
    </xf>
    <xf numFmtId="0" fontId="215" fillId="2" borderId="5" xfId="13" applyFont="1" applyFill="1" applyBorder="1" applyAlignment="1">
      <alignment horizontal="center" vertical="center"/>
    </xf>
    <xf numFmtId="0" fontId="215" fillId="2" borderId="0" xfId="13" applyFont="1" applyFill="1" applyAlignment="1">
      <alignment horizontal="center" vertical="center"/>
    </xf>
    <xf numFmtId="0" fontId="215" fillId="2" borderId="6" xfId="13" applyFont="1" applyFill="1" applyBorder="1" applyAlignment="1">
      <alignment horizontal="center" vertical="center"/>
    </xf>
    <xf numFmtId="0" fontId="100" fillId="0" borderId="94" xfId="18" applyFont="1" applyBorder="1" applyAlignment="1" applyProtection="1">
      <alignment horizontal="center" vertical="center"/>
      <protection locked="0"/>
    </xf>
    <xf numFmtId="0" fontId="100" fillId="0" borderId="201" xfId="18" applyFont="1" applyBorder="1" applyAlignment="1" applyProtection="1">
      <alignment horizontal="center" vertical="center"/>
      <protection locked="0"/>
    </xf>
    <xf numFmtId="0" fontId="100" fillId="0" borderId="202" xfId="18" applyFont="1" applyBorder="1" applyAlignment="1" applyProtection="1">
      <alignment horizontal="center" vertical="center"/>
      <protection locked="0"/>
    </xf>
    <xf numFmtId="0" fontId="29" fillId="0" borderId="94" xfId="18" applyFont="1" applyBorder="1" applyAlignment="1" applyProtection="1">
      <alignment horizontal="center" vertical="center"/>
      <protection locked="0"/>
    </xf>
    <xf numFmtId="0" fontId="29" fillId="0" borderId="201" xfId="18" applyFont="1" applyBorder="1" applyAlignment="1" applyProtection="1">
      <alignment horizontal="center" vertical="center"/>
      <protection locked="0"/>
    </xf>
    <xf numFmtId="0" fontId="29" fillId="0" borderId="202" xfId="18" applyFont="1" applyBorder="1" applyAlignment="1" applyProtection="1">
      <alignment horizontal="center" vertical="center"/>
      <protection locked="0"/>
    </xf>
    <xf numFmtId="0" fontId="100" fillId="23" borderId="203" xfId="18" applyFont="1" applyFill="1" applyBorder="1" applyAlignment="1" applyProtection="1">
      <alignment horizontal="center" vertical="center"/>
      <protection locked="0"/>
    </xf>
    <xf numFmtId="0" fontId="100" fillId="23" borderId="35" xfId="18" applyFont="1" applyFill="1" applyBorder="1" applyAlignment="1" applyProtection="1">
      <alignment horizontal="center" vertical="center"/>
      <protection locked="0"/>
    </xf>
    <xf numFmtId="0" fontId="100" fillId="23" borderId="204" xfId="18" applyFont="1" applyFill="1" applyBorder="1" applyAlignment="1" applyProtection="1">
      <alignment horizontal="center" vertical="center"/>
      <protection locked="0"/>
    </xf>
    <xf numFmtId="0" fontId="216" fillId="23" borderId="0" xfId="0" applyFont="1" applyFill="1" applyAlignment="1">
      <alignment horizontal="center" vertical="center"/>
    </xf>
    <xf numFmtId="0" fontId="25" fillId="23" borderId="0" xfId="0" applyFont="1" applyFill="1" applyAlignment="1">
      <alignment horizontal="center" vertical="center"/>
    </xf>
    <xf numFmtId="0" fontId="100" fillId="23" borderId="87" xfId="18" applyFont="1" applyFill="1" applyBorder="1" applyAlignment="1" applyProtection="1">
      <alignment horizontal="center" vertical="center"/>
      <protection locked="0"/>
    </xf>
    <xf numFmtId="0" fontId="100" fillId="23" borderId="122" xfId="18" applyFont="1" applyFill="1" applyBorder="1" applyAlignment="1" applyProtection="1">
      <alignment horizontal="center" vertical="center"/>
      <protection locked="0"/>
    </xf>
    <xf numFmtId="0" fontId="100" fillId="23" borderId="123" xfId="18" applyFont="1" applyFill="1" applyBorder="1" applyAlignment="1" applyProtection="1">
      <alignment horizontal="center" vertical="center"/>
      <protection locked="0"/>
    </xf>
    <xf numFmtId="0" fontId="147" fillId="23" borderId="142" xfId="18" applyFont="1" applyFill="1" applyBorder="1" applyAlignment="1">
      <alignment horizontal="right"/>
    </xf>
    <xf numFmtId="0" fontId="147" fillId="23" borderId="23" xfId="18" applyFont="1" applyFill="1" applyBorder="1" applyAlignment="1">
      <alignment horizontal="right"/>
    </xf>
    <xf numFmtId="0" fontId="106" fillId="23" borderId="359" xfId="44" applyFont="1" applyFill="1" applyBorder="1" applyAlignment="1" applyProtection="1">
      <alignment horizontal="center" vertical="center"/>
      <protection locked="0"/>
    </xf>
    <xf numFmtId="0" fontId="106" fillId="23" borderId="360" xfId="44" applyFont="1" applyFill="1" applyBorder="1" applyAlignment="1" applyProtection="1">
      <alignment horizontal="center" vertical="center"/>
      <protection locked="0"/>
    </xf>
    <xf numFmtId="0" fontId="106" fillId="23" borderId="0" xfId="44" applyFont="1" applyFill="1" applyAlignment="1" applyProtection="1">
      <alignment horizontal="center" vertical="center"/>
      <protection locked="0"/>
    </xf>
    <xf numFmtId="0" fontId="106" fillId="23" borderId="357" xfId="44" applyFont="1" applyFill="1" applyBorder="1" applyAlignment="1" applyProtection="1">
      <alignment horizontal="center" vertical="center"/>
      <protection locked="0"/>
    </xf>
    <xf numFmtId="0" fontId="82" fillId="0" borderId="339" xfId="4" applyFont="1" applyBorder="1" applyAlignment="1">
      <alignment horizontal="center" vertical="center" wrapText="1"/>
    </xf>
    <xf numFmtId="0" fontId="82" fillId="0" borderId="308" xfId="4" applyFont="1" applyBorder="1" applyAlignment="1">
      <alignment horizontal="center" vertical="center" wrapText="1"/>
    </xf>
    <xf numFmtId="0" fontId="82" fillId="0" borderId="390" xfId="4" applyFont="1" applyBorder="1" applyAlignment="1">
      <alignment horizontal="center" vertical="center" wrapText="1"/>
    </xf>
    <xf numFmtId="0" fontId="82" fillId="0" borderId="318" xfId="4" applyFont="1" applyBorder="1" applyAlignment="1">
      <alignment horizontal="center" vertical="center" wrapText="1"/>
    </xf>
    <xf numFmtId="0" fontId="82" fillId="0" borderId="0" xfId="4" applyFont="1" applyAlignment="1">
      <alignment horizontal="center" vertical="center" wrapText="1"/>
    </xf>
    <xf numFmtId="0" fontId="82" fillId="0" borderId="319" xfId="4" applyFont="1" applyBorder="1" applyAlignment="1">
      <alignment horizontal="center" vertical="center" wrapText="1"/>
    </xf>
    <xf numFmtId="0" fontId="82" fillId="0" borderId="320" xfId="4" applyFont="1" applyBorder="1" applyAlignment="1">
      <alignment horizontal="center" vertical="center" wrapText="1"/>
    </xf>
    <xf numFmtId="0" fontId="82" fillId="0" borderId="306" xfId="4" applyFont="1" applyBorder="1" applyAlignment="1">
      <alignment horizontal="center" vertical="center" wrapText="1"/>
    </xf>
    <xf numFmtId="0" fontId="82" fillId="0" borderId="391" xfId="4" applyFont="1" applyBorder="1" applyAlignment="1">
      <alignment horizontal="center" vertical="center" wrapText="1"/>
    </xf>
    <xf numFmtId="0" fontId="71" fillId="139" borderId="358" xfId="24" applyFont="1" applyFill="1" applyBorder="1" applyAlignment="1" applyProtection="1">
      <alignment horizontal="center" vertical="center" textRotation="90"/>
      <protection locked="0"/>
    </xf>
    <xf numFmtId="0" fontId="71" fillId="139" borderId="91" xfId="24" applyFont="1" applyFill="1" applyBorder="1" applyAlignment="1" applyProtection="1">
      <alignment horizontal="center" vertical="center" textRotation="90"/>
      <protection locked="0"/>
    </xf>
    <xf numFmtId="0" fontId="354" fillId="23" borderId="359" xfId="24" applyFont="1" applyFill="1" applyBorder="1" applyAlignment="1" applyProtection="1">
      <alignment horizontal="center" vertical="center"/>
      <protection hidden="1"/>
    </xf>
    <xf numFmtId="0" fontId="354" fillId="23" borderId="360" xfId="24" applyFont="1" applyFill="1" applyBorder="1" applyAlignment="1" applyProtection="1">
      <alignment horizontal="center" vertical="center"/>
      <protection hidden="1"/>
    </xf>
    <xf numFmtId="0" fontId="354" fillId="23" borderId="344" xfId="24" applyFont="1" applyFill="1" applyBorder="1" applyAlignment="1" applyProtection="1">
      <alignment horizontal="center" vertical="center"/>
      <protection hidden="1"/>
    </xf>
    <xf numFmtId="0" fontId="354" fillId="23" borderId="392" xfId="24" applyFont="1" applyFill="1" applyBorder="1" applyAlignment="1" applyProtection="1">
      <alignment horizontal="center" vertical="center"/>
      <protection hidden="1"/>
    </xf>
    <xf numFmtId="0" fontId="105" fillId="27" borderId="358" xfId="24" applyFont="1" applyFill="1" applyBorder="1" applyAlignment="1" applyProtection="1">
      <alignment horizontal="center" vertical="center"/>
      <protection hidden="1"/>
    </xf>
    <xf numFmtId="0" fontId="105" fillId="27" borderId="359" xfId="24" applyFont="1" applyFill="1" applyBorder="1" applyAlignment="1" applyProtection="1">
      <alignment horizontal="center" vertical="center"/>
      <protection hidden="1"/>
    </xf>
    <xf numFmtId="0" fontId="71" fillId="139" borderId="358" xfId="43" applyFont="1" applyFill="1" applyBorder="1" applyAlignment="1" applyProtection="1">
      <alignment horizontal="center" vertical="center" textRotation="90"/>
      <protection locked="0"/>
    </xf>
    <xf numFmtId="0" fontId="71" fillId="139" borderId="21" xfId="43" applyFont="1" applyFill="1" applyBorder="1" applyAlignment="1" applyProtection="1">
      <alignment horizontal="center" vertical="center" textRotation="90"/>
      <protection locked="0"/>
    </xf>
    <xf numFmtId="0" fontId="108" fillId="27" borderId="21" xfId="24" applyFont="1" applyFill="1" applyBorder="1" applyAlignment="1" applyProtection="1">
      <alignment horizontal="center" vertical="center" textRotation="90"/>
      <protection locked="0"/>
    </xf>
    <xf numFmtId="0" fontId="108" fillId="27" borderId="395" xfId="24" applyFont="1" applyFill="1" applyBorder="1" applyAlignment="1" applyProtection="1">
      <alignment horizontal="center" vertical="center" textRotation="90"/>
      <protection locked="0"/>
    </xf>
    <xf numFmtId="0" fontId="28" fillId="23" borderId="344" xfId="24" applyFont="1" applyFill="1" applyBorder="1" applyAlignment="1" applyProtection="1">
      <alignment horizontal="left" vertical="center"/>
      <protection hidden="1"/>
    </xf>
    <xf numFmtId="0" fontId="105" fillId="27" borderId="344" xfId="24" applyFont="1" applyFill="1" applyBorder="1" applyAlignment="1" applyProtection="1">
      <alignment horizontal="center" vertical="center"/>
      <protection hidden="1"/>
    </xf>
    <xf numFmtId="0" fontId="105" fillId="27" borderId="393" xfId="24" applyFont="1" applyFill="1" applyBorder="1" applyAlignment="1" applyProtection="1">
      <alignment horizontal="center" vertical="center"/>
      <protection hidden="1"/>
    </xf>
    <xf numFmtId="0" fontId="100" fillId="142" borderId="189" xfId="24" applyFont="1" applyFill="1" applyBorder="1" applyAlignment="1" applyProtection="1">
      <alignment horizontal="center" vertical="center" textRotation="90"/>
      <protection locked="0"/>
    </xf>
    <xf numFmtId="0" fontId="100" fillId="142" borderId="357" xfId="24" applyFont="1" applyFill="1" applyBorder="1" applyAlignment="1" applyProtection="1">
      <alignment horizontal="center" vertical="center" textRotation="90"/>
      <protection locked="0"/>
    </xf>
    <xf numFmtId="1" fontId="145" fillId="23" borderId="0" xfId="24" applyNumberFormat="1" applyFont="1" applyFill="1" applyAlignment="1" applyProtection="1">
      <alignment horizontal="center" vertical="center"/>
      <protection hidden="1"/>
    </xf>
    <xf numFmtId="0" fontId="359" fillId="23" borderId="310" xfId="24" applyFont="1" applyFill="1" applyBorder="1" applyAlignment="1" applyProtection="1">
      <alignment horizontal="center" vertical="center"/>
      <protection hidden="1"/>
    </xf>
    <xf numFmtId="0" fontId="105" fillId="27" borderId="357" xfId="24" applyFont="1" applyFill="1" applyBorder="1" applyAlignment="1" applyProtection="1">
      <alignment horizontal="center" vertical="center" textRotation="90"/>
      <protection locked="0"/>
    </xf>
    <xf numFmtId="0" fontId="105" fillId="27" borderId="365" xfId="24" applyFont="1" applyFill="1" applyBorder="1" applyAlignment="1" applyProtection="1">
      <alignment horizontal="center" vertical="center" textRotation="90"/>
      <protection locked="0"/>
    </xf>
    <xf numFmtId="0" fontId="40" fillId="23" borderId="306" xfId="24" applyFont="1" applyFill="1" applyBorder="1" applyAlignment="1" applyProtection="1">
      <alignment horizontal="center"/>
      <protection hidden="1"/>
    </xf>
    <xf numFmtId="0" fontId="86" fillId="23" borderId="0" xfId="43" applyFont="1" applyFill="1" applyAlignment="1" applyProtection="1">
      <alignment horizontal="center" vertical="center"/>
      <protection locked="0"/>
    </xf>
    <xf numFmtId="0" fontId="86" fillId="23" borderId="359" xfId="24" applyFont="1" applyFill="1" applyBorder="1" applyAlignment="1" applyProtection="1">
      <alignment horizontal="center" vertical="center"/>
      <protection locked="0"/>
    </xf>
    <xf numFmtId="0" fontId="71" fillId="139" borderId="21" xfId="24" applyFont="1" applyFill="1" applyBorder="1" applyAlignment="1" applyProtection="1">
      <alignment horizontal="center" vertical="center" textRotation="90"/>
      <protection locked="0"/>
    </xf>
    <xf numFmtId="0" fontId="62" fillId="26" borderId="358" xfId="24" applyFont="1" applyFill="1" applyBorder="1" applyAlignment="1" applyProtection="1">
      <alignment horizontal="center" vertical="center"/>
      <protection hidden="1"/>
    </xf>
    <xf numFmtId="0" fontId="62" fillId="26" borderId="359" xfId="24" applyFont="1" applyFill="1" applyBorder="1" applyAlignment="1" applyProtection="1">
      <alignment horizontal="center" vertical="center"/>
      <protection hidden="1"/>
    </xf>
    <xf numFmtId="0" fontId="71" fillId="26" borderId="21" xfId="24" applyFont="1" applyFill="1" applyBorder="1" applyAlignment="1" applyProtection="1">
      <alignment horizontal="center" vertical="center" textRotation="90"/>
      <protection locked="0"/>
    </xf>
    <xf numFmtId="0" fontId="71" fillId="26" borderId="395" xfId="24" applyFont="1" applyFill="1" applyBorder="1" applyAlignment="1" applyProtection="1">
      <alignment horizontal="center" vertical="center" textRotation="90"/>
      <protection locked="0"/>
    </xf>
    <xf numFmtId="0" fontId="62" fillId="26" borderId="344" xfId="24" applyFont="1" applyFill="1" applyBorder="1" applyAlignment="1" applyProtection="1">
      <alignment horizontal="center" vertical="center"/>
      <protection hidden="1"/>
    </xf>
    <xf numFmtId="0" fontId="62" fillId="26" borderId="393" xfId="24" applyFont="1" applyFill="1" applyBorder="1" applyAlignment="1" applyProtection="1">
      <alignment horizontal="center" vertical="center"/>
      <protection hidden="1"/>
    </xf>
    <xf numFmtId="165" fontId="113" fillId="72" borderId="0" xfId="24" applyNumberFormat="1" applyFont="1" applyFill="1" applyAlignment="1" applyProtection="1">
      <alignment horizontal="center" vertical="center"/>
      <protection hidden="1"/>
    </xf>
    <xf numFmtId="0" fontId="119" fillId="72" borderId="0" xfId="24" applyFont="1" applyFill="1" applyAlignment="1" applyProtection="1">
      <alignment horizontal="center" vertical="center"/>
      <protection hidden="1"/>
    </xf>
    <xf numFmtId="0" fontId="62" fillId="26" borderId="189" xfId="24" applyFont="1" applyFill="1" applyBorder="1" applyAlignment="1" applyProtection="1">
      <alignment horizontal="center" vertical="center" textRotation="90"/>
      <protection locked="0"/>
    </xf>
    <xf numFmtId="0" fontId="62" fillId="26" borderId="398" xfId="24" applyFont="1" applyFill="1" applyBorder="1" applyAlignment="1" applyProtection="1">
      <alignment horizontal="center" vertical="center" textRotation="90"/>
      <protection locked="0"/>
    </xf>
    <xf numFmtId="0" fontId="230" fillId="53" borderId="0" xfId="15" applyFont="1" applyFill="1" applyAlignment="1">
      <alignment horizontal="center" vertical="center"/>
    </xf>
    <xf numFmtId="0" fontId="18" fillId="26" borderId="0" xfId="7" applyFill="1" applyAlignment="1">
      <alignment horizontal="center"/>
    </xf>
    <xf numFmtId="0" fontId="82" fillId="22" borderId="87" xfId="12" applyFont="1" applyFill="1" applyBorder="1" applyAlignment="1">
      <alignment horizontal="center" vertical="center" wrapText="1"/>
    </xf>
    <xf numFmtId="0" fontId="82" fillId="22" borderId="122" xfId="12" applyFont="1" applyFill="1" applyBorder="1" applyAlignment="1">
      <alignment horizontal="center" vertical="center" wrapText="1"/>
    </xf>
    <xf numFmtId="0" fontId="82" fillId="22" borderId="123" xfId="12" applyFont="1" applyFill="1" applyBorder="1" applyAlignment="1">
      <alignment horizontal="center" vertical="center" wrapText="1"/>
    </xf>
    <xf numFmtId="0" fontId="82" fillId="22" borderId="21" xfId="12" applyFont="1" applyFill="1" applyBorder="1" applyAlignment="1">
      <alignment horizontal="center" vertical="center" wrapText="1"/>
    </xf>
    <xf numFmtId="0" fontId="82" fillId="22" borderId="0" xfId="12" applyFont="1" applyFill="1" applyAlignment="1">
      <alignment horizontal="center" vertical="center" wrapText="1"/>
    </xf>
    <xf numFmtId="0" fontId="82" fillId="22" borderId="4" xfId="12" applyFont="1" applyFill="1" applyBorder="1" applyAlignment="1">
      <alignment horizontal="center" vertical="center" wrapText="1"/>
    </xf>
    <xf numFmtId="0" fontId="18" fillId="26" borderId="4" xfId="7" applyFill="1" applyBorder="1" applyAlignment="1">
      <alignment horizontal="center"/>
    </xf>
    <xf numFmtId="0" fontId="88" fillId="2" borderId="0" xfId="7" applyFont="1" applyFill="1" applyAlignment="1">
      <alignment horizontal="center" vertical="center" wrapText="1"/>
    </xf>
    <xf numFmtId="0" fontId="18" fillId="39" borderId="21" xfId="7" applyFill="1" applyBorder="1" applyAlignment="1">
      <alignment horizontal="center"/>
    </xf>
    <xf numFmtId="0" fontId="18" fillId="39" borderId="0" xfId="7" applyFill="1" applyAlignment="1">
      <alignment horizontal="center"/>
    </xf>
    <xf numFmtId="0" fontId="100" fillId="26" borderId="87" xfId="6" applyFont="1" applyFill="1" applyBorder="1" applyAlignment="1" applyProtection="1">
      <alignment horizontal="center" vertical="center" wrapText="1"/>
      <protection hidden="1"/>
    </xf>
    <xf numFmtId="0" fontId="100" fillId="26" borderId="122" xfId="6" applyFont="1" applyFill="1" applyBorder="1" applyAlignment="1" applyProtection="1">
      <alignment horizontal="center" vertical="center" wrapText="1"/>
      <protection hidden="1"/>
    </xf>
    <xf numFmtId="0" fontId="100" fillId="26" borderId="21" xfId="6" applyFont="1" applyFill="1" applyBorder="1" applyAlignment="1" applyProtection="1">
      <alignment horizontal="center" vertical="center" wrapText="1"/>
      <protection hidden="1"/>
    </xf>
    <xf numFmtId="0" fontId="100" fillId="26" borderId="0" xfId="6" applyFont="1" applyFill="1" applyAlignment="1" applyProtection="1">
      <alignment horizontal="center" vertical="center" wrapText="1"/>
      <protection hidden="1"/>
    </xf>
    <xf numFmtId="0" fontId="82" fillId="26" borderId="123" xfId="15" applyFont="1" applyFill="1" applyBorder="1" applyAlignment="1">
      <alignment horizontal="center" vertical="center"/>
    </xf>
    <xf numFmtId="0" fontId="82" fillId="26" borderId="4" xfId="15" applyFont="1" applyFill="1" applyBorder="1" applyAlignment="1">
      <alignment horizontal="center" vertical="center"/>
    </xf>
    <xf numFmtId="0" fontId="233" fillId="23" borderId="13" xfId="8" applyFont="1" applyFill="1" applyBorder="1" applyAlignment="1" applyProtection="1">
      <alignment horizontal="center" vertical="center"/>
      <protection locked="0"/>
    </xf>
    <xf numFmtId="0" fontId="233" fillId="23" borderId="114" xfId="8" applyFont="1" applyFill="1" applyBorder="1" applyAlignment="1" applyProtection="1">
      <alignment horizontal="center" vertical="center"/>
      <protection locked="0"/>
    </xf>
    <xf numFmtId="0" fontId="85" fillId="13" borderId="6" xfId="8" applyFont="1" applyFill="1" applyBorder="1" applyAlignment="1" applyProtection="1">
      <alignment horizontal="left" vertical="center"/>
      <protection locked="0"/>
    </xf>
    <xf numFmtId="172" fontId="64" fillId="8" borderId="0" xfId="12" applyNumberFormat="1" applyFont="1" applyFill="1" applyAlignment="1">
      <alignment horizontal="left" vertical="center"/>
    </xf>
    <xf numFmtId="172" fontId="64" fillId="8" borderId="4" xfId="12" applyNumberFormat="1" applyFont="1" applyFill="1" applyBorder="1" applyAlignment="1">
      <alignment horizontal="left" vertical="center"/>
    </xf>
    <xf numFmtId="0" fontId="24" fillId="4" borderId="92" xfId="15" applyFont="1" applyFill="1" applyBorder="1" applyAlignment="1">
      <alignment horizontal="center" vertical="center"/>
    </xf>
    <xf numFmtId="0" fontId="24" fillId="4" borderId="49" xfId="15" applyFont="1" applyFill="1" applyBorder="1" applyAlignment="1">
      <alignment horizontal="center" vertical="center"/>
    </xf>
    <xf numFmtId="0" fontId="24" fillId="4" borderId="100" xfId="15" applyFont="1" applyFill="1" applyBorder="1" applyAlignment="1">
      <alignment horizontal="center" vertical="center"/>
    </xf>
    <xf numFmtId="0" fontId="230" fillId="20" borderId="123" xfId="15" applyFont="1" applyFill="1" applyBorder="1" applyAlignment="1">
      <alignment horizontal="center" vertical="center"/>
    </xf>
    <xf numFmtId="0" fontId="230" fillId="20" borderId="4" xfId="15" applyFont="1" applyFill="1" applyBorder="1" applyAlignment="1">
      <alignment horizontal="center" vertical="center"/>
    </xf>
    <xf numFmtId="0" fontId="62" fillId="17" borderId="0" xfId="6" applyFont="1" applyFill="1" applyAlignment="1">
      <alignment horizontal="left" vertical="center"/>
    </xf>
    <xf numFmtId="0" fontId="96" fillId="39" borderId="0" xfId="7" applyFont="1" applyFill="1" applyAlignment="1">
      <alignment horizontal="center" vertical="center" textRotation="90"/>
    </xf>
    <xf numFmtId="0" fontId="233" fillId="23" borderId="28" xfId="8" applyFont="1" applyFill="1" applyBorder="1" applyAlignment="1" applyProtection="1">
      <alignment horizontal="center" vertical="center"/>
      <protection locked="0"/>
    </xf>
    <xf numFmtId="0" fontId="233" fillId="23" borderId="217" xfId="8" applyFont="1" applyFill="1" applyBorder="1" applyAlignment="1" applyProtection="1">
      <alignment horizontal="center" vertical="center"/>
      <protection locked="0"/>
    </xf>
    <xf numFmtId="0" fontId="233" fillId="23" borderId="28" xfId="8" applyFont="1" applyFill="1" applyBorder="1" applyAlignment="1" applyProtection="1">
      <alignment horizontal="left" vertical="center"/>
      <protection locked="0"/>
    </xf>
    <xf numFmtId="0" fontId="233" fillId="23" borderId="217" xfId="8" applyFont="1" applyFill="1" applyBorder="1" applyAlignment="1" applyProtection="1">
      <alignment horizontal="left" vertical="center"/>
      <protection locked="0"/>
    </xf>
    <xf numFmtId="185" fontId="29" fillId="23" borderId="13" xfId="8" applyNumberFormat="1" applyFont="1" applyFill="1" applyBorder="1" applyAlignment="1" applyProtection="1">
      <alignment horizontal="center" vertical="center"/>
      <protection locked="0"/>
    </xf>
    <xf numFmtId="185" fontId="29" fillId="23" borderId="49" xfId="8" applyNumberFormat="1" applyFont="1" applyFill="1" applyBorder="1" applyAlignment="1" applyProtection="1">
      <alignment horizontal="center" vertical="center"/>
      <protection locked="0"/>
    </xf>
    <xf numFmtId="182" fontId="29" fillId="23" borderId="13" xfId="6" applyNumberFormat="1" applyFont="1" applyFill="1" applyBorder="1" applyAlignment="1">
      <alignment horizontal="center" vertical="center"/>
    </xf>
    <xf numFmtId="182" fontId="29" fillId="23" borderId="49" xfId="6" applyNumberFormat="1" applyFont="1" applyFill="1" applyBorder="1" applyAlignment="1">
      <alignment horizontal="center" vertical="center"/>
    </xf>
    <xf numFmtId="1" fontId="86" fillId="23" borderId="114" xfId="8" applyNumberFormat="1" applyFont="1" applyFill="1" applyBorder="1" applyAlignment="1" applyProtection="1">
      <alignment horizontal="center" vertical="center"/>
      <protection locked="0"/>
    </xf>
    <xf numFmtId="1" fontId="86" fillId="23" borderId="100" xfId="8" applyNumberFormat="1" applyFont="1" applyFill="1" applyBorder="1" applyAlignment="1" applyProtection="1">
      <alignment horizontal="center" vertical="center"/>
      <protection locked="0"/>
    </xf>
    <xf numFmtId="0" fontId="40" fillId="45" borderId="87" xfId="6" applyFont="1" applyFill="1" applyBorder="1" applyAlignment="1">
      <alignment horizontal="left" vertical="center"/>
    </xf>
    <xf numFmtId="0" fontId="40" fillId="45" borderId="122" xfId="6" applyFont="1" applyFill="1" applyBorder="1" applyAlignment="1">
      <alignment horizontal="left" vertical="center"/>
    </xf>
    <xf numFmtId="0" fontId="40" fillId="45" borderId="123" xfId="6" applyFont="1" applyFill="1" applyBorder="1" applyAlignment="1">
      <alignment horizontal="left" vertical="center"/>
    </xf>
    <xf numFmtId="0" fontId="264" fillId="4" borderId="90" xfId="7" applyFont="1" applyFill="1" applyBorder="1" applyAlignment="1">
      <alignment horizontal="center" vertical="center" wrapText="1"/>
    </xf>
    <xf numFmtId="0" fontId="264" fillId="4" borderId="108" xfId="7" applyFont="1" applyFill="1" applyBorder="1" applyAlignment="1">
      <alignment horizontal="center" vertical="center" wrapText="1"/>
    </xf>
    <xf numFmtId="0" fontId="264" fillId="4" borderId="96" xfId="7" applyFont="1" applyFill="1" applyBorder="1" applyAlignment="1">
      <alignment horizontal="center" vertical="center" wrapText="1"/>
    </xf>
    <xf numFmtId="0" fontId="264" fillId="4" borderId="216" xfId="7" applyFont="1" applyFill="1" applyBorder="1" applyAlignment="1">
      <alignment horizontal="center" vertical="center" wrapText="1"/>
    </xf>
    <xf numFmtId="0" fontId="264" fillId="4" borderId="185" xfId="7" applyFont="1" applyFill="1" applyBorder="1" applyAlignment="1">
      <alignment horizontal="center" vertical="center" wrapText="1"/>
    </xf>
    <xf numFmtId="0" fontId="264" fillId="4" borderId="184" xfId="7" applyFont="1" applyFill="1" applyBorder="1" applyAlignment="1">
      <alignment horizontal="center" vertical="center" wrapText="1"/>
    </xf>
    <xf numFmtId="172" fontId="64" fillId="8" borderId="206" xfId="12" applyNumberFormat="1" applyFont="1" applyFill="1" applyBorder="1" applyAlignment="1">
      <alignment horizontal="left" vertical="center"/>
    </xf>
    <xf numFmtId="172" fontId="64" fillId="8" borderId="207" xfId="12" applyNumberFormat="1" applyFont="1" applyFill="1" applyBorder="1" applyAlignment="1">
      <alignment horizontal="left" vertical="center"/>
    </xf>
    <xf numFmtId="0" fontId="269" fillId="13" borderId="21" xfId="8" applyFont="1" applyFill="1" applyBorder="1" applyAlignment="1" applyProtection="1">
      <alignment horizontal="center" vertical="center"/>
      <protection locked="0"/>
    </xf>
    <xf numFmtId="185" fontId="29" fillId="23" borderId="12" xfId="8" applyNumberFormat="1" applyFont="1" applyFill="1" applyBorder="1" applyAlignment="1" applyProtection="1">
      <alignment horizontal="center" vertical="center"/>
      <protection locked="0"/>
    </xf>
    <xf numFmtId="185" fontId="29" fillId="23" borderId="218" xfId="8" applyNumberFormat="1" applyFont="1" applyFill="1" applyBorder="1" applyAlignment="1" applyProtection="1">
      <alignment horizontal="center" vertical="center"/>
      <protection locked="0"/>
    </xf>
    <xf numFmtId="1" fontId="86" fillId="23" borderId="13" xfId="8" applyNumberFormat="1" applyFont="1" applyFill="1" applyBorder="1" applyAlignment="1" applyProtection="1">
      <alignment horizontal="center" vertical="center"/>
      <protection locked="0"/>
    </xf>
    <xf numFmtId="1" fontId="86" fillId="23" borderId="49" xfId="8" applyNumberFormat="1" applyFont="1" applyFill="1" applyBorder="1" applyAlignment="1" applyProtection="1">
      <alignment horizontal="center" vertical="center"/>
      <protection locked="0"/>
    </xf>
    <xf numFmtId="165" fontId="267" fillId="13" borderId="21" xfId="8" applyNumberFormat="1" applyFont="1" applyFill="1" applyBorder="1" applyAlignment="1" applyProtection="1">
      <alignment horizontal="center" vertical="center"/>
      <protection locked="0"/>
    </xf>
    <xf numFmtId="0" fontId="40" fillId="45" borderId="21" xfId="6" applyFont="1" applyFill="1" applyBorder="1" applyAlignment="1">
      <alignment horizontal="center" vertical="center"/>
    </xf>
    <xf numFmtId="0" fontId="40" fillId="45" borderId="0" xfId="6" applyFont="1" applyFill="1" applyAlignment="1">
      <alignment horizontal="center" vertical="center"/>
    </xf>
    <xf numFmtId="0" fontId="40" fillId="45" borderId="4" xfId="6" applyFont="1" applyFill="1" applyBorder="1" applyAlignment="1">
      <alignment horizontal="center" vertical="center"/>
    </xf>
    <xf numFmtId="185" fontId="29" fillId="23" borderId="7" xfId="8" applyNumberFormat="1" applyFont="1" applyFill="1" applyBorder="1" applyAlignment="1" applyProtection="1">
      <alignment horizontal="center" vertical="center"/>
      <protection locked="0"/>
    </xf>
    <xf numFmtId="185" fontId="29" fillId="23" borderId="8" xfId="8" applyNumberFormat="1" applyFont="1" applyFill="1" applyBorder="1" applyAlignment="1" applyProtection="1">
      <alignment horizontal="center" vertical="center"/>
      <protection locked="0"/>
    </xf>
    <xf numFmtId="182" fontId="29" fillId="23" borderId="8" xfId="6" applyNumberFormat="1" applyFont="1" applyFill="1" applyBorder="1" applyAlignment="1">
      <alignment horizontal="center" vertical="center"/>
    </xf>
    <xf numFmtId="1" fontId="86" fillId="23" borderId="13" xfId="8" applyNumberFormat="1" applyFont="1" applyFill="1" applyBorder="1" applyAlignment="1" applyProtection="1">
      <alignment horizontal="left" vertical="center"/>
      <protection locked="0"/>
    </xf>
    <xf numFmtId="1" fontId="86" fillId="23" borderId="8" xfId="8" applyNumberFormat="1" applyFont="1" applyFill="1" applyBorder="1" applyAlignment="1" applyProtection="1">
      <alignment horizontal="left" vertical="center"/>
      <protection locked="0"/>
    </xf>
    <xf numFmtId="182" fontId="29" fillId="23" borderId="0" xfId="6" applyNumberFormat="1" applyFont="1" applyFill="1" applyAlignment="1">
      <alignment horizontal="center" vertical="center"/>
    </xf>
    <xf numFmtId="1" fontId="86" fillId="23" borderId="114" xfId="8" applyNumberFormat="1" applyFont="1" applyFill="1" applyBorder="1" applyAlignment="1" applyProtection="1">
      <alignment horizontal="left" vertical="center"/>
      <protection locked="0"/>
    </xf>
    <xf numFmtId="1" fontId="86" fillId="23" borderId="101" xfId="8" applyNumberFormat="1" applyFont="1" applyFill="1" applyBorder="1" applyAlignment="1" applyProtection="1">
      <alignment horizontal="left" vertical="center"/>
      <protection locked="0"/>
    </xf>
    <xf numFmtId="0" fontId="230" fillId="20" borderId="122" xfId="15" applyFont="1" applyFill="1" applyBorder="1" applyAlignment="1">
      <alignment horizontal="center" vertical="center"/>
    </xf>
    <xf numFmtId="0" fontId="230" fillId="20" borderId="0" xfId="15" applyFont="1" applyFill="1" applyAlignment="1">
      <alignment horizontal="center" vertical="center"/>
    </xf>
    <xf numFmtId="0" fontId="144" fillId="4" borderId="87" xfId="12" applyFont="1" applyFill="1" applyBorder="1" applyAlignment="1">
      <alignment horizontal="center" vertical="center" wrapText="1"/>
    </xf>
    <xf numFmtId="0" fontId="144" fillId="4" borderId="122" xfId="12" applyFont="1" applyFill="1" applyBorder="1" applyAlignment="1">
      <alignment horizontal="center" vertical="center" wrapText="1"/>
    </xf>
    <xf numFmtId="0" fontId="144" fillId="4" borderId="123" xfId="12" applyFont="1" applyFill="1" applyBorder="1" applyAlignment="1">
      <alignment horizontal="center" vertical="center" wrapText="1"/>
    </xf>
    <xf numFmtId="0" fontId="144" fillId="23" borderId="21" xfId="12" applyFont="1" applyFill="1" applyBorder="1" applyAlignment="1">
      <alignment horizontal="center" vertical="center" wrapText="1"/>
    </xf>
    <xf numFmtId="0" fontId="144" fillId="23" borderId="0" xfId="12" applyFont="1" applyFill="1" applyAlignment="1">
      <alignment horizontal="center" vertical="center" wrapText="1"/>
    </xf>
    <xf numFmtId="0" fontId="144" fillId="23" borderId="4" xfId="12" applyFont="1" applyFill="1" applyBorder="1" applyAlignment="1">
      <alignment horizontal="center" vertical="center" wrapText="1"/>
    </xf>
    <xf numFmtId="0" fontId="144" fillId="4" borderId="92" xfId="12" applyFont="1" applyFill="1" applyBorder="1" applyAlignment="1">
      <alignment horizontal="center" vertical="center" wrapText="1"/>
    </xf>
    <xf numFmtId="0" fontId="144" fillId="4" borderId="49" xfId="12" applyFont="1" applyFill="1" applyBorder="1" applyAlignment="1">
      <alignment horizontal="center" vertical="center" wrapText="1"/>
    </xf>
    <xf numFmtId="0" fontId="144" fillId="4" borderId="100" xfId="12" applyFont="1" applyFill="1" applyBorder="1" applyAlignment="1">
      <alignment horizontal="center" vertical="center" wrapText="1"/>
    </xf>
    <xf numFmtId="0" fontId="147" fillId="36" borderId="87" xfId="12" applyFont="1" applyFill="1" applyBorder="1" applyAlignment="1">
      <alignment horizontal="center" vertical="center"/>
    </xf>
    <xf numFmtId="0" fontId="147" fillId="36" borderId="122" xfId="12" applyFont="1" applyFill="1" applyBorder="1" applyAlignment="1">
      <alignment horizontal="center" vertical="center"/>
    </xf>
    <xf numFmtId="0" fontId="233" fillId="23" borderId="122" xfId="8" applyFont="1" applyFill="1" applyBorder="1" applyAlignment="1" applyProtection="1">
      <alignment horizontal="center" vertical="center"/>
      <protection locked="0"/>
    </xf>
    <xf numFmtId="0" fontId="233" fillId="23" borderId="123" xfId="8" applyFont="1" applyFill="1" applyBorder="1" applyAlignment="1" applyProtection="1">
      <alignment horizontal="center" vertical="center"/>
      <protection locked="0"/>
    </xf>
    <xf numFmtId="0" fontId="61" fillId="24" borderId="21" xfId="8" applyFont="1" applyFill="1" applyBorder="1" applyAlignment="1" applyProtection="1">
      <alignment horizontal="center" wrapText="1"/>
      <protection locked="0"/>
    </xf>
    <xf numFmtId="0" fontId="61" fillId="24" borderId="0" xfId="8" applyFont="1" applyFill="1" applyAlignment="1" applyProtection="1">
      <alignment horizontal="center" wrapText="1"/>
      <protection locked="0"/>
    </xf>
    <xf numFmtId="0" fontId="40" fillId="23" borderId="0" xfId="8" applyFont="1" applyFill="1" applyAlignment="1" applyProtection="1">
      <alignment horizontal="center" vertical="center" wrapText="1"/>
      <protection locked="0"/>
    </xf>
    <xf numFmtId="0" fontId="90" fillId="23" borderId="0" xfId="6" applyFont="1" applyFill="1" applyAlignment="1">
      <alignment horizontal="center" vertical="center"/>
    </xf>
    <xf numFmtId="1" fontId="100" fillId="23" borderId="0" xfId="8" applyNumberFormat="1" applyFont="1" applyFill="1" applyAlignment="1" applyProtection="1">
      <alignment horizontal="center" vertical="center"/>
      <protection locked="0"/>
    </xf>
    <xf numFmtId="185" fontId="29" fillId="23" borderId="0" xfId="8" applyNumberFormat="1" applyFont="1" applyFill="1" applyAlignment="1" applyProtection="1">
      <alignment horizontal="left" vertical="center" wrapText="1"/>
      <protection locked="0"/>
    </xf>
    <xf numFmtId="0" fontId="100" fillId="23" borderId="0" xfId="8" applyFont="1" applyFill="1" applyAlignment="1" applyProtection="1">
      <alignment horizontal="center" vertical="center"/>
      <protection locked="0"/>
    </xf>
    <xf numFmtId="0" fontId="244" fillId="23" borderId="0" xfId="7" applyFont="1" applyFill="1" applyAlignment="1">
      <alignment horizontal="left" vertical="center" wrapText="1"/>
    </xf>
    <xf numFmtId="182" fontId="100" fillId="23" borderId="0" xfId="7" applyNumberFormat="1" applyFont="1" applyFill="1" applyAlignment="1">
      <alignment horizontal="center" vertical="center"/>
    </xf>
    <xf numFmtId="0" fontId="244" fillId="23" borderId="4" xfId="7" applyFont="1" applyFill="1" applyBorder="1" applyAlignment="1">
      <alignment horizontal="left" vertical="center" wrapText="1"/>
    </xf>
    <xf numFmtId="0" fontId="202" fillId="14" borderId="170" xfId="6" applyFont="1" applyFill="1" applyBorder="1" applyAlignment="1">
      <alignment horizontal="center" vertical="center" wrapText="1"/>
    </xf>
    <xf numFmtId="0" fontId="202" fillId="14" borderId="0" xfId="6" applyFont="1" applyFill="1" applyAlignment="1">
      <alignment horizontal="center" vertical="center" wrapText="1"/>
    </xf>
    <xf numFmtId="0" fontId="202" fillId="36" borderId="290" xfId="6" applyFont="1" applyFill="1" applyBorder="1" applyAlignment="1">
      <alignment horizontal="center" vertical="center"/>
    </xf>
    <xf numFmtId="0" fontId="202" fillId="36" borderId="0" xfId="6" applyFont="1" applyFill="1" applyAlignment="1">
      <alignment horizontal="center" vertical="center"/>
    </xf>
    <xf numFmtId="0" fontId="82" fillId="26" borderId="123" xfId="15" quotePrefix="1" applyFont="1" applyFill="1" applyBorder="1" applyAlignment="1">
      <alignment horizontal="center" vertical="center"/>
    </xf>
    <xf numFmtId="0" fontId="202" fillId="14" borderId="0" xfId="6" applyFont="1" applyFill="1" applyAlignment="1">
      <alignment horizontal="center" vertical="center"/>
    </xf>
    <xf numFmtId="0" fontId="202" fillId="14" borderId="294" xfId="6" applyFont="1" applyFill="1" applyBorder="1" applyAlignment="1">
      <alignment horizontal="center" vertical="center"/>
    </xf>
    <xf numFmtId="0" fontId="29" fillId="23" borderId="21" xfId="12" applyFont="1" applyFill="1" applyBorder="1" applyAlignment="1">
      <alignment horizontal="center" vertical="center" wrapText="1"/>
    </xf>
    <xf numFmtId="0" fontId="29" fillId="23" borderId="0" xfId="12" applyFont="1" applyFill="1" applyAlignment="1">
      <alignment horizontal="center" vertical="center" wrapText="1"/>
    </xf>
    <xf numFmtId="0" fontId="29" fillId="23" borderId="4" xfId="12" applyFont="1" applyFill="1" applyBorder="1" applyAlignment="1">
      <alignment horizontal="center" vertical="center" wrapText="1"/>
    </xf>
    <xf numFmtId="0" fontId="231" fillId="50" borderId="21" xfId="12" applyFont="1" applyFill="1" applyBorder="1" applyAlignment="1">
      <alignment horizontal="center" vertical="center" wrapText="1"/>
    </xf>
    <xf numFmtId="0" fontId="231" fillId="50" borderId="0" xfId="12" applyFont="1" applyFill="1" applyAlignment="1">
      <alignment horizontal="center" vertical="center" wrapText="1"/>
    </xf>
    <xf numFmtId="0" fontId="231" fillId="50" borderId="4" xfId="12" applyFont="1" applyFill="1" applyBorder="1" applyAlignment="1">
      <alignment horizontal="center" vertical="center" wrapText="1"/>
    </xf>
    <xf numFmtId="0" fontId="233" fillId="23" borderId="0" xfId="8" applyFont="1" applyFill="1" applyAlignment="1" applyProtection="1">
      <alignment horizontal="center" vertical="center"/>
      <protection locked="0"/>
    </xf>
    <xf numFmtId="0" fontId="92" fillId="13" borderId="0" xfId="8" applyFont="1" applyFill="1" applyAlignment="1" applyProtection="1">
      <alignment horizontal="center" vertical="center"/>
      <protection locked="0"/>
    </xf>
    <xf numFmtId="0" fontId="98" fillId="40" borderId="0" xfId="7" applyFont="1" applyFill="1" applyAlignment="1">
      <alignment horizontal="center"/>
    </xf>
    <xf numFmtId="0" fontId="154" fillId="40" borderId="0" xfId="7" quotePrefix="1" applyFont="1" applyFill="1" applyAlignment="1">
      <alignment horizontal="center" vertical="center"/>
    </xf>
    <xf numFmtId="0" fontId="154" fillId="40" borderId="0" xfId="7" applyFont="1" applyFill="1" applyAlignment="1">
      <alignment horizontal="center" vertical="center"/>
    </xf>
    <xf numFmtId="0" fontId="40" fillId="45" borderId="21" xfId="6" applyFont="1" applyFill="1" applyBorder="1" applyAlignment="1">
      <alignment horizontal="left" vertical="center"/>
    </xf>
    <xf numFmtId="0" fontId="40" fillId="45" borderId="0" xfId="6" applyFont="1" applyFill="1" applyAlignment="1">
      <alignment horizontal="left" vertical="center"/>
    </xf>
    <xf numFmtId="0" fontId="40" fillId="45" borderId="4" xfId="6" applyFont="1" applyFill="1" applyBorder="1" applyAlignment="1">
      <alignment horizontal="left" vertical="center"/>
    </xf>
    <xf numFmtId="0" fontId="237" fillId="13" borderId="0" xfId="8" applyFont="1" applyFill="1" applyAlignment="1" applyProtection="1">
      <alignment horizontal="center" vertical="center"/>
      <protection locked="0"/>
    </xf>
    <xf numFmtId="165" fontId="131" fillId="13" borderId="0" xfId="8" applyNumberFormat="1" applyFont="1" applyFill="1" applyAlignment="1" applyProtection="1">
      <alignment horizontal="center" vertical="center"/>
      <protection locked="0"/>
    </xf>
    <xf numFmtId="1" fontId="58" fillId="13" borderId="0" xfId="8" applyNumberFormat="1" applyFont="1" applyFill="1" applyAlignment="1" applyProtection="1">
      <alignment horizontal="center" vertical="center"/>
      <protection locked="0"/>
    </xf>
    <xf numFmtId="165" fontId="40" fillId="23" borderId="0" xfId="8" applyNumberFormat="1" applyFont="1" applyFill="1" applyAlignment="1" applyProtection="1">
      <alignment horizontal="center" vertical="center"/>
      <protection locked="0"/>
    </xf>
    <xf numFmtId="0" fontId="231" fillId="50" borderId="13" xfId="12" applyFont="1" applyFill="1" applyBorder="1" applyAlignment="1">
      <alignment horizontal="center" vertical="center"/>
    </xf>
    <xf numFmtId="0" fontId="40" fillId="45" borderId="93" xfId="6" applyFont="1" applyFill="1" applyBorder="1" applyAlignment="1">
      <alignment horizontal="left" vertical="center"/>
    </xf>
    <xf numFmtId="0" fontId="40" fillId="45" borderId="13" xfId="6" applyFont="1" applyFill="1" applyBorder="1" applyAlignment="1">
      <alignment horizontal="left" vertical="center"/>
    </xf>
    <xf numFmtId="0" fontId="40" fillId="45" borderId="114" xfId="6" applyFont="1" applyFill="1" applyBorder="1" applyAlignment="1">
      <alignment horizontal="left" vertical="center"/>
    </xf>
    <xf numFmtId="0" fontId="249" fillId="4" borderId="21" xfId="6" applyFont="1" applyFill="1" applyBorder="1" applyAlignment="1">
      <alignment horizontal="center" vertical="center"/>
    </xf>
    <xf numFmtId="0" fontId="249" fillId="4" borderId="0" xfId="6" applyFont="1" applyFill="1" applyAlignment="1">
      <alignment horizontal="center" vertical="center"/>
    </xf>
    <xf numFmtId="0" fontId="28" fillId="23" borderId="21" xfId="19" applyFont="1" applyFill="1" applyBorder="1" applyAlignment="1">
      <alignment horizontal="center" wrapText="1"/>
    </xf>
    <xf numFmtId="0" fontId="28" fillId="23" borderId="0" xfId="19" applyFont="1" applyFill="1" applyAlignment="1">
      <alignment horizontal="center" wrapText="1"/>
    </xf>
    <xf numFmtId="0" fontId="119" fillId="23" borderId="0" xfId="20" applyFont="1" applyFill="1" applyAlignment="1">
      <alignment horizontal="center" wrapText="1"/>
    </xf>
    <xf numFmtId="0" fontId="120" fillId="23" borderId="0" xfId="20" applyFont="1" applyFill="1" applyAlignment="1">
      <alignment horizontal="center" wrapText="1"/>
    </xf>
    <xf numFmtId="0" fontId="29" fillId="43" borderId="0" xfId="20" applyFont="1" applyFill="1" applyAlignment="1">
      <alignment horizontal="center" vertical="center" wrapText="1"/>
    </xf>
    <xf numFmtId="0" fontId="18" fillId="26" borderId="49" xfId="7" applyFill="1" applyBorder="1" applyAlignment="1">
      <alignment horizontal="center"/>
    </xf>
    <xf numFmtId="0" fontId="29" fillId="23" borderId="0" xfId="20" quotePrefix="1" applyFont="1" applyFill="1" applyAlignment="1">
      <alignment horizontal="center" vertical="center" wrapText="1"/>
    </xf>
    <xf numFmtId="0" fontId="115" fillId="4" borderId="21" xfId="7" applyFont="1" applyFill="1" applyBorder="1" applyAlignment="1">
      <alignment horizontal="center" vertical="center" wrapText="1"/>
    </xf>
    <xf numFmtId="0" fontId="115" fillId="4" borderId="0" xfId="7" applyFont="1" applyFill="1" applyAlignment="1">
      <alignment horizontal="center" vertical="center" wrapText="1"/>
    </xf>
    <xf numFmtId="0" fontId="115" fillId="4" borderId="92" xfId="7" applyFont="1" applyFill="1" applyBorder="1" applyAlignment="1">
      <alignment horizontal="center" vertical="center" wrapText="1"/>
    </xf>
    <xf numFmtId="0" fontId="115" fillId="4" borderId="49" xfId="7" applyFont="1" applyFill="1" applyBorder="1" applyAlignment="1">
      <alignment horizontal="center" vertical="center" wrapText="1"/>
    </xf>
    <xf numFmtId="1" fontId="62" fillId="23" borderId="0" xfId="8" applyNumberFormat="1" applyFont="1" applyFill="1" applyAlignment="1" applyProtection="1">
      <alignment horizontal="center" vertical="center"/>
      <protection locked="0"/>
    </xf>
    <xf numFmtId="1" fontId="144" fillId="23" borderId="0" xfId="8" applyNumberFormat="1" applyFont="1" applyFill="1" applyAlignment="1" applyProtection="1">
      <alignment horizontal="center" vertical="center"/>
      <protection locked="0"/>
    </xf>
    <xf numFmtId="1" fontId="255" fillId="43" borderId="4" xfId="8" applyNumberFormat="1" applyFont="1" applyFill="1" applyBorder="1" applyAlignment="1" applyProtection="1">
      <alignment horizontal="center" vertical="center"/>
      <protection locked="0"/>
    </xf>
    <xf numFmtId="1" fontId="144" fillId="43" borderId="0" xfId="8" applyNumberFormat="1" applyFont="1" applyFill="1" applyAlignment="1" applyProtection="1">
      <alignment horizontal="center" vertical="center"/>
      <protection locked="0"/>
    </xf>
    <xf numFmtId="1" fontId="62" fillId="43" borderId="113" xfId="8" applyNumberFormat="1" applyFont="1" applyFill="1" applyBorder="1" applyAlignment="1" applyProtection="1">
      <alignment horizontal="center" vertical="center"/>
      <protection locked="0"/>
    </xf>
    <xf numFmtId="0" fontId="131" fillId="56" borderId="162" xfId="20" applyFont="1" applyFill="1" applyBorder="1" applyAlignment="1" applyProtection="1">
      <alignment horizontal="center" vertical="center"/>
      <protection locked="0"/>
    </xf>
    <xf numFmtId="164" fontId="28" fillId="23" borderId="162" xfId="0" applyNumberFormat="1" applyFont="1" applyFill="1" applyBorder="1" applyAlignment="1">
      <alignment horizontal="center" vertical="center"/>
    </xf>
    <xf numFmtId="0" fontId="113" fillId="56" borderId="162" xfId="19" applyFont="1" applyFill="1" applyBorder="1" applyAlignment="1">
      <alignment horizontal="center" vertical="center" wrapText="1"/>
    </xf>
    <xf numFmtId="1" fontId="100" fillId="23" borderId="49" xfId="8" applyNumberFormat="1" applyFont="1" applyFill="1" applyBorder="1" applyAlignment="1" applyProtection="1">
      <alignment horizontal="center" vertical="center"/>
      <protection locked="0"/>
    </xf>
    <xf numFmtId="185" fontId="29" fillId="23" borderId="49" xfId="8" applyNumberFormat="1" applyFont="1" applyFill="1" applyBorder="1" applyAlignment="1" applyProtection="1">
      <alignment horizontal="left" vertical="center" wrapText="1"/>
      <protection locked="0"/>
    </xf>
    <xf numFmtId="0" fontId="104" fillId="0" borderId="0" xfId="0" applyFont="1" applyAlignment="1">
      <alignment horizontal="center"/>
    </xf>
    <xf numFmtId="182" fontId="62" fillId="23" borderId="0" xfId="7" applyNumberFormat="1" applyFont="1" applyFill="1" applyAlignment="1">
      <alignment horizontal="center" vertical="center"/>
    </xf>
    <xf numFmtId="182" fontId="62" fillId="23" borderId="49" xfId="7" applyNumberFormat="1" applyFont="1" applyFill="1" applyBorder="1" applyAlignment="1">
      <alignment horizontal="center" vertical="center"/>
    </xf>
    <xf numFmtId="182" fontId="29" fillId="23" borderId="0" xfId="7" applyNumberFormat="1" applyFont="1" applyFill="1" applyAlignment="1">
      <alignment horizontal="left" vertical="center"/>
    </xf>
    <xf numFmtId="182" fontId="29" fillId="23" borderId="4" xfId="7" applyNumberFormat="1" applyFont="1" applyFill="1" applyBorder="1" applyAlignment="1">
      <alignment horizontal="left" vertical="center"/>
    </xf>
    <xf numFmtId="164" fontId="100" fillId="23" borderId="0" xfId="8" applyNumberFormat="1" applyFont="1" applyFill="1" applyAlignment="1" applyProtection="1">
      <alignment horizontal="center" vertical="center"/>
      <protection locked="0"/>
    </xf>
    <xf numFmtId="164" fontId="257" fillId="23" borderId="0" xfId="7" applyNumberFormat="1" applyFont="1" applyFill="1" applyAlignment="1">
      <alignment horizontal="center" vertical="center" wrapText="1"/>
    </xf>
    <xf numFmtId="164" fontId="257" fillId="23" borderId="49" xfId="7" applyNumberFormat="1" applyFont="1" applyFill="1" applyBorder="1" applyAlignment="1">
      <alignment horizontal="center" vertical="center" wrapText="1"/>
    </xf>
    <xf numFmtId="0" fontId="29" fillId="23" borderId="0" xfId="8" applyFont="1" applyFill="1" applyAlignment="1" applyProtection="1">
      <alignment horizontal="left" vertical="center"/>
      <protection locked="0"/>
    </xf>
    <xf numFmtId="0" fontId="29" fillId="23" borderId="4" xfId="8" applyFont="1" applyFill="1" applyBorder="1" applyAlignment="1" applyProtection="1">
      <alignment horizontal="left" vertical="center"/>
      <protection locked="0"/>
    </xf>
    <xf numFmtId="0" fontId="29" fillId="23" borderId="49" xfId="8" applyFont="1" applyFill="1" applyBorder="1" applyAlignment="1" applyProtection="1">
      <alignment horizontal="left" vertical="center"/>
      <protection locked="0"/>
    </xf>
    <xf numFmtId="0" fontId="29" fillId="23" borderId="100" xfId="8" applyFont="1" applyFill="1" applyBorder="1" applyAlignment="1" applyProtection="1">
      <alignment horizontal="left" vertical="center"/>
      <protection locked="0"/>
    </xf>
    <xf numFmtId="0" fontId="29" fillId="23" borderId="49" xfId="8" applyFont="1" applyFill="1" applyBorder="1" applyAlignment="1" applyProtection="1">
      <alignment horizontal="center" vertical="center"/>
      <protection locked="0"/>
    </xf>
    <xf numFmtId="0" fontId="29" fillId="23" borderId="0" xfId="19" applyFont="1" applyFill="1" applyAlignment="1">
      <alignment horizontal="center" wrapText="1"/>
    </xf>
    <xf numFmtId="0" fontId="92" fillId="13" borderId="162" xfId="8" applyFont="1" applyFill="1" applyBorder="1" applyAlignment="1" applyProtection="1">
      <alignment horizontal="center" vertical="center"/>
      <protection locked="0"/>
    </xf>
    <xf numFmtId="0" fontId="92" fillId="13" borderId="113" xfId="8" applyFont="1" applyFill="1" applyBorder="1" applyAlignment="1" applyProtection="1">
      <alignment horizontal="center" vertical="center"/>
      <protection locked="0"/>
    </xf>
    <xf numFmtId="0" fontId="29" fillId="43" borderId="4" xfId="20" applyFont="1" applyFill="1" applyBorder="1" applyAlignment="1">
      <alignment horizontal="center" vertical="center" wrapText="1"/>
    </xf>
    <xf numFmtId="0" fontId="233" fillId="23" borderId="21" xfId="8" applyFont="1" applyFill="1" applyBorder="1" applyAlignment="1" applyProtection="1">
      <alignment horizontal="center" vertical="center"/>
      <protection locked="0"/>
    </xf>
    <xf numFmtId="1" fontId="131" fillId="56" borderId="162" xfId="20" applyNumberFormat="1" applyFont="1" applyFill="1" applyBorder="1" applyAlignment="1" applyProtection="1">
      <alignment horizontal="center" vertical="center"/>
      <protection locked="0"/>
    </xf>
    <xf numFmtId="164" fontId="144" fillId="43" borderId="0" xfId="8" applyNumberFormat="1" applyFont="1" applyFill="1" applyAlignment="1" applyProtection="1">
      <alignment horizontal="center" vertical="center"/>
      <protection locked="0"/>
    </xf>
    <xf numFmtId="164" fontId="144" fillId="23" borderId="0" xfId="8" applyNumberFormat="1" applyFont="1" applyFill="1" applyAlignment="1" applyProtection="1">
      <alignment horizontal="center" vertical="center"/>
      <protection locked="0"/>
    </xf>
    <xf numFmtId="1" fontId="29" fillId="24" borderId="208" xfId="8" applyNumberFormat="1" applyFont="1" applyFill="1" applyBorder="1" applyAlignment="1" applyProtection="1">
      <alignment horizontal="center" vertical="center"/>
      <protection locked="0"/>
    </xf>
    <xf numFmtId="1" fontId="29" fillId="24" borderId="209" xfId="8" applyNumberFormat="1" applyFont="1" applyFill="1" applyBorder="1" applyAlignment="1" applyProtection="1">
      <alignment horizontal="center" vertical="center"/>
      <protection locked="0"/>
    </xf>
    <xf numFmtId="0" fontId="231" fillId="50" borderId="87" xfId="12" applyFont="1" applyFill="1" applyBorder="1" applyAlignment="1">
      <alignment horizontal="center" vertical="center"/>
    </xf>
    <xf numFmtId="0" fontId="231" fillId="50" borderId="122" xfId="12" applyFont="1" applyFill="1" applyBorder="1" applyAlignment="1">
      <alignment horizontal="center" vertical="center"/>
    </xf>
    <xf numFmtId="0" fontId="231" fillId="49" borderId="87" xfId="12" applyFont="1" applyFill="1" applyBorder="1" applyAlignment="1">
      <alignment horizontal="center" vertical="center"/>
    </xf>
    <xf numFmtId="0" fontId="231" fillId="49" borderId="122" xfId="12" applyFont="1" applyFill="1" applyBorder="1" applyAlignment="1">
      <alignment horizontal="center" vertical="center"/>
    </xf>
    <xf numFmtId="0" fontId="147" fillId="51" borderId="87" xfId="12" applyFont="1" applyFill="1" applyBorder="1" applyAlignment="1">
      <alignment horizontal="center" vertical="center"/>
    </xf>
    <xf numFmtId="0" fontId="147" fillId="51" borderId="122" xfId="12" applyFont="1" applyFill="1" applyBorder="1" applyAlignment="1">
      <alignment horizontal="center" vertical="center"/>
    </xf>
    <xf numFmtId="0" fontId="147" fillId="52" borderId="21" xfId="12" applyFont="1" applyFill="1" applyBorder="1" applyAlignment="1">
      <alignment horizontal="center" vertical="center"/>
    </xf>
    <xf numFmtId="0" fontId="147" fillId="52" borderId="0" xfId="12" applyFont="1" applyFill="1" applyAlignment="1">
      <alignment horizontal="center" vertical="center"/>
    </xf>
    <xf numFmtId="0" fontId="147" fillId="47" borderId="21" xfId="7" applyFont="1" applyFill="1" applyBorder="1" applyAlignment="1">
      <alignment horizontal="center" vertical="center"/>
    </xf>
    <xf numFmtId="0" fontId="147" fillId="47" borderId="0" xfId="7" applyFont="1" applyFill="1" applyAlignment="1">
      <alignment horizontal="center" vertical="center"/>
    </xf>
    <xf numFmtId="0" fontId="147" fillId="52" borderId="87" xfId="12" applyFont="1" applyFill="1" applyBorder="1" applyAlignment="1">
      <alignment horizontal="center" vertical="center"/>
    </xf>
    <xf numFmtId="0" fontId="147" fillId="52" borderId="122" xfId="12" applyFont="1" applyFill="1" applyBorder="1" applyAlignment="1">
      <alignment horizontal="center" vertical="center"/>
    </xf>
    <xf numFmtId="0" fontId="259" fillId="15" borderId="21" xfId="7" applyFont="1" applyFill="1" applyBorder="1" applyAlignment="1">
      <alignment horizontal="center" vertical="center"/>
    </xf>
    <xf numFmtId="0" fontId="259" fillId="15" borderId="0" xfId="7" applyFont="1" applyFill="1" applyAlignment="1">
      <alignment horizontal="center" vertical="center"/>
    </xf>
    <xf numFmtId="0" fontId="40" fillId="23" borderId="209" xfId="8" applyFont="1" applyFill="1" applyBorder="1" applyAlignment="1" applyProtection="1">
      <alignment horizontal="center" vertical="center"/>
      <protection locked="0"/>
    </xf>
    <xf numFmtId="0" fontId="40" fillId="23" borderId="210" xfId="8" applyFont="1" applyFill="1" applyBorder="1" applyAlignment="1" applyProtection="1">
      <alignment horizontal="center" vertical="center"/>
      <protection locked="0"/>
    </xf>
    <xf numFmtId="0" fontId="88" fillId="2" borderId="112" xfId="7" applyFont="1" applyFill="1" applyBorder="1" applyAlignment="1">
      <alignment horizontal="center" vertical="center" wrapText="1"/>
    </xf>
    <xf numFmtId="0" fontId="88" fillId="2" borderId="162" xfId="7" applyFont="1" applyFill="1" applyBorder="1" applyAlignment="1">
      <alignment horizontal="center" vertical="center" wrapText="1"/>
    </xf>
    <xf numFmtId="0" fontId="97" fillId="0" borderId="211" xfId="8" applyFont="1" applyBorder="1" applyAlignment="1" applyProtection="1">
      <alignment horizontal="center" vertical="center" wrapText="1"/>
      <protection locked="0"/>
    </xf>
    <xf numFmtId="0" fontId="97" fillId="0" borderId="212" xfId="8" applyFont="1" applyBorder="1" applyAlignment="1" applyProtection="1">
      <alignment horizontal="center" vertical="center" wrapText="1"/>
      <protection locked="0"/>
    </xf>
    <xf numFmtId="0" fontId="29" fillId="0" borderId="115" xfId="8" applyFont="1" applyBorder="1" applyAlignment="1" applyProtection="1">
      <alignment horizontal="center" vertical="center"/>
      <protection locked="0"/>
    </xf>
    <xf numFmtId="0" fontId="29" fillId="0" borderId="116" xfId="8" applyFont="1" applyBorder="1" applyAlignment="1" applyProtection="1">
      <alignment horizontal="center" vertical="center"/>
      <protection locked="0"/>
    </xf>
    <xf numFmtId="0" fontId="29" fillId="0" borderId="213" xfId="8" applyFont="1" applyBorder="1" applyAlignment="1" applyProtection="1">
      <alignment horizontal="center" vertical="center"/>
      <protection locked="0"/>
    </xf>
    <xf numFmtId="0" fontId="231" fillId="50" borderId="21" xfId="12" applyFont="1" applyFill="1" applyBorder="1" applyAlignment="1">
      <alignment horizontal="center" vertical="center"/>
    </xf>
    <xf numFmtId="0" fontId="231" fillId="50" borderId="0" xfId="12" applyFont="1" applyFill="1" applyAlignment="1">
      <alignment horizontal="center" vertical="center"/>
    </xf>
    <xf numFmtId="0" fontId="147" fillId="22" borderId="21" xfId="7" applyFont="1" applyFill="1" applyBorder="1" applyAlignment="1">
      <alignment horizontal="center" vertical="center"/>
    </xf>
    <xf numFmtId="0" fontId="147" fillId="22" borderId="0" xfId="7" applyFont="1" applyFill="1" applyAlignment="1">
      <alignment horizontal="center" vertical="center"/>
    </xf>
    <xf numFmtId="0" fontId="231" fillId="50" borderId="93" xfId="12" applyFont="1" applyFill="1" applyBorder="1" applyAlignment="1">
      <alignment horizontal="center" vertical="center"/>
    </xf>
    <xf numFmtId="0" fontId="231" fillId="49" borderId="21" xfId="12" applyFont="1" applyFill="1" applyBorder="1" applyAlignment="1">
      <alignment horizontal="center" vertical="center"/>
    </xf>
    <xf numFmtId="0" fontId="231" fillId="49" borderId="0" xfId="12" applyFont="1" applyFill="1" applyAlignment="1">
      <alignment horizontal="center" vertical="center"/>
    </xf>
    <xf numFmtId="0" fontId="263" fillId="4" borderId="112" xfId="6" applyFont="1" applyFill="1" applyBorder="1" applyAlignment="1">
      <alignment horizontal="center" vertical="center"/>
    </xf>
    <xf numFmtId="0" fontId="263" fillId="4" borderId="162" xfId="6" applyFont="1" applyFill="1" applyBorder="1" applyAlignment="1">
      <alignment horizontal="center" vertical="center"/>
    </xf>
    <xf numFmtId="0" fontId="252" fillId="4" borderId="162" xfId="6" applyFont="1" applyFill="1" applyBorder="1" applyAlignment="1">
      <alignment horizontal="center" vertical="center"/>
    </xf>
    <xf numFmtId="0" fontId="252" fillId="4" borderId="113" xfId="6" applyFont="1" applyFill="1" applyBorder="1" applyAlignment="1">
      <alignment horizontal="center" vertical="center"/>
    </xf>
    <xf numFmtId="2" fontId="71" fillId="23" borderId="214" xfId="15" applyNumberFormat="1" applyFont="1" applyFill="1" applyBorder="1" applyAlignment="1">
      <alignment horizontal="center" vertical="center"/>
    </xf>
    <xf numFmtId="2" fontId="71" fillId="23" borderId="108" xfId="15" applyNumberFormat="1" applyFont="1" applyFill="1" applyBorder="1" applyAlignment="1">
      <alignment horizontal="center" vertical="center"/>
    </xf>
    <xf numFmtId="2" fontId="71" fillId="23" borderId="96" xfId="15" applyNumberFormat="1" applyFont="1" applyFill="1" applyBorder="1" applyAlignment="1">
      <alignment horizontal="center" vertical="center"/>
    </xf>
    <xf numFmtId="0" fontId="147" fillId="54" borderId="21" xfId="7" applyFont="1" applyFill="1" applyBorder="1" applyAlignment="1">
      <alignment horizontal="center" vertical="center"/>
    </xf>
    <xf numFmtId="0" fontId="147" fillId="54" borderId="0" xfId="7" applyFont="1" applyFill="1" applyAlignment="1">
      <alignment horizontal="center" vertical="center"/>
    </xf>
    <xf numFmtId="0" fontId="147" fillId="38" borderId="21" xfId="7" applyFont="1" applyFill="1" applyBorder="1" applyAlignment="1">
      <alignment horizontal="center" vertical="center"/>
    </xf>
    <xf numFmtId="0" fontId="147" fillId="38" borderId="0" xfId="7" applyFont="1" applyFill="1" applyAlignment="1">
      <alignment horizontal="center" vertical="center"/>
    </xf>
    <xf numFmtId="0" fontId="147" fillId="22" borderId="93" xfId="12" applyFont="1" applyFill="1" applyBorder="1" applyAlignment="1">
      <alignment horizontal="center" vertical="center"/>
    </xf>
    <xf numFmtId="0" fontId="147" fillId="22" borderId="13" xfId="12" applyFont="1" applyFill="1" applyBorder="1" applyAlignment="1">
      <alignment horizontal="center" vertical="center"/>
    </xf>
    <xf numFmtId="1" fontId="29" fillId="24" borderId="5" xfId="8" applyNumberFormat="1" applyFont="1" applyFill="1" applyBorder="1" applyAlignment="1" applyProtection="1">
      <alignment horizontal="center" vertical="center"/>
      <protection locked="0"/>
    </xf>
    <xf numFmtId="1" fontId="29" fillId="24" borderId="0" xfId="8" applyNumberFormat="1" applyFont="1" applyFill="1" applyAlignment="1" applyProtection="1">
      <alignment horizontal="center" vertical="center"/>
      <protection locked="0"/>
    </xf>
    <xf numFmtId="1" fontId="29" fillId="24" borderId="4" xfId="8" applyNumberFormat="1" applyFont="1" applyFill="1" applyBorder="1" applyAlignment="1" applyProtection="1">
      <alignment horizontal="center" vertical="center"/>
      <protection locked="0"/>
    </xf>
    <xf numFmtId="0" fontId="231" fillId="48" borderId="21" xfId="7" applyFont="1" applyFill="1" applyBorder="1" applyAlignment="1">
      <alignment horizontal="center" vertical="center"/>
    </xf>
    <xf numFmtId="0" fontId="231" fillId="48" borderId="0" xfId="7" applyFont="1" applyFill="1" applyAlignment="1">
      <alignment horizontal="center" vertical="center"/>
    </xf>
    <xf numFmtId="0" fontId="88" fillId="2" borderId="21" xfId="7" applyFont="1" applyFill="1" applyBorder="1" applyAlignment="1">
      <alignment horizontal="center" vertical="center" wrapText="1"/>
    </xf>
    <xf numFmtId="0" fontId="88" fillId="2" borderId="161" xfId="7" applyFont="1" applyFill="1" applyBorder="1" applyAlignment="1">
      <alignment horizontal="center" vertical="center" wrapText="1"/>
    </xf>
    <xf numFmtId="0" fontId="115" fillId="4" borderId="21" xfId="7" applyFont="1" applyFill="1" applyBorder="1" applyAlignment="1">
      <alignment horizontal="right" vertical="center" wrapText="1"/>
    </xf>
    <xf numFmtId="0" fontId="115" fillId="4" borderId="0" xfId="7" applyFont="1" applyFill="1" applyAlignment="1">
      <alignment horizontal="right" vertical="center" wrapText="1"/>
    </xf>
    <xf numFmtId="0" fontId="100" fillId="23" borderId="49" xfId="8" applyFont="1" applyFill="1" applyBorder="1" applyAlignment="1" applyProtection="1">
      <alignment horizontal="center" vertical="center"/>
      <protection locked="0"/>
    </xf>
    <xf numFmtId="0" fontId="244" fillId="23" borderId="49" xfId="7" applyFont="1" applyFill="1" applyBorder="1" applyAlignment="1">
      <alignment horizontal="left" vertical="center" wrapText="1"/>
    </xf>
    <xf numFmtId="0" fontId="147" fillId="22" borderId="21" xfId="12" applyFont="1" applyFill="1" applyBorder="1" applyAlignment="1">
      <alignment horizontal="center" vertical="center" wrapText="1"/>
    </xf>
    <xf numFmtId="0" fontId="147" fillId="22" borderId="0" xfId="12" applyFont="1" applyFill="1" applyAlignment="1">
      <alignment horizontal="center" vertical="center" wrapText="1"/>
    </xf>
    <xf numFmtId="0" fontId="24" fillId="0" borderId="11" xfId="7" applyFont="1" applyBorder="1" applyAlignment="1">
      <alignment horizontal="center"/>
    </xf>
    <xf numFmtId="0" fontId="24" fillId="0" borderId="215" xfId="7" applyFont="1" applyBorder="1" applyAlignment="1">
      <alignment horizontal="center"/>
    </xf>
    <xf numFmtId="0" fontId="40" fillId="23" borderId="0" xfId="8" applyFont="1" applyFill="1" applyAlignment="1" applyProtection="1">
      <alignment horizontal="left" vertical="center"/>
      <protection locked="0"/>
    </xf>
    <xf numFmtId="0" fontId="40" fillId="23" borderId="4" xfId="8" applyFont="1" applyFill="1" applyBorder="1" applyAlignment="1" applyProtection="1">
      <alignment horizontal="left" vertical="center"/>
      <protection locked="0"/>
    </xf>
    <xf numFmtId="182" fontId="100" fillId="23" borderId="49" xfId="7" applyNumberFormat="1" applyFont="1" applyFill="1" applyBorder="1" applyAlignment="1">
      <alignment horizontal="center" vertical="center"/>
    </xf>
    <xf numFmtId="0" fontId="244" fillId="23" borderId="100" xfId="7" applyFont="1" applyFill="1" applyBorder="1" applyAlignment="1">
      <alignment horizontal="left" vertical="center" wrapText="1"/>
    </xf>
    <xf numFmtId="0" fontId="88" fillId="2" borderId="6" xfId="7" applyFont="1" applyFill="1" applyBorder="1" applyAlignment="1">
      <alignment horizontal="center" vertical="center" wrapText="1"/>
    </xf>
    <xf numFmtId="0" fontId="40" fillId="4" borderId="5" xfId="7" applyFont="1" applyFill="1" applyBorder="1" applyAlignment="1">
      <alignment horizontal="center" vertical="center"/>
    </xf>
    <xf numFmtId="0" fontId="40" fillId="4" borderId="6" xfId="7" applyFont="1" applyFill="1" applyBorder="1" applyAlignment="1">
      <alignment horizontal="center" vertical="center"/>
    </xf>
    <xf numFmtId="0" fontId="147" fillId="22" borderId="87" xfId="12" applyFont="1" applyFill="1" applyBorder="1" applyAlignment="1">
      <alignment horizontal="center" vertical="center"/>
    </xf>
    <xf numFmtId="0" fontId="147" fillId="22" borderId="122" xfId="12" applyFont="1" applyFill="1" applyBorder="1" applyAlignment="1">
      <alignment horizontal="center" vertical="center"/>
    </xf>
    <xf numFmtId="0" fontId="147" fillId="52" borderId="93" xfId="12" applyFont="1" applyFill="1" applyBorder="1" applyAlignment="1">
      <alignment horizontal="center" vertical="center"/>
    </xf>
    <xf numFmtId="0" fontId="147" fillId="52" borderId="13" xfId="12" applyFont="1" applyFill="1" applyBorder="1" applyAlignment="1">
      <alignment horizontal="center" vertical="center"/>
    </xf>
    <xf numFmtId="0" fontId="229" fillId="40" borderId="0" xfId="7" applyFont="1" applyFill="1" applyAlignment="1">
      <alignment horizontal="center" vertical="center" wrapText="1"/>
    </xf>
    <xf numFmtId="0" fontId="71" fillId="23" borderId="190" xfId="8" applyFont="1" applyFill="1" applyBorder="1" applyAlignment="1" applyProtection="1">
      <alignment horizontal="center" vertical="center" wrapText="1"/>
      <protection locked="0"/>
    </xf>
    <xf numFmtId="0" fontId="71" fillId="23" borderId="86" xfId="8" applyFont="1" applyFill="1" applyBorder="1" applyAlignment="1" applyProtection="1">
      <alignment horizontal="center" vertical="center" wrapText="1"/>
      <protection locked="0"/>
    </xf>
    <xf numFmtId="0" fontId="274" fillId="56" borderId="113" xfId="8" applyFont="1" applyFill="1" applyBorder="1" applyAlignment="1" applyProtection="1">
      <alignment horizontal="center" vertical="center" wrapText="1"/>
      <protection locked="0"/>
    </xf>
    <xf numFmtId="0" fontId="274" fillId="56" borderId="310" xfId="8" applyFont="1" applyFill="1" applyBorder="1" applyAlignment="1" applyProtection="1">
      <alignment horizontal="center" vertical="center" wrapText="1"/>
      <protection locked="0"/>
    </xf>
    <xf numFmtId="0" fontId="274" fillId="56" borderId="158" xfId="8" applyFont="1" applyFill="1" applyBorder="1" applyAlignment="1" applyProtection="1">
      <alignment horizontal="center" vertical="center" wrapText="1"/>
      <protection locked="0"/>
    </xf>
    <xf numFmtId="0" fontId="274" fillId="56" borderId="118" xfId="8" applyFont="1" applyFill="1" applyBorder="1" applyAlignment="1" applyProtection="1">
      <alignment horizontal="center" vertical="center" wrapText="1"/>
      <protection locked="0"/>
    </xf>
    <xf numFmtId="0" fontId="210" fillId="24" borderId="113" xfId="8" applyFont="1" applyFill="1" applyBorder="1" applyAlignment="1" applyProtection="1">
      <alignment horizontal="center" vertical="center" wrapText="1"/>
      <protection locked="0"/>
    </xf>
    <xf numFmtId="0" fontId="210" fillId="24" borderId="0" xfId="8" applyFont="1" applyFill="1" applyAlignment="1" applyProtection="1">
      <alignment horizontal="center" vertical="center" wrapText="1"/>
      <protection locked="0"/>
    </xf>
    <xf numFmtId="0" fontId="29" fillId="22" borderId="21" xfId="8" applyFont="1" applyFill="1" applyBorder="1" applyAlignment="1">
      <alignment horizontal="center"/>
    </xf>
    <xf numFmtId="0" fontId="29" fillId="22" borderId="0" xfId="8" applyFont="1" applyFill="1" applyAlignment="1">
      <alignment horizontal="center"/>
    </xf>
    <xf numFmtId="0" fontId="29" fillId="22" borderId="4" xfId="8" applyFont="1" applyFill="1" applyBorder="1" applyAlignment="1">
      <alignment horizontal="center"/>
    </xf>
    <xf numFmtId="0" fontId="277" fillId="23" borderId="84" xfId="15" applyFont="1" applyFill="1" applyBorder="1" applyAlignment="1">
      <alignment horizontal="center" vertical="center"/>
    </xf>
    <xf numFmtId="0" fontId="277" fillId="0" borderId="84" xfId="8" applyFont="1" applyBorder="1" applyAlignment="1" applyProtection="1">
      <alignment horizontal="center" vertical="center" wrapText="1"/>
      <protection locked="0"/>
    </xf>
    <xf numFmtId="0" fontId="144" fillId="24" borderId="190" xfId="8" applyFont="1" applyFill="1" applyBorder="1" applyAlignment="1" applyProtection="1">
      <alignment horizontal="center" vertical="center" wrapText="1"/>
      <protection locked="0"/>
    </xf>
    <xf numFmtId="0" fontId="144" fillId="24" borderId="326" xfId="8" applyFont="1" applyFill="1" applyBorder="1" applyAlignment="1" applyProtection="1">
      <alignment horizontal="center" vertical="center" wrapText="1"/>
      <protection locked="0"/>
    </xf>
    <xf numFmtId="0" fontId="144" fillId="24" borderId="321" xfId="8" applyFont="1" applyFill="1" applyBorder="1" applyAlignment="1" applyProtection="1">
      <alignment horizontal="center" vertical="center" wrapText="1"/>
      <protection locked="0"/>
    </xf>
    <xf numFmtId="0" fontId="210" fillId="24" borderId="310" xfId="8" applyFont="1" applyFill="1" applyBorder="1" applyAlignment="1" applyProtection="1">
      <alignment horizontal="center" vertical="center" wrapText="1"/>
      <protection locked="0"/>
    </xf>
    <xf numFmtId="0" fontId="272" fillId="50" borderId="21" xfId="6" applyFont="1" applyFill="1" applyBorder="1" applyAlignment="1" applyProtection="1">
      <alignment horizontal="center" vertical="center" wrapText="1"/>
      <protection hidden="1"/>
    </xf>
    <xf numFmtId="0" fontId="272" fillId="50" borderId="0" xfId="6" applyFont="1" applyFill="1" applyAlignment="1" applyProtection="1">
      <alignment horizontal="center" vertical="center" wrapText="1"/>
      <protection hidden="1"/>
    </xf>
    <xf numFmtId="0" fontId="272" fillId="50" borderId="4" xfId="6" applyFont="1" applyFill="1" applyBorder="1" applyAlignment="1" applyProtection="1">
      <alignment horizontal="center" vertical="center" wrapText="1"/>
      <protection hidden="1"/>
    </xf>
    <xf numFmtId="0" fontId="118" fillId="24" borderId="21" xfId="8" applyFont="1" applyFill="1" applyBorder="1" applyAlignment="1" applyProtection="1">
      <alignment horizontal="center" vertical="center"/>
      <protection locked="0"/>
    </xf>
    <xf numFmtId="0" fontId="118" fillId="24" borderId="0" xfId="8" applyFont="1" applyFill="1" applyAlignment="1" applyProtection="1">
      <alignment horizontal="center" vertical="center"/>
      <protection locked="0"/>
    </xf>
    <xf numFmtId="0" fontId="118" fillId="24" borderId="4" xfId="8" applyFont="1" applyFill="1" applyBorder="1" applyAlignment="1" applyProtection="1">
      <alignment horizontal="center" vertical="center"/>
      <protection locked="0"/>
    </xf>
    <xf numFmtId="0" fontId="105" fillId="50" borderId="308" xfId="8" applyFont="1" applyFill="1" applyBorder="1" applyAlignment="1" applyProtection="1">
      <alignment horizontal="center" vertical="center"/>
      <protection locked="0"/>
    </xf>
    <xf numFmtId="0" fontId="105" fillId="50" borderId="0" xfId="8" applyFont="1" applyFill="1" applyAlignment="1" applyProtection="1">
      <alignment horizontal="center" vertical="center"/>
      <protection locked="0"/>
    </xf>
    <xf numFmtId="0" fontId="29" fillId="23" borderId="318" xfId="8" applyFont="1" applyFill="1" applyBorder="1" applyAlignment="1" applyProtection="1">
      <alignment horizontal="center" vertical="center"/>
      <protection locked="0"/>
    </xf>
    <xf numFmtId="0" fontId="29" fillId="23" borderId="0" xfId="8" applyFont="1" applyFill="1" applyAlignment="1" applyProtection="1">
      <alignment horizontal="center" vertical="center"/>
      <protection locked="0"/>
    </xf>
    <xf numFmtId="0" fontId="43" fillId="23" borderId="318" xfId="0" quotePrefix="1" applyFont="1" applyFill="1" applyBorder="1" applyAlignment="1">
      <alignment horizontal="center" vertical="center"/>
    </xf>
    <xf numFmtId="0" fontId="43" fillId="23" borderId="0" xfId="0" quotePrefix="1" applyFont="1" applyFill="1" applyAlignment="1">
      <alignment horizontal="center" vertical="center"/>
    </xf>
    <xf numFmtId="0" fontId="29" fillId="23" borderId="318" xfId="8" applyFont="1" applyFill="1" applyBorder="1" applyAlignment="1">
      <alignment horizontal="center" vertical="center"/>
    </xf>
    <xf numFmtId="0" fontId="29" fillId="23" borderId="0" xfId="8" applyFont="1" applyFill="1" applyAlignment="1">
      <alignment horizontal="center" vertical="center"/>
    </xf>
    <xf numFmtId="0" fontId="40" fillId="55" borderId="21" xfId="6" applyFont="1" applyFill="1" applyBorder="1" applyAlignment="1">
      <alignment horizontal="left" vertical="center"/>
    </xf>
    <xf numFmtId="0" fontId="40" fillId="55" borderId="0" xfId="6" applyFont="1" applyFill="1" applyAlignment="1">
      <alignment horizontal="left" vertical="center"/>
    </xf>
    <xf numFmtId="0" fontId="40" fillId="55" borderId="4" xfId="6" applyFont="1" applyFill="1" applyBorder="1" applyAlignment="1">
      <alignment horizontal="left" vertical="center"/>
    </xf>
    <xf numFmtId="0" fontId="144" fillId="22" borderId="0" xfId="12" applyFont="1" applyFill="1" applyAlignment="1">
      <alignment horizontal="left" vertical="center" wrapText="1"/>
    </xf>
    <xf numFmtId="0" fontId="144" fillId="22" borderId="4" xfId="12" applyFont="1" applyFill="1" applyBorder="1" applyAlignment="1">
      <alignment horizontal="left" vertical="center" wrapText="1"/>
    </xf>
    <xf numFmtId="0" fontId="71" fillId="23" borderId="321" xfId="8" applyFont="1" applyFill="1" applyBorder="1" applyAlignment="1" applyProtection="1">
      <alignment horizontal="center" vertical="center" wrapText="1"/>
      <protection locked="0"/>
    </xf>
    <xf numFmtId="0" fontId="209" fillId="0" borderId="315" xfId="8" applyFont="1" applyBorder="1" applyAlignment="1" applyProtection="1">
      <alignment horizontal="center" vertical="center" wrapText="1"/>
      <protection locked="0"/>
    </xf>
    <xf numFmtId="0" fontId="209" fillId="0" borderId="316" xfId="8" applyFont="1" applyBorder="1" applyAlignment="1" applyProtection="1">
      <alignment horizontal="center" vertical="center" wrapText="1"/>
      <protection locked="0"/>
    </xf>
    <xf numFmtId="0" fontId="274" fillId="56" borderId="84" xfId="8" applyFont="1" applyFill="1" applyBorder="1" applyAlignment="1" applyProtection="1">
      <alignment horizontal="center" vertical="center" wrapText="1"/>
      <protection locked="0"/>
    </xf>
    <xf numFmtId="0" fontId="276" fillId="23" borderId="312" xfId="8" applyFont="1" applyFill="1" applyBorder="1" applyAlignment="1" applyProtection="1">
      <alignment horizontal="center" vertical="center"/>
      <protection locked="0"/>
    </xf>
    <xf numFmtId="0" fontId="276" fillId="23" borderId="313" xfId="8" applyFont="1" applyFill="1" applyBorder="1" applyAlignment="1" applyProtection="1">
      <alignment horizontal="center" vertical="center"/>
      <protection locked="0"/>
    </xf>
    <xf numFmtId="0" fontId="276" fillId="23" borderId="314" xfId="8" applyFont="1" applyFill="1" applyBorder="1" applyAlignment="1" applyProtection="1">
      <alignment horizontal="center" vertical="center"/>
      <protection locked="0"/>
    </xf>
    <xf numFmtId="0" fontId="277" fillId="23" borderId="324" xfId="15" applyFont="1" applyFill="1" applyBorder="1" applyAlignment="1">
      <alignment horizontal="center" vertical="center"/>
    </xf>
    <xf numFmtId="0" fontId="277" fillId="23" borderId="325" xfId="15" applyFont="1" applyFill="1" applyBorder="1" applyAlignment="1">
      <alignment horizontal="center" vertical="center"/>
    </xf>
    <xf numFmtId="0" fontId="277" fillId="0" borderId="315" xfId="8" applyFont="1" applyBorder="1" applyAlignment="1" applyProtection="1">
      <alignment horizontal="center" vertical="center" wrapText="1"/>
      <protection locked="0"/>
    </xf>
    <xf numFmtId="0" fontId="277" fillId="0" borderId="316" xfId="8" applyFont="1" applyBorder="1" applyAlignment="1" applyProtection="1">
      <alignment horizontal="center" vertical="center" wrapText="1"/>
      <protection locked="0"/>
    </xf>
    <xf numFmtId="0" fontId="75" fillId="23" borderId="326" xfId="0" applyFont="1" applyFill="1" applyBorder="1" applyAlignment="1">
      <alignment horizontal="center" vertical="top"/>
    </xf>
    <xf numFmtId="0" fontId="105" fillId="50" borderId="93" xfId="8" applyFont="1" applyFill="1" applyBorder="1" applyAlignment="1" applyProtection="1">
      <alignment horizontal="center" vertical="center"/>
      <protection locked="0"/>
    </xf>
    <xf numFmtId="0" fontId="105" fillId="50" borderId="21" xfId="8" applyFont="1" applyFill="1" applyBorder="1" applyAlignment="1" applyProtection="1">
      <alignment horizontal="center" vertical="center"/>
      <protection locked="0"/>
    </xf>
    <xf numFmtId="0" fontId="279" fillId="49" borderId="21" xfId="8" applyFont="1" applyFill="1" applyBorder="1" applyAlignment="1" applyProtection="1">
      <alignment horizontal="center" vertical="center" wrapText="1"/>
      <protection locked="0"/>
    </xf>
    <xf numFmtId="0" fontId="279" fillId="49" borderId="0" xfId="8" applyFont="1" applyFill="1" applyAlignment="1" applyProtection="1">
      <alignment horizontal="center" vertical="center" wrapText="1"/>
      <protection locked="0"/>
    </xf>
    <xf numFmtId="0" fontId="279" fillId="49" borderId="4" xfId="8" applyFont="1" applyFill="1" applyBorder="1" applyAlignment="1" applyProtection="1">
      <alignment horizontal="center" vertical="center" wrapText="1"/>
      <protection locked="0"/>
    </xf>
    <xf numFmtId="0" fontId="144" fillId="22" borderId="21" xfId="12" applyFont="1" applyFill="1" applyBorder="1" applyAlignment="1">
      <alignment horizontal="right" vertical="center" wrapText="1"/>
    </xf>
    <xf numFmtId="0" fontId="144" fillId="22" borderId="0" xfId="12" applyFont="1" applyFill="1" applyAlignment="1">
      <alignment horizontal="right" vertical="center" wrapText="1"/>
    </xf>
    <xf numFmtId="0" fontId="28" fillId="26" borderId="4" xfId="8" applyFont="1" applyFill="1" applyBorder="1" applyAlignment="1">
      <alignment horizontal="center"/>
    </xf>
    <xf numFmtId="0" fontId="144" fillId="23" borderId="93" xfId="12" applyFont="1" applyFill="1" applyBorder="1" applyAlignment="1">
      <alignment horizontal="center" vertical="center" wrapText="1"/>
    </xf>
    <xf numFmtId="0" fontId="144" fillId="23" borderId="13" xfId="12" applyFont="1" applyFill="1" applyBorder="1" applyAlignment="1">
      <alignment horizontal="center" vertical="center" wrapText="1"/>
    </xf>
    <xf numFmtId="0" fontId="144" fillId="23" borderId="114" xfId="12" applyFont="1" applyFill="1" applyBorder="1" applyAlignment="1">
      <alignment horizontal="center" vertical="center" wrapText="1"/>
    </xf>
    <xf numFmtId="0" fontId="144" fillId="22" borderId="21" xfId="12" applyFont="1" applyFill="1" applyBorder="1" applyAlignment="1">
      <alignment horizontal="center" vertical="center" wrapText="1"/>
    </xf>
    <xf numFmtId="0" fontId="144" fillId="22" borderId="0" xfId="12" applyFont="1" applyFill="1" applyAlignment="1">
      <alignment horizontal="center" vertical="center" wrapText="1"/>
    </xf>
    <xf numFmtId="0" fontId="144" fillId="22" borderId="4" xfId="12" applyFont="1" applyFill="1" applyBorder="1" applyAlignment="1">
      <alignment horizontal="center" vertical="center" wrapText="1"/>
    </xf>
    <xf numFmtId="0" fontId="273" fillId="23" borderId="21" xfId="8" applyFont="1" applyFill="1" applyBorder="1" applyAlignment="1" applyProtection="1">
      <alignment horizontal="center" vertical="center"/>
      <protection locked="0"/>
    </xf>
    <xf numFmtId="0" fontId="273" fillId="23" borderId="0" xfId="8" applyFont="1" applyFill="1" applyAlignment="1" applyProtection="1">
      <alignment horizontal="center" vertical="center"/>
      <protection locked="0"/>
    </xf>
    <xf numFmtId="0" fontId="71" fillId="0" borderId="108" xfId="8" applyFont="1" applyBorder="1" applyAlignment="1" applyProtection="1">
      <alignment horizontal="center" vertical="center" wrapText="1"/>
      <protection locked="0"/>
    </xf>
    <xf numFmtId="0" fontId="71" fillId="0" borderId="0" xfId="8" applyFont="1" applyAlignment="1" applyProtection="1">
      <alignment horizontal="center" vertical="center" wrapText="1"/>
      <protection locked="0"/>
    </xf>
    <xf numFmtId="0" fontId="272" fillId="49" borderId="21" xfId="6" applyFont="1" applyFill="1" applyBorder="1" applyAlignment="1" applyProtection="1">
      <alignment horizontal="center" vertical="center" wrapText="1"/>
      <protection hidden="1"/>
    </xf>
    <xf numFmtId="0" fontId="272" fillId="49" borderId="0" xfId="6" applyFont="1" applyFill="1" applyAlignment="1" applyProtection="1">
      <alignment horizontal="center" vertical="center" wrapText="1"/>
      <protection hidden="1"/>
    </xf>
    <xf numFmtId="0" fontId="272" fillId="49" borderId="4" xfId="6" applyFont="1" applyFill="1" applyBorder="1" applyAlignment="1" applyProtection="1">
      <alignment horizontal="center" vertical="center" wrapText="1"/>
      <protection hidden="1"/>
    </xf>
    <xf numFmtId="0" fontId="272" fillId="49" borderId="95" xfId="6" applyFont="1" applyFill="1" applyBorder="1" applyAlignment="1" applyProtection="1">
      <alignment horizontal="center" vertical="center" wrapText="1"/>
      <protection hidden="1"/>
    </xf>
    <xf numFmtId="0" fontId="272" fillId="49" borderId="8" xfId="6" applyFont="1" applyFill="1" applyBorder="1" applyAlignment="1" applyProtection="1">
      <alignment horizontal="center" vertical="center" wrapText="1"/>
      <protection hidden="1"/>
    </xf>
    <xf numFmtId="0" fontId="272" fillId="49" borderId="101" xfId="6" applyFont="1" applyFill="1" applyBorder="1" applyAlignment="1" applyProtection="1">
      <alignment horizontal="center" vertical="center" wrapText="1"/>
      <protection hidden="1"/>
    </xf>
    <xf numFmtId="0" fontId="71" fillId="0" borderId="161" xfId="8" applyFont="1" applyBorder="1" applyAlignment="1" applyProtection="1">
      <alignment horizontal="center" vertical="center" wrapText="1"/>
      <protection locked="0"/>
    </xf>
    <xf numFmtId="0" fontId="209" fillId="0" borderId="221" xfId="8" applyFont="1" applyBorder="1" applyAlignment="1" applyProtection="1">
      <alignment horizontal="center" vertical="center" wrapText="1"/>
      <protection locked="0"/>
    </xf>
    <xf numFmtId="0" fontId="209" fillId="0" borderId="222" xfId="8" applyFont="1" applyBorder="1" applyAlignment="1" applyProtection="1">
      <alignment horizontal="center" vertical="center" wrapText="1"/>
      <protection locked="0"/>
    </xf>
    <xf numFmtId="0" fontId="209" fillId="0" borderId="223" xfId="8" applyFont="1" applyBorder="1" applyAlignment="1" applyProtection="1">
      <alignment horizontal="center" vertical="center" wrapText="1"/>
      <protection locked="0"/>
    </xf>
    <xf numFmtId="0" fontId="274" fillId="56" borderId="0" xfId="8" applyFont="1" applyFill="1" applyAlignment="1" applyProtection="1">
      <alignment horizontal="center" vertical="center" wrapText="1"/>
      <protection locked="0"/>
    </xf>
    <xf numFmtId="2" fontId="71" fillId="23" borderId="0" xfId="15" applyNumberFormat="1" applyFont="1" applyFill="1" applyAlignment="1">
      <alignment horizontal="left" vertical="center"/>
    </xf>
    <xf numFmtId="2" fontId="71" fillId="23" borderId="4" xfId="15" applyNumberFormat="1" applyFont="1" applyFill="1" applyBorder="1" applyAlignment="1">
      <alignment horizontal="left" vertical="center"/>
    </xf>
    <xf numFmtId="0" fontId="210" fillId="24" borderId="21" xfId="8" applyFont="1" applyFill="1" applyBorder="1" applyAlignment="1" applyProtection="1">
      <alignment horizontal="center" vertical="center" wrapText="1"/>
      <protection locked="0"/>
    </xf>
    <xf numFmtId="0" fontId="128" fillId="49" borderId="93" xfId="8" applyFont="1" applyFill="1" applyBorder="1" applyAlignment="1" applyProtection="1">
      <alignment horizontal="center" vertical="center"/>
      <protection locked="0"/>
    </xf>
    <xf numFmtId="0" fontId="128" fillId="49" borderId="13" xfId="8" applyFont="1" applyFill="1" applyBorder="1" applyAlignment="1" applyProtection="1">
      <alignment horizontal="center" vertical="center"/>
      <protection locked="0"/>
    </xf>
    <xf numFmtId="0" fontId="128" fillId="49" borderId="21" xfId="8" applyFont="1" applyFill="1" applyBorder="1" applyAlignment="1" applyProtection="1">
      <alignment horizontal="center" vertical="center"/>
      <protection locked="0"/>
    </xf>
    <xf numFmtId="0" fontId="128" fillId="49" borderId="0" xfId="8" applyFont="1" applyFill="1" applyAlignment="1" applyProtection="1">
      <alignment horizontal="center" vertical="center"/>
      <protection locked="0"/>
    </xf>
    <xf numFmtId="164" fontId="279" fillId="58" borderId="13" xfId="8" applyNumberFormat="1" applyFont="1" applyFill="1" applyBorder="1" applyAlignment="1" applyProtection="1">
      <alignment horizontal="center" vertical="center"/>
      <protection locked="0"/>
    </xf>
    <xf numFmtId="164" fontId="279" fillId="58" borderId="0" xfId="8" applyNumberFormat="1" applyFont="1" applyFill="1" applyAlignment="1" applyProtection="1">
      <alignment horizontal="center" vertical="center"/>
      <protection locked="0"/>
    </xf>
    <xf numFmtId="0" fontId="279" fillId="49" borderId="13" xfId="8" applyFont="1" applyFill="1" applyBorder="1" applyAlignment="1" applyProtection="1">
      <alignment horizontal="left" vertical="center" wrapText="1"/>
      <protection locked="0"/>
    </xf>
    <xf numFmtId="0" fontId="279" fillId="49" borderId="0" xfId="8" applyFont="1" applyFill="1" applyAlignment="1" applyProtection="1">
      <alignment horizontal="left" vertical="center" wrapText="1"/>
      <protection locked="0"/>
    </xf>
    <xf numFmtId="0" fontId="65" fillId="4" borderId="21" xfId="6" applyFont="1" applyFill="1" applyBorder="1" applyAlignment="1">
      <alignment horizontal="center" vertical="center"/>
    </xf>
    <xf numFmtId="0" fontId="88" fillId="4" borderId="21" xfId="7" applyFont="1" applyFill="1" applyBorder="1" applyAlignment="1">
      <alignment horizontal="center" vertical="center"/>
    </xf>
    <xf numFmtId="0" fontId="88" fillId="4" borderId="0" xfId="7" applyFont="1" applyFill="1" applyAlignment="1">
      <alignment horizontal="center" vertical="center"/>
    </xf>
    <xf numFmtId="0" fontId="88" fillId="4" borderId="310" xfId="7" applyFont="1" applyFill="1" applyBorder="1" applyAlignment="1">
      <alignment horizontal="center" vertical="center"/>
    </xf>
    <xf numFmtId="0" fontId="65" fillId="4" borderId="0" xfId="7" applyFont="1" applyFill="1" applyAlignment="1">
      <alignment horizontal="left" vertical="center" wrapText="1"/>
    </xf>
    <xf numFmtId="0" fontId="65" fillId="4" borderId="310" xfId="7" applyFont="1" applyFill="1" applyBorder="1" applyAlignment="1">
      <alignment horizontal="left" vertical="center" wrapText="1"/>
    </xf>
    <xf numFmtId="0" fontId="29" fillId="43" borderId="85" xfId="20" applyFont="1" applyFill="1" applyBorder="1" applyAlignment="1">
      <alignment horizontal="center" vertical="center" wrapText="1"/>
    </xf>
    <xf numFmtId="0" fontId="264" fillId="4" borderId="328" xfId="7" applyFont="1" applyFill="1" applyBorder="1" applyAlignment="1">
      <alignment horizontal="center" vertical="center" wrapText="1"/>
    </xf>
    <xf numFmtId="0" fontId="264" fillId="4" borderId="329" xfId="7" applyFont="1" applyFill="1" applyBorder="1" applyAlignment="1">
      <alignment horizontal="center" vertical="center" wrapText="1"/>
    </xf>
    <xf numFmtId="0" fontId="264" fillId="4" borderId="330" xfId="7" applyFont="1" applyFill="1" applyBorder="1" applyAlignment="1">
      <alignment horizontal="center" vertical="center" wrapText="1"/>
    </xf>
    <xf numFmtId="0" fontId="283" fillId="23" borderId="310" xfId="8" applyFont="1" applyFill="1" applyBorder="1" applyAlignment="1">
      <alignment horizontal="center" vertical="center"/>
    </xf>
    <xf numFmtId="0" fontId="272" fillId="50" borderId="95" xfId="6" applyFont="1" applyFill="1" applyBorder="1" applyAlignment="1" applyProtection="1">
      <alignment horizontal="center" vertical="center" wrapText="1"/>
      <protection hidden="1"/>
    </xf>
    <xf numFmtId="0" fontId="272" fillId="50" borderId="306" xfId="6" applyFont="1" applyFill="1" applyBorder="1" applyAlignment="1" applyProtection="1">
      <alignment horizontal="center" vertical="center" wrapText="1"/>
      <protection hidden="1"/>
    </xf>
    <xf numFmtId="0" fontId="272" fillId="50" borderId="307" xfId="6" applyFont="1" applyFill="1" applyBorder="1" applyAlignment="1" applyProtection="1">
      <alignment horizontal="center" vertical="center" wrapText="1"/>
      <protection hidden="1"/>
    </xf>
    <xf numFmtId="0" fontId="29" fillId="22" borderId="87" xfId="8" applyFont="1" applyFill="1" applyBorder="1" applyAlignment="1">
      <alignment horizontal="center"/>
    </xf>
    <xf numFmtId="0" fontId="29" fillId="22" borderId="122" xfId="8" applyFont="1" applyFill="1" applyBorder="1" applyAlignment="1">
      <alignment horizontal="center"/>
    </xf>
    <xf numFmtId="0" fontId="29" fillId="22" borderId="123" xfId="8" applyFont="1" applyFill="1" applyBorder="1" applyAlignment="1">
      <alignment horizontal="center"/>
    </xf>
    <xf numFmtId="0" fontId="144" fillId="23" borderId="308" xfId="12" applyFont="1" applyFill="1" applyBorder="1" applyAlignment="1">
      <alignment horizontal="center" vertical="center" wrapText="1"/>
    </xf>
    <xf numFmtId="0" fontId="144" fillId="23" borderId="309" xfId="12" applyFont="1" applyFill="1" applyBorder="1" applyAlignment="1">
      <alignment horizontal="center" vertical="center" wrapText="1"/>
    </xf>
    <xf numFmtId="0" fontId="29" fillId="24" borderId="0" xfId="8" applyFont="1" applyFill="1" applyAlignment="1" applyProtection="1">
      <alignment horizontal="center" vertical="center"/>
      <protection locked="0"/>
    </xf>
    <xf numFmtId="0" fontId="43" fillId="23" borderId="0" xfId="0" quotePrefix="1" applyFont="1" applyFill="1" applyAlignment="1">
      <alignment horizontal="center"/>
    </xf>
    <xf numFmtId="164" fontId="105" fillId="57" borderId="308" xfId="8" applyNumberFormat="1" applyFont="1" applyFill="1" applyBorder="1" applyAlignment="1" applyProtection="1">
      <alignment horizontal="center" vertical="center"/>
      <protection locked="0"/>
    </xf>
    <xf numFmtId="164" fontId="105" fillId="57" borderId="0" xfId="8" applyNumberFormat="1" applyFont="1" applyFill="1" applyAlignment="1" applyProtection="1">
      <alignment horizontal="center" vertical="center"/>
      <protection locked="0"/>
    </xf>
    <xf numFmtId="0" fontId="105" fillId="50" borderId="0" xfId="8" applyFont="1" applyFill="1" applyAlignment="1" applyProtection="1">
      <alignment horizontal="center" vertical="center" wrapText="1"/>
      <protection locked="0"/>
    </xf>
    <xf numFmtId="0" fontId="28" fillId="26" borderId="0" xfId="8" applyFont="1" applyFill="1" applyAlignment="1">
      <alignment horizontal="center"/>
    </xf>
    <xf numFmtId="0" fontId="86" fillId="0" borderId="0" xfId="0" applyFont="1" applyAlignment="1">
      <alignment horizontal="center" vertical="center" wrapText="1"/>
    </xf>
    <xf numFmtId="0" fontId="86" fillId="0" borderId="84" xfId="0" applyFont="1" applyBorder="1" applyAlignment="1">
      <alignment horizontal="center" vertical="center" wrapText="1"/>
    </xf>
    <xf numFmtId="0" fontId="129" fillId="23" borderId="0" xfId="20" applyFont="1" applyFill="1" applyAlignment="1">
      <alignment horizontal="center" vertical="center" wrapText="1"/>
    </xf>
    <xf numFmtId="0" fontId="129" fillId="23" borderId="84" xfId="20" applyFont="1" applyFill="1" applyBorder="1" applyAlignment="1">
      <alignment horizontal="center" vertical="center" wrapText="1"/>
    </xf>
    <xf numFmtId="0" fontId="119" fillId="23" borderId="0" xfId="20" applyFont="1" applyFill="1" applyAlignment="1">
      <alignment horizontal="center" vertical="center" wrapText="1"/>
    </xf>
    <xf numFmtId="0" fontId="119" fillId="23" borderId="84" xfId="20" applyFont="1" applyFill="1" applyBorder="1" applyAlignment="1">
      <alignment horizontal="center" vertical="center" wrapText="1"/>
    </xf>
    <xf numFmtId="0" fontId="28" fillId="43" borderId="113" xfId="19" applyFont="1" applyFill="1" applyBorder="1" applyAlignment="1">
      <alignment horizontal="center" vertical="center" wrapText="1"/>
    </xf>
    <xf numFmtId="0" fontId="28" fillId="43" borderId="158" xfId="19" applyFont="1" applyFill="1" applyBorder="1" applyAlignment="1">
      <alignment horizontal="center" vertical="center" wrapText="1"/>
    </xf>
    <xf numFmtId="0" fontId="28" fillId="43" borderId="0" xfId="19" applyFont="1" applyFill="1" applyAlignment="1">
      <alignment horizontal="center" vertical="center" wrapText="1"/>
    </xf>
    <xf numFmtId="0" fontId="28" fillId="43" borderId="84" xfId="19" applyFont="1" applyFill="1" applyBorder="1" applyAlignment="1">
      <alignment horizontal="center" vertical="center" wrapText="1"/>
    </xf>
    <xf numFmtId="0" fontId="29" fillId="43" borderId="84" xfId="20" applyFont="1" applyFill="1" applyBorder="1" applyAlignment="1">
      <alignment horizontal="center" vertical="center" wrapText="1"/>
    </xf>
    <xf numFmtId="0" fontId="28" fillId="43" borderId="0" xfId="20" applyFont="1" applyFill="1" applyAlignment="1">
      <alignment horizontal="center" vertical="center"/>
    </xf>
    <xf numFmtId="0" fontId="28" fillId="43" borderId="84" xfId="20" applyFont="1" applyFill="1" applyBorder="1" applyAlignment="1">
      <alignment horizontal="center" vertical="center"/>
    </xf>
    <xf numFmtId="0" fontId="28" fillId="43" borderId="310" xfId="20" applyFont="1" applyFill="1" applyBorder="1" applyAlignment="1">
      <alignment horizontal="center" vertical="center"/>
    </xf>
    <xf numFmtId="0" fontId="28" fillId="43" borderId="118" xfId="20" applyFont="1" applyFill="1" applyBorder="1" applyAlignment="1">
      <alignment horizontal="center" vertical="center"/>
    </xf>
    <xf numFmtId="0" fontId="29" fillId="43" borderId="113" xfId="20" quotePrefix="1" applyFont="1" applyFill="1" applyBorder="1" applyAlignment="1">
      <alignment horizontal="center" vertical="center" wrapText="1"/>
    </xf>
    <xf numFmtId="0" fontId="29" fillId="43" borderId="158" xfId="20" quotePrefix="1" applyFont="1" applyFill="1" applyBorder="1" applyAlignment="1">
      <alignment horizontal="center" vertical="center" wrapText="1"/>
    </xf>
    <xf numFmtId="0" fontId="100" fillId="47" borderId="21" xfId="6" applyFont="1" applyFill="1" applyBorder="1" applyAlignment="1" applyProtection="1">
      <alignment horizontal="center" vertical="center" wrapText="1"/>
      <protection hidden="1"/>
    </xf>
    <xf numFmtId="0" fontId="100" fillId="47" borderId="0" xfId="6" applyFont="1" applyFill="1" applyAlignment="1" applyProtection="1">
      <alignment horizontal="center" vertical="center" wrapText="1"/>
      <protection hidden="1"/>
    </xf>
    <xf numFmtId="0" fontId="100" fillId="47" borderId="4" xfId="6" applyFont="1" applyFill="1" applyBorder="1" applyAlignment="1" applyProtection="1">
      <alignment horizontal="center" vertical="center" wrapText="1"/>
      <protection hidden="1"/>
    </xf>
    <xf numFmtId="0" fontId="100" fillId="47" borderId="95" xfId="6" applyFont="1" applyFill="1" applyBorder="1" applyAlignment="1" applyProtection="1">
      <alignment horizontal="center" vertical="center" wrapText="1"/>
      <protection hidden="1"/>
    </xf>
    <xf numFmtId="0" fontId="100" fillId="47" borderId="8" xfId="6" applyFont="1" applyFill="1" applyBorder="1" applyAlignment="1" applyProtection="1">
      <alignment horizontal="center" vertical="center" wrapText="1"/>
      <protection hidden="1"/>
    </xf>
    <xf numFmtId="0" fontId="100" fillId="47" borderId="101" xfId="6" applyFont="1" applyFill="1" applyBorder="1" applyAlignment="1" applyProtection="1">
      <alignment horizontal="center" vertical="center" wrapText="1"/>
      <protection hidden="1"/>
    </xf>
    <xf numFmtId="0" fontId="99" fillId="40" borderId="0" xfId="7" applyFont="1" applyFill="1" applyAlignment="1">
      <alignment horizontal="center"/>
    </xf>
    <xf numFmtId="0" fontId="289" fillId="56" borderId="0" xfId="8" applyFont="1" applyFill="1" applyAlignment="1" applyProtection="1">
      <alignment horizontal="center" vertical="center" wrapText="1"/>
      <protection locked="0"/>
    </xf>
    <xf numFmtId="0" fontId="71" fillId="23" borderId="0" xfId="8" applyFont="1" applyFill="1" applyAlignment="1" applyProtection="1">
      <alignment horizontal="center" vertical="center" wrapText="1"/>
      <protection locked="0"/>
    </xf>
    <xf numFmtId="0" fontId="290" fillId="24" borderId="0" xfId="8" applyFont="1" applyFill="1" applyAlignment="1" applyProtection="1">
      <alignment horizontal="center" vertical="center" wrapText="1"/>
      <protection locked="0"/>
    </xf>
    <xf numFmtId="0" fontId="283" fillId="23" borderId="161" xfId="8" applyFont="1" applyFill="1" applyBorder="1" applyAlignment="1">
      <alignment horizontal="center" vertical="center"/>
    </xf>
    <xf numFmtId="165" fontId="40" fillId="23" borderId="0" xfId="8" applyNumberFormat="1" applyFont="1" applyFill="1" applyAlignment="1">
      <alignment horizontal="center" vertical="center"/>
    </xf>
    <xf numFmtId="197" fontId="40" fillId="23" borderId="0" xfId="8" applyNumberFormat="1" applyFont="1" applyFill="1" applyAlignment="1" applyProtection="1">
      <alignment horizontal="center" vertical="center"/>
      <protection locked="0"/>
    </xf>
    <xf numFmtId="0" fontId="20" fillId="23" borderId="0" xfId="7" applyFont="1" applyFill="1" applyAlignment="1">
      <alignment horizontal="center" vertical="top" wrapText="1"/>
    </xf>
    <xf numFmtId="0" fontId="272" fillId="48" borderId="21" xfId="6" applyFont="1" applyFill="1" applyBorder="1" applyAlignment="1" applyProtection="1">
      <alignment horizontal="center" vertical="center" wrapText="1"/>
      <protection hidden="1"/>
    </xf>
    <xf numFmtId="0" fontId="272" fillId="48" borderId="0" xfId="6" applyFont="1" applyFill="1" applyAlignment="1" applyProtection="1">
      <alignment horizontal="center" vertical="center" wrapText="1"/>
      <protection hidden="1"/>
    </xf>
    <xf numFmtId="0" fontId="272" fillId="48" borderId="4" xfId="6" applyFont="1" applyFill="1" applyBorder="1" applyAlignment="1" applyProtection="1">
      <alignment horizontal="center" vertical="center" wrapText="1"/>
      <protection hidden="1"/>
    </xf>
    <xf numFmtId="0" fontId="272" fillId="48" borderId="95" xfId="6" applyFont="1" applyFill="1" applyBorder="1" applyAlignment="1" applyProtection="1">
      <alignment horizontal="center" vertical="center" wrapText="1"/>
      <protection hidden="1"/>
    </xf>
    <xf numFmtId="0" fontId="272" fillId="48" borderId="8" xfId="6" applyFont="1" applyFill="1" applyBorder="1" applyAlignment="1" applyProtection="1">
      <alignment horizontal="center" vertical="center" wrapText="1"/>
      <protection hidden="1"/>
    </xf>
    <xf numFmtId="0" fontId="272" fillId="48" borderId="101" xfId="6" applyFont="1" applyFill="1" applyBorder="1" applyAlignment="1" applyProtection="1">
      <alignment horizontal="center" vertical="center" wrapText="1"/>
      <protection hidden="1"/>
    </xf>
    <xf numFmtId="0" fontId="29" fillId="23" borderId="21" xfId="8" applyFont="1" applyFill="1" applyBorder="1" applyAlignment="1">
      <alignment horizontal="center"/>
    </xf>
    <xf numFmtId="0" fontId="29" fillId="23" borderId="0" xfId="8" applyFont="1" applyFill="1" applyAlignment="1">
      <alignment horizontal="center"/>
    </xf>
    <xf numFmtId="0" fontId="29" fillId="23" borderId="4" xfId="8" applyFont="1" applyFill="1" applyBorder="1" applyAlignment="1">
      <alignment horizontal="center"/>
    </xf>
    <xf numFmtId="0" fontId="88" fillId="4" borderId="161" xfId="7" applyFont="1" applyFill="1" applyBorder="1" applyAlignment="1">
      <alignment horizontal="center" vertical="center"/>
    </xf>
    <xf numFmtId="0" fontId="37" fillId="4" borderId="0" xfId="7" applyFont="1" applyFill="1" applyAlignment="1">
      <alignment horizontal="center" vertical="center"/>
    </xf>
    <xf numFmtId="0" fontId="37" fillId="4" borderId="161" xfId="7" applyFont="1" applyFill="1" applyBorder="1" applyAlignment="1">
      <alignment horizontal="center" vertical="center"/>
    </xf>
    <xf numFmtId="0" fontId="40" fillId="59" borderId="21" xfId="6" applyFont="1" applyFill="1" applyBorder="1" applyAlignment="1">
      <alignment horizontal="left" vertical="center"/>
    </xf>
    <xf numFmtId="0" fontId="40" fillId="59" borderId="0" xfId="6" applyFont="1" applyFill="1" applyAlignment="1">
      <alignment horizontal="left" vertical="center"/>
    </xf>
    <xf numFmtId="0" fontId="40" fillId="59" borderId="4" xfId="6" applyFont="1" applyFill="1" applyBorder="1" applyAlignment="1">
      <alignment horizontal="left" vertical="center"/>
    </xf>
    <xf numFmtId="0" fontId="71" fillId="4" borderId="21" xfId="6" applyFont="1" applyFill="1" applyBorder="1" applyAlignment="1">
      <alignment horizontal="center" vertical="center" wrapText="1"/>
    </xf>
    <xf numFmtId="0" fontId="71" fillId="4" borderId="0" xfId="6" applyFont="1" applyFill="1" applyAlignment="1">
      <alignment horizontal="center" vertical="center" wrapText="1"/>
    </xf>
    <xf numFmtId="0" fontId="71" fillId="4" borderId="4" xfId="6" applyFont="1" applyFill="1" applyBorder="1" applyAlignment="1">
      <alignment horizontal="center" vertical="center" wrapText="1"/>
    </xf>
    <xf numFmtId="0" fontId="289" fillId="56" borderId="113" xfId="8" applyFont="1" applyFill="1" applyBorder="1" applyAlignment="1" applyProtection="1">
      <alignment horizontal="center" vertical="center" wrapText="1"/>
      <protection locked="0"/>
    </xf>
    <xf numFmtId="1" fontId="279" fillId="49" borderId="0" xfId="8" applyNumberFormat="1" applyFont="1" applyFill="1" applyAlignment="1" applyProtection="1">
      <alignment horizontal="center" vertical="center"/>
      <protection locked="0"/>
    </xf>
    <xf numFmtId="197" fontId="279" fillId="49" borderId="0" xfId="8" applyNumberFormat="1" applyFont="1" applyFill="1" applyAlignment="1" applyProtection="1">
      <alignment horizontal="center" vertical="center"/>
      <protection locked="0"/>
    </xf>
    <xf numFmtId="0" fontId="279" fillId="49" borderId="0" xfId="8" applyFont="1" applyFill="1" applyAlignment="1">
      <alignment horizontal="center" vertical="center"/>
    </xf>
    <xf numFmtId="165" fontId="279" fillId="49" borderId="0" xfId="8" applyNumberFormat="1" applyFont="1" applyFill="1" applyAlignment="1">
      <alignment horizontal="center" vertical="center"/>
    </xf>
    <xf numFmtId="168" fontId="279" fillId="58" borderId="0" xfId="8" applyNumberFormat="1" applyFont="1" applyFill="1" applyAlignment="1" applyProtection="1">
      <alignment horizontal="center" vertical="center"/>
      <protection locked="0"/>
    </xf>
    <xf numFmtId="0" fontId="24" fillId="23" borderId="21" xfId="8" applyFont="1" applyFill="1" applyBorder="1" applyAlignment="1">
      <alignment horizontal="right" vertical="center"/>
    </xf>
    <xf numFmtId="0" fontId="24" fillId="23" borderId="0" xfId="8" applyFont="1" applyFill="1" applyAlignment="1">
      <alignment horizontal="right" vertical="center"/>
    </xf>
    <xf numFmtId="0" fontId="267" fillId="24" borderId="21" xfId="8" applyFont="1" applyFill="1" applyBorder="1" applyAlignment="1" applyProtection="1">
      <alignment horizontal="center" vertical="center"/>
      <protection locked="0"/>
    </xf>
    <xf numFmtId="0" fontId="267" fillId="24" borderId="0" xfId="8" applyFont="1" applyFill="1" applyAlignment="1" applyProtection="1">
      <alignment horizontal="center" vertical="center"/>
      <protection locked="0"/>
    </xf>
    <xf numFmtId="0" fontId="267" fillId="24" borderId="4" xfId="8" applyFont="1" applyFill="1" applyBorder="1" applyAlignment="1" applyProtection="1">
      <alignment horizontal="center" vertical="center"/>
      <protection locked="0"/>
    </xf>
    <xf numFmtId="0" fontId="209" fillId="0" borderId="219" xfId="8" applyFont="1" applyBorder="1" applyAlignment="1" applyProtection="1">
      <alignment horizontal="center" vertical="center" wrapText="1"/>
      <protection locked="0"/>
    </xf>
    <xf numFmtId="0" fontId="209" fillId="0" borderId="220" xfId="8" applyFont="1" applyBorder="1" applyAlignment="1" applyProtection="1">
      <alignment horizontal="center" vertical="center" wrapText="1"/>
      <protection locked="0"/>
    </xf>
    <xf numFmtId="2" fontId="71" fillId="23" borderId="113" xfId="15" applyNumberFormat="1" applyFont="1" applyFill="1" applyBorder="1" applyAlignment="1">
      <alignment horizontal="left" vertical="center"/>
    </xf>
    <xf numFmtId="0" fontId="128" fillId="48" borderId="93" xfId="8" applyFont="1" applyFill="1" applyBorder="1" applyAlignment="1" applyProtection="1">
      <alignment horizontal="center" vertical="center"/>
      <protection locked="0"/>
    </xf>
    <xf numFmtId="0" fontId="128" fillId="48" borderId="13" xfId="8" applyFont="1" applyFill="1" applyBorder="1" applyAlignment="1" applyProtection="1">
      <alignment horizontal="center" vertical="center"/>
      <protection locked="0"/>
    </xf>
    <xf numFmtId="0" fontId="128" fillId="48" borderId="21" xfId="8" applyFont="1" applyFill="1" applyBorder="1" applyAlignment="1" applyProtection="1">
      <alignment horizontal="center" vertical="center"/>
      <protection locked="0"/>
    </xf>
    <xf numFmtId="0" fontId="128" fillId="48" borderId="0" xfId="8" applyFont="1" applyFill="1" applyAlignment="1" applyProtection="1">
      <alignment horizontal="center" vertical="center"/>
      <protection locked="0"/>
    </xf>
    <xf numFmtId="164" fontId="279" fillId="60" borderId="13" xfId="8" applyNumberFormat="1" applyFont="1" applyFill="1" applyBorder="1" applyAlignment="1" applyProtection="1">
      <alignment horizontal="center" vertical="center"/>
      <protection locked="0"/>
    </xf>
    <xf numFmtId="164" fontId="279" fillId="60" borderId="0" xfId="8" applyNumberFormat="1" applyFont="1" applyFill="1" applyAlignment="1" applyProtection="1">
      <alignment horizontal="center" vertical="center"/>
      <protection locked="0"/>
    </xf>
    <xf numFmtId="0" fontId="279" fillId="48" borderId="13" xfId="8" applyFont="1" applyFill="1" applyBorder="1" applyAlignment="1" applyProtection="1">
      <alignment horizontal="left" vertical="center" wrapText="1"/>
      <protection locked="0"/>
    </xf>
    <xf numFmtId="0" fontId="279" fillId="48" borderId="0" xfId="8" applyFont="1" applyFill="1" applyAlignment="1" applyProtection="1">
      <alignment horizontal="left" vertical="center" wrapText="1"/>
      <protection locked="0"/>
    </xf>
    <xf numFmtId="0" fontId="40" fillId="23" borderId="0" xfId="8" applyFont="1" applyFill="1" applyAlignment="1" applyProtection="1">
      <alignment horizontal="center" vertical="center"/>
      <protection locked="0"/>
    </xf>
    <xf numFmtId="0" fontId="145" fillId="24" borderId="21" xfId="8" applyFont="1" applyFill="1" applyBorder="1" applyAlignment="1" applyProtection="1">
      <alignment horizontal="center" vertical="center"/>
      <protection locked="0"/>
    </xf>
    <xf numFmtId="0" fontId="145" fillId="24" borderId="0" xfId="8" applyFont="1" applyFill="1" applyAlignment="1" applyProtection="1">
      <alignment horizontal="center" vertical="center"/>
      <protection locked="0"/>
    </xf>
    <xf numFmtId="0" fontId="145" fillId="24" borderId="4" xfId="8" applyFont="1" applyFill="1" applyBorder="1" applyAlignment="1" applyProtection="1">
      <alignment horizontal="center" vertical="center"/>
      <protection locked="0"/>
    </xf>
    <xf numFmtId="0" fontId="29" fillId="47" borderId="93" xfId="8" applyFont="1" applyFill="1" applyBorder="1" applyAlignment="1" applyProtection="1">
      <alignment horizontal="center" vertical="center"/>
      <protection locked="0"/>
    </xf>
    <xf numFmtId="0" fontId="29" fillId="47" borderId="13" xfId="8" applyFont="1" applyFill="1" applyBorder="1" applyAlignment="1" applyProtection="1">
      <alignment horizontal="center" vertical="center"/>
      <protection locked="0"/>
    </xf>
    <xf numFmtId="0" fontId="29" fillId="47" borderId="21" xfId="8" applyFont="1" applyFill="1" applyBorder="1" applyAlignment="1" applyProtection="1">
      <alignment horizontal="center" vertical="center"/>
      <protection locked="0"/>
    </xf>
    <xf numFmtId="0" fontId="29" fillId="47" borderId="0" xfId="8" applyFont="1" applyFill="1" applyAlignment="1" applyProtection="1">
      <alignment horizontal="center" vertical="center"/>
      <protection locked="0"/>
    </xf>
    <xf numFmtId="164" fontId="40" fillId="62" borderId="13" xfId="8" applyNumberFormat="1" applyFont="1" applyFill="1" applyBorder="1" applyAlignment="1" applyProtection="1">
      <alignment horizontal="center" vertical="center"/>
      <protection locked="0"/>
    </xf>
    <xf numFmtId="164" fontId="40" fillId="62" borderId="0" xfId="8" applyNumberFormat="1" applyFont="1" applyFill="1" applyAlignment="1" applyProtection="1">
      <alignment horizontal="center" vertical="center"/>
      <protection locked="0"/>
    </xf>
    <xf numFmtId="0" fontId="40" fillId="47" borderId="13" xfId="8" applyFont="1" applyFill="1" applyBorder="1" applyAlignment="1" applyProtection="1">
      <alignment horizontal="left" vertical="center" wrapText="1"/>
      <protection locked="0"/>
    </xf>
    <xf numFmtId="0" fontId="40" fillId="47" borderId="0" xfId="8" applyFont="1" applyFill="1" applyAlignment="1" applyProtection="1">
      <alignment horizontal="left" vertical="center" wrapText="1"/>
      <protection locked="0"/>
    </xf>
    <xf numFmtId="0" fontId="40" fillId="61" borderId="21" xfId="6" applyFont="1" applyFill="1" applyBorder="1" applyAlignment="1">
      <alignment horizontal="left" vertical="center"/>
    </xf>
    <xf numFmtId="0" fontId="40" fillId="61" borderId="0" xfId="6" applyFont="1" applyFill="1" applyAlignment="1">
      <alignment horizontal="left" vertical="center"/>
    </xf>
    <xf numFmtId="0" fontId="40" fillId="61" borderId="4" xfId="6" applyFont="1" applyFill="1" applyBorder="1" applyAlignment="1">
      <alignment horizontal="left" vertical="center"/>
    </xf>
    <xf numFmtId="0" fontId="65" fillId="4" borderId="161" xfId="7" applyFont="1" applyFill="1" applyBorder="1" applyAlignment="1">
      <alignment horizontal="left" vertical="center" wrapText="1"/>
    </xf>
    <xf numFmtId="0" fontId="71" fillId="23" borderId="161" xfId="8" applyFont="1" applyFill="1" applyBorder="1" applyAlignment="1" applyProtection="1">
      <alignment horizontal="center" vertical="center" wrapText="1"/>
      <protection locked="0"/>
    </xf>
    <xf numFmtId="0" fontId="210" fillId="24" borderId="161" xfId="8" applyFont="1" applyFill="1" applyBorder="1" applyAlignment="1" applyProtection="1">
      <alignment horizontal="center" vertical="center" wrapText="1"/>
      <protection locked="0"/>
    </xf>
    <xf numFmtId="0" fontId="29" fillId="23" borderId="21" xfId="8" applyFont="1" applyFill="1" applyBorder="1" applyAlignment="1" applyProtection="1">
      <alignment horizontal="center" vertical="center"/>
      <protection locked="0"/>
    </xf>
    <xf numFmtId="0" fontId="71" fillId="23" borderId="331" xfId="8" applyFont="1" applyFill="1" applyBorder="1" applyAlignment="1" applyProtection="1">
      <alignment horizontal="center" vertical="center" wrapText="1"/>
      <protection locked="0"/>
    </xf>
    <xf numFmtId="0" fontId="28" fillId="26" borderId="0" xfId="8" applyFont="1" applyFill="1" applyAlignment="1">
      <alignment horizontal="center" vertical="center" textRotation="90"/>
    </xf>
    <xf numFmtId="0" fontId="29" fillId="72" borderId="216" xfId="0" applyFont="1" applyFill="1" applyBorder="1" applyAlignment="1">
      <alignment horizontal="center"/>
    </xf>
    <xf numFmtId="0" fontId="29" fillId="72" borderId="185" xfId="0" applyFont="1" applyFill="1" applyBorder="1" applyAlignment="1">
      <alignment horizontal="center"/>
    </xf>
    <xf numFmtId="0" fontId="29" fillId="72" borderId="184" xfId="0" applyFont="1" applyFill="1" applyBorder="1" applyAlignment="1">
      <alignment horizontal="center"/>
    </xf>
    <xf numFmtId="0" fontId="277" fillId="23" borderId="333" xfId="15" applyFont="1" applyFill="1" applyBorder="1" applyAlignment="1">
      <alignment horizontal="center" vertical="center"/>
    </xf>
    <xf numFmtId="0" fontId="277" fillId="23" borderId="334" xfId="15" applyFont="1" applyFill="1" applyBorder="1" applyAlignment="1">
      <alignment horizontal="center" vertical="center"/>
    </xf>
    <xf numFmtId="0" fontId="75" fillId="23" borderId="329" xfId="0" applyFont="1" applyFill="1" applyBorder="1" applyAlignment="1">
      <alignment horizontal="center" vertical="top"/>
    </xf>
    <xf numFmtId="0" fontId="29" fillId="23" borderId="21" xfId="8" applyFont="1" applyFill="1" applyBorder="1" applyAlignment="1">
      <alignment horizontal="center" vertical="center"/>
    </xf>
    <xf numFmtId="0" fontId="144" fillId="24" borderId="329" xfId="8" applyFont="1" applyFill="1" applyBorder="1" applyAlignment="1" applyProtection="1">
      <alignment horizontal="center" vertical="center" wrapText="1"/>
      <protection locked="0"/>
    </xf>
    <xf numFmtId="0" fontId="144" fillId="24" borderId="331" xfId="8" applyFont="1" applyFill="1" applyBorder="1" applyAlignment="1" applyProtection="1">
      <alignment horizontal="center" vertical="center" wrapText="1"/>
      <protection locked="0"/>
    </xf>
    <xf numFmtId="0" fontId="86" fillId="26" borderId="4" xfId="8" applyFont="1" applyFill="1" applyBorder="1" applyAlignment="1">
      <alignment horizontal="center" vertical="center" textRotation="90"/>
    </xf>
    <xf numFmtId="0" fontId="264" fillId="4" borderId="21" xfId="7" applyFont="1" applyFill="1" applyBorder="1" applyAlignment="1">
      <alignment horizontal="center" vertical="center" wrapText="1"/>
    </xf>
    <xf numFmtId="0" fontId="264" fillId="4" borderId="0" xfId="7" applyFont="1" applyFill="1" applyAlignment="1">
      <alignment horizontal="center" vertical="center" wrapText="1"/>
    </xf>
    <xf numFmtId="0" fontId="264" fillId="4" borderId="4" xfId="7" applyFont="1" applyFill="1" applyBorder="1" applyAlignment="1">
      <alignment horizontal="center" vertical="center" wrapText="1"/>
    </xf>
    <xf numFmtId="0" fontId="86" fillId="26" borderId="4" xfId="8" applyFont="1" applyFill="1" applyBorder="1" applyAlignment="1">
      <alignment horizontal="center" vertical="center" textRotation="90" wrapText="1"/>
    </xf>
    <xf numFmtId="0" fontId="211" fillId="13" borderId="258" xfId="8" applyFont="1" applyFill="1" applyBorder="1" applyAlignment="1" applyProtection="1">
      <alignment horizontal="right" vertical="center" wrapText="1"/>
      <protection locked="0"/>
    </xf>
    <xf numFmtId="0" fontId="211" fillId="13" borderId="48" xfId="8" applyFont="1" applyFill="1" applyBorder="1" applyAlignment="1" applyProtection="1">
      <alignment horizontal="right" vertical="center" wrapText="1"/>
      <protection locked="0"/>
    </xf>
    <xf numFmtId="0" fontId="100" fillId="39" borderId="88" xfId="6" applyFont="1" applyFill="1" applyBorder="1" applyAlignment="1" applyProtection="1">
      <alignment horizontal="center" vertical="center" wrapText="1"/>
      <protection hidden="1"/>
    </xf>
    <xf numFmtId="0" fontId="100" fillId="39" borderId="48" xfId="6" applyFont="1" applyFill="1" applyBorder="1" applyAlignment="1" applyProtection="1">
      <alignment horizontal="center" vertical="center" wrapText="1"/>
      <protection hidden="1"/>
    </xf>
    <xf numFmtId="0" fontId="100" fillId="39" borderId="72" xfId="6" applyFont="1" applyFill="1" applyBorder="1" applyAlignment="1" applyProtection="1">
      <alignment horizontal="center" vertical="center" wrapText="1"/>
      <protection hidden="1"/>
    </xf>
    <xf numFmtId="0" fontId="100" fillId="63" borderId="88" xfId="6" applyFont="1" applyFill="1" applyBorder="1" applyAlignment="1" applyProtection="1">
      <alignment horizontal="center" vertical="center" wrapText="1"/>
      <protection hidden="1"/>
    </xf>
    <xf numFmtId="0" fontId="100" fillId="63" borderId="48" xfId="6" applyFont="1" applyFill="1" applyBorder="1" applyAlignment="1" applyProtection="1">
      <alignment horizontal="center" vertical="center" wrapText="1"/>
      <protection hidden="1"/>
    </xf>
    <xf numFmtId="0" fontId="100" fillId="63" borderId="72" xfId="6" applyFont="1" applyFill="1" applyBorder="1" applyAlignment="1" applyProtection="1">
      <alignment horizontal="center" vertical="center" wrapText="1"/>
      <protection hidden="1"/>
    </xf>
    <xf numFmtId="0" fontId="100" fillId="47" borderId="88" xfId="6" applyFont="1" applyFill="1" applyBorder="1" applyAlignment="1" applyProtection="1">
      <alignment horizontal="center" vertical="center" wrapText="1"/>
      <protection hidden="1"/>
    </xf>
    <xf numFmtId="0" fontId="100" fillId="47" borderId="48" xfId="6" applyFont="1" applyFill="1" applyBorder="1" applyAlignment="1" applyProtection="1">
      <alignment horizontal="center" vertical="center" wrapText="1"/>
      <protection hidden="1"/>
    </xf>
    <xf numFmtId="0" fontId="100" fillId="47" borderId="72" xfId="6" applyFont="1" applyFill="1" applyBorder="1" applyAlignment="1" applyProtection="1">
      <alignment horizontal="center" vertical="center" wrapText="1"/>
      <protection hidden="1"/>
    </xf>
    <xf numFmtId="0" fontId="272" fillId="50" borderId="91" xfId="6" applyFont="1" applyFill="1" applyBorder="1" applyAlignment="1" applyProtection="1">
      <alignment horizontal="center" vertical="center" wrapText="1"/>
      <protection hidden="1"/>
    </xf>
    <xf numFmtId="0" fontId="272" fillId="50" borderId="84" xfId="6" applyFont="1" applyFill="1" applyBorder="1" applyAlignment="1" applyProtection="1">
      <alignment horizontal="center" vertical="center" wrapText="1"/>
      <protection hidden="1"/>
    </xf>
    <xf numFmtId="0" fontId="272" fillId="50" borderId="164" xfId="6" applyFont="1" applyFill="1" applyBorder="1" applyAlignment="1" applyProtection="1">
      <alignment horizontal="center" vertical="center" wrapText="1"/>
      <protection hidden="1"/>
    </xf>
    <xf numFmtId="0" fontId="272" fillId="49" borderId="88" xfId="6" applyFont="1" applyFill="1" applyBorder="1" applyAlignment="1" applyProtection="1">
      <alignment horizontal="center" vertical="center" wrapText="1"/>
      <protection hidden="1"/>
    </xf>
    <xf numFmtId="0" fontId="272" fillId="49" borderId="48" xfId="6" applyFont="1" applyFill="1" applyBorder="1" applyAlignment="1" applyProtection="1">
      <alignment horizontal="center" vertical="center" wrapText="1"/>
      <protection hidden="1"/>
    </xf>
    <xf numFmtId="0" fontId="272" fillId="49" borderId="72" xfId="6" applyFont="1" applyFill="1" applyBorder="1" applyAlignment="1" applyProtection="1">
      <alignment horizontal="center" vertical="center" wrapText="1"/>
      <protection hidden="1"/>
    </xf>
    <xf numFmtId="0" fontId="272" fillId="48" borderId="88" xfId="6" applyFont="1" applyFill="1" applyBorder="1" applyAlignment="1" applyProtection="1">
      <alignment horizontal="center" vertical="center" wrapText="1"/>
      <protection hidden="1"/>
    </xf>
    <xf numFmtId="0" fontId="272" fillId="48" borderId="48" xfId="6" applyFont="1" applyFill="1" applyBorder="1" applyAlignment="1" applyProtection="1">
      <alignment horizontal="center" vertical="center" wrapText="1"/>
      <protection hidden="1"/>
    </xf>
    <xf numFmtId="0" fontId="272" fillId="48" borderId="72" xfId="6" applyFont="1" applyFill="1" applyBorder="1" applyAlignment="1" applyProtection="1">
      <alignment horizontal="center" vertical="center" wrapText="1"/>
      <protection hidden="1"/>
    </xf>
    <xf numFmtId="0" fontId="107" fillId="0" borderId="5" xfId="0" applyFont="1" applyBorder="1" applyAlignment="1">
      <alignment horizontal="left" vertical="center"/>
    </xf>
    <xf numFmtId="0" fontId="107" fillId="0" borderId="0" xfId="0" applyFont="1" applyAlignment="1">
      <alignment horizontal="left" vertical="center"/>
    </xf>
    <xf numFmtId="0" fontId="107" fillId="0" borderId="224" xfId="0" applyFont="1" applyBorder="1" applyAlignment="1">
      <alignment horizontal="left" vertical="center"/>
    </xf>
    <xf numFmtId="0" fontId="107" fillId="0" borderId="144" xfId="0" applyFont="1" applyBorder="1" applyAlignment="1">
      <alignment horizontal="left" vertical="center"/>
    </xf>
    <xf numFmtId="0" fontId="107" fillId="0" borderId="0" xfId="8" applyFont="1" applyAlignment="1">
      <alignment horizontal="center" vertical="center"/>
    </xf>
    <xf numFmtId="0" fontId="107" fillId="0" borderId="161" xfId="8" applyFont="1" applyBorder="1" applyAlignment="1">
      <alignment horizontal="center" vertical="center"/>
    </xf>
    <xf numFmtId="0" fontId="107" fillId="0" borderId="144" xfId="8" applyFont="1" applyBorder="1" applyAlignment="1">
      <alignment horizontal="center" vertical="center"/>
    </xf>
    <xf numFmtId="0" fontId="107" fillId="0" borderId="225" xfId="8" applyFont="1" applyBorder="1" applyAlignment="1">
      <alignment horizontal="center" vertical="center"/>
    </xf>
    <xf numFmtId="0" fontId="107" fillId="0" borderId="113" xfId="0" applyFont="1" applyBorder="1" applyAlignment="1">
      <alignment horizontal="left" vertical="center"/>
    </xf>
    <xf numFmtId="0" fontId="107" fillId="0" borderId="0" xfId="15" applyFont="1" applyAlignment="1">
      <alignment horizontal="center" vertical="center"/>
    </xf>
    <xf numFmtId="0" fontId="107" fillId="0" borderId="226" xfId="15" applyFont="1" applyBorder="1" applyAlignment="1">
      <alignment horizontal="center" vertical="center"/>
    </xf>
    <xf numFmtId="0" fontId="107" fillId="0" borderId="144" xfId="15" applyFont="1" applyBorder="1" applyAlignment="1">
      <alignment horizontal="center" vertical="center"/>
    </xf>
    <xf numFmtId="0" fontId="107" fillId="0" borderId="227" xfId="15" applyFont="1" applyBorder="1" applyAlignment="1">
      <alignment horizontal="center" vertical="center"/>
    </xf>
    <xf numFmtId="0" fontId="107" fillId="0" borderId="228" xfId="0" applyFont="1" applyBorder="1" applyAlignment="1">
      <alignment horizontal="left" vertical="center"/>
    </xf>
    <xf numFmtId="0" fontId="219" fillId="2" borderId="44" xfId="8" applyFont="1" applyFill="1" applyBorder="1" applyAlignment="1">
      <alignment horizontal="center" vertical="center"/>
    </xf>
    <xf numFmtId="0" fontId="219" fillId="2" borderId="45" xfId="0" applyFont="1" applyFill="1" applyBorder="1" applyAlignment="1">
      <alignment horizontal="center" vertical="center"/>
    </xf>
    <xf numFmtId="0" fontId="219" fillId="2" borderId="61" xfId="0" applyFont="1" applyFill="1" applyBorder="1" applyAlignment="1">
      <alignment horizontal="center" vertical="center"/>
    </xf>
    <xf numFmtId="0" fontId="62" fillId="4" borderId="44" xfId="8" applyFont="1" applyFill="1" applyBorder="1" applyAlignment="1">
      <alignment horizontal="center" vertical="center"/>
    </xf>
    <xf numFmtId="0" fontId="62" fillId="4" borderId="45" xfId="0" applyFont="1" applyFill="1" applyBorder="1" applyAlignment="1">
      <alignment horizontal="center" vertical="center"/>
    </xf>
    <xf numFmtId="0" fontId="62" fillId="4" borderId="61" xfId="0" applyFont="1" applyFill="1" applyBorder="1" applyAlignment="1">
      <alignment horizontal="center" vertical="center"/>
    </xf>
    <xf numFmtId="0" fontId="107" fillId="0" borderId="214" xfId="0" applyFont="1" applyBorder="1" applyAlignment="1">
      <alignment horizontal="left" vertical="center"/>
    </xf>
    <xf numFmtId="0" fontId="107" fillId="0" borderId="108" xfId="0" applyFont="1" applyBorder="1" applyAlignment="1">
      <alignment horizontal="left" vertical="center"/>
    </xf>
    <xf numFmtId="0" fontId="107" fillId="0" borderId="190" xfId="0" applyFont="1" applyBorder="1" applyAlignment="1">
      <alignment horizontal="left" vertical="center"/>
    </xf>
    <xf numFmtId="0" fontId="107" fillId="0" borderId="108" xfId="15" applyFont="1" applyBorder="1" applyAlignment="1">
      <alignment horizontal="center" vertical="center"/>
    </xf>
    <xf numFmtId="0" fontId="107" fillId="0" borderId="229" xfId="15" applyFont="1" applyBorder="1" applyAlignment="1">
      <alignment horizontal="center" vertical="center"/>
    </xf>
    <xf numFmtId="0" fontId="107" fillId="0" borderId="108" xfId="8" applyFont="1" applyBorder="1" applyAlignment="1">
      <alignment horizontal="center" vertical="center" wrapText="1"/>
    </xf>
    <xf numFmtId="0" fontId="107" fillId="0" borderId="86" xfId="8" applyFont="1" applyBorder="1" applyAlignment="1">
      <alignment horizontal="center" vertical="center" wrapText="1"/>
    </xf>
    <xf numFmtId="0" fontId="107" fillId="0" borderId="0" xfId="8" applyFont="1" applyAlignment="1">
      <alignment horizontal="center" vertical="center" wrapText="1"/>
    </xf>
    <xf numFmtId="0" fontId="107" fillId="0" borderId="161" xfId="8" applyFont="1" applyBorder="1" applyAlignment="1">
      <alignment horizontal="center" vertical="center" wrapText="1"/>
    </xf>
    <xf numFmtId="204" fontId="62" fillId="74" borderId="0" xfId="6" applyNumberFormat="1" applyFont="1" applyFill="1" applyAlignment="1">
      <alignment horizontal="left" vertical="center"/>
    </xf>
    <xf numFmtId="0" fontId="28" fillId="23" borderId="21" xfId="6" applyFont="1" applyFill="1" applyBorder="1" applyAlignment="1">
      <alignment horizontal="center" vertical="center"/>
    </xf>
    <xf numFmtId="0" fontId="28" fillId="23" borderId="0" xfId="6" applyFont="1" applyFill="1" applyAlignment="1">
      <alignment horizontal="center" vertical="center"/>
    </xf>
    <xf numFmtId="0" fontId="131" fillId="56" borderId="21" xfId="0" applyFont="1" applyFill="1" applyBorder="1" applyAlignment="1">
      <alignment horizontal="center" vertical="center"/>
    </xf>
    <xf numFmtId="0" fontId="131" fillId="56" borderId="0" xfId="0" applyFont="1" applyFill="1" applyAlignment="1">
      <alignment horizontal="center" vertical="center"/>
    </xf>
    <xf numFmtId="0" fontId="69" fillId="69" borderId="336" xfId="6" applyFont="1" applyFill="1" applyBorder="1" applyAlignment="1">
      <alignment horizontal="center" vertical="center" textRotation="90" wrapText="1"/>
    </xf>
    <xf numFmtId="0" fontId="69" fillId="69" borderId="337" xfId="6" applyFont="1" applyFill="1" applyBorder="1" applyAlignment="1">
      <alignment horizontal="center" vertical="center" textRotation="90" wrapText="1"/>
    </xf>
    <xf numFmtId="0" fontId="297" fillId="26" borderId="87" xfId="7" applyFont="1" applyFill="1" applyBorder="1" applyAlignment="1">
      <alignment horizontal="center" vertical="center"/>
    </xf>
    <xf numFmtId="0" fontId="297" fillId="26" borderId="122" xfId="7" applyFont="1" applyFill="1" applyBorder="1" applyAlignment="1">
      <alignment horizontal="center" vertical="center"/>
    </xf>
    <xf numFmtId="0" fontId="297" fillId="26" borderId="123" xfId="7" applyFont="1" applyFill="1" applyBorder="1" applyAlignment="1">
      <alignment horizontal="center" vertical="center"/>
    </xf>
    <xf numFmtId="0" fontId="210" fillId="24" borderId="296" xfId="8" applyFont="1" applyFill="1" applyBorder="1" applyAlignment="1" applyProtection="1">
      <alignment horizontal="center" vertical="center" wrapText="1"/>
      <protection locked="0"/>
    </xf>
    <xf numFmtId="0" fontId="210" fillId="24" borderId="259" xfId="8" applyFont="1" applyFill="1" applyBorder="1" applyAlignment="1" applyProtection="1">
      <alignment horizontal="center" vertical="center" wrapText="1"/>
      <protection locked="0"/>
    </xf>
    <xf numFmtId="0" fontId="210" fillId="24" borderId="263" xfId="8" applyFont="1" applyFill="1" applyBorder="1" applyAlignment="1" applyProtection="1">
      <alignment horizontal="center" vertical="center" wrapText="1"/>
      <protection locked="0"/>
    </xf>
    <xf numFmtId="0" fontId="210" fillId="24" borderId="261" xfId="8" applyFont="1" applyFill="1" applyBorder="1" applyAlignment="1" applyProtection="1">
      <alignment horizontal="center" vertical="center" wrapText="1"/>
      <protection locked="0"/>
    </xf>
    <xf numFmtId="0" fontId="295" fillId="0" borderId="159" xfId="8" applyFont="1" applyBorder="1" applyAlignment="1" applyProtection="1">
      <alignment horizontal="center" vertical="center"/>
      <protection locked="0"/>
    </xf>
    <xf numFmtId="0" fontId="295" fillId="0" borderId="0" xfId="8" applyFont="1" applyAlignment="1" applyProtection="1">
      <alignment horizontal="center" vertical="center"/>
      <protection locked="0"/>
    </xf>
    <xf numFmtId="0" fontId="295" fillId="0" borderId="4" xfId="8" applyFont="1" applyBorder="1" applyAlignment="1" applyProtection="1">
      <alignment horizontal="center" vertical="center"/>
      <protection locked="0"/>
    </xf>
    <xf numFmtId="0" fontId="295" fillId="0" borderId="230" xfId="8" applyFont="1" applyBorder="1" applyAlignment="1" applyProtection="1">
      <alignment horizontal="center" vertical="center"/>
      <protection locked="0"/>
    </xf>
    <xf numFmtId="0" fontId="295" fillId="0" borderId="194" xfId="8" applyFont="1" applyBorder="1" applyAlignment="1" applyProtection="1">
      <alignment horizontal="center" vertical="center"/>
      <protection locked="0"/>
    </xf>
    <xf numFmtId="0" fontId="295" fillId="0" borderId="231" xfId="8" applyFont="1" applyBorder="1" applyAlignment="1" applyProtection="1">
      <alignment horizontal="center" vertical="center"/>
      <protection locked="0"/>
    </xf>
    <xf numFmtId="2" fontId="71" fillId="23" borderId="232" xfId="15" applyNumberFormat="1" applyFont="1" applyFill="1" applyBorder="1" applyAlignment="1">
      <alignment horizontal="center" vertical="center"/>
    </xf>
    <xf numFmtId="2" fontId="71" fillId="23" borderId="233" xfId="15" applyNumberFormat="1" applyFont="1" applyFill="1" applyBorder="1" applyAlignment="1">
      <alignment horizontal="center" vertical="center"/>
    </xf>
    <xf numFmtId="0" fontId="62" fillId="23" borderId="230" xfId="15" applyFont="1" applyFill="1" applyBorder="1" applyAlignment="1">
      <alignment horizontal="center" vertical="center"/>
    </xf>
    <xf numFmtId="0" fontId="62" fillId="23" borderId="234" xfId="15" applyFont="1" applyFill="1" applyBorder="1" applyAlignment="1">
      <alignment horizontal="center" vertical="center"/>
    </xf>
    <xf numFmtId="0" fontId="211" fillId="24" borderId="235" xfId="8" applyFont="1" applyFill="1" applyBorder="1" applyAlignment="1" applyProtection="1">
      <alignment horizontal="center" vertical="center" wrapText="1"/>
      <protection locked="0"/>
    </xf>
    <xf numFmtId="0" fontId="211" fillId="24" borderId="183" xfId="8" applyFont="1" applyFill="1" applyBorder="1" applyAlignment="1" applyProtection="1">
      <alignment horizontal="center" vertical="center" wrapText="1"/>
      <protection locked="0"/>
    </xf>
    <xf numFmtId="0" fontId="211" fillId="24" borderId="92" xfId="8" applyFont="1" applyFill="1" applyBorder="1" applyAlignment="1" applyProtection="1">
      <alignment horizontal="center" vertical="center" wrapText="1"/>
      <protection locked="0"/>
    </xf>
    <xf numFmtId="0" fontId="211" fillId="24" borderId="49" xfId="8" applyFont="1" applyFill="1" applyBorder="1" applyAlignment="1" applyProtection="1">
      <alignment horizontal="center" vertical="center" wrapText="1"/>
      <protection locked="0"/>
    </xf>
    <xf numFmtId="0" fontId="211" fillId="24" borderId="21" xfId="8" applyFont="1" applyFill="1" applyBorder="1" applyAlignment="1" applyProtection="1">
      <alignment horizontal="right" vertical="center" wrapText="1"/>
      <protection locked="0"/>
    </xf>
    <xf numFmtId="0" fontId="211" fillId="24" borderId="0" xfId="8" applyFont="1" applyFill="1" applyAlignment="1" applyProtection="1">
      <alignment horizontal="right" vertical="center" wrapText="1"/>
      <protection locked="0"/>
    </xf>
    <xf numFmtId="0" fontId="210" fillId="24" borderId="92" xfId="8" applyFont="1" applyFill="1" applyBorder="1" applyAlignment="1" applyProtection="1">
      <alignment horizontal="right" vertical="center" wrapText="1"/>
      <protection locked="0"/>
    </xf>
    <xf numFmtId="0" fontId="210" fillId="24" borderId="49" xfId="8" applyFont="1" applyFill="1" applyBorder="1" applyAlignment="1" applyProtection="1">
      <alignment horizontal="right" vertical="center" wrapText="1"/>
      <protection locked="0"/>
    </xf>
    <xf numFmtId="0" fontId="140" fillId="63" borderId="87" xfId="8" applyFont="1" applyFill="1" applyBorder="1" applyAlignment="1">
      <alignment horizontal="center" vertical="center"/>
    </xf>
    <xf numFmtId="0" fontId="140" fillId="63" borderId="122" xfId="8" applyFont="1" applyFill="1" applyBorder="1" applyAlignment="1">
      <alignment horizontal="center" vertical="center"/>
    </xf>
    <xf numFmtId="0" fontId="140" fillId="63" borderId="123" xfId="8" applyFont="1" applyFill="1" applyBorder="1" applyAlignment="1">
      <alignment horizontal="center" vertical="center"/>
    </xf>
    <xf numFmtId="0" fontId="208" fillId="0" borderId="21" xfId="8" applyFont="1" applyBorder="1" applyAlignment="1" applyProtection="1">
      <alignment horizontal="center" vertical="center"/>
      <protection locked="0"/>
    </xf>
    <xf numFmtId="0" fontId="208" fillId="0" borderId="0" xfId="8" applyFont="1" applyAlignment="1" applyProtection="1">
      <alignment horizontal="center" vertical="center"/>
      <protection locked="0"/>
    </xf>
    <xf numFmtId="0" fontId="208" fillId="0" borderId="236" xfId="8" applyFont="1" applyBorder="1" applyAlignment="1" applyProtection="1">
      <alignment horizontal="center" vertical="center"/>
      <protection locked="0"/>
    </xf>
    <xf numFmtId="0" fontId="208" fillId="0" borderId="194" xfId="8" applyFont="1" applyBorder="1" applyAlignment="1" applyProtection="1">
      <alignment horizontal="center" vertical="center"/>
      <protection locked="0"/>
    </xf>
    <xf numFmtId="0" fontId="71" fillId="0" borderId="205" xfId="8" applyFont="1" applyBorder="1" applyAlignment="1" applyProtection="1">
      <alignment horizontal="center" vertical="center" wrapText="1"/>
      <protection locked="0"/>
    </xf>
    <xf numFmtId="0" fontId="88" fillId="0" borderId="193" xfId="8" applyFont="1" applyBorder="1" applyAlignment="1" applyProtection="1">
      <alignment horizontal="center" vertical="center" wrapText="1"/>
      <protection locked="0"/>
    </xf>
    <xf numFmtId="0" fontId="71" fillId="0" borderId="192" xfId="8" applyFont="1" applyBorder="1" applyAlignment="1" applyProtection="1">
      <alignment horizontal="center" vertical="center" wrapText="1"/>
      <protection locked="0"/>
    </xf>
    <xf numFmtId="0" fontId="71" fillId="0" borderId="237" xfId="8" applyFont="1" applyBorder="1" applyAlignment="1" applyProtection="1">
      <alignment horizontal="center" vertical="center" wrapText="1"/>
      <protection locked="0"/>
    </xf>
    <xf numFmtId="165" fontId="205" fillId="23" borderId="159" xfId="8" applyNumberFormat="1" applyFont="1" applyFill="1" applyBorder="1" applyAlignment="1" applyProtection="1">
      <alignment horizontal="left" vertical="center" wrapText="1"/>
      <protection locked="0"/>
    </xf>
    <xf numFmtId="165" fontId="205" fillId="23" borderId="0" xfId="8" applyNumberFormat="1" applyFont="1" applyFill="1" applyAlignment="1" applyProtection="1">
      <alignment horizontal="left" vertical="center" wrapText="1"/>
      <protection locked="0"/>
    </xf>
    <xf numFmtId="165" fontId="205" fillId="23" borderId="270" xfId="8" applyNumberFormat="1" applyFont="1" applyFill="1" applyBorder="1" applyAlignment="1" applyProtection="1">
      <alignment horizontal="left" vertical="center" wrapText="1"/>
      <protection locked="0"/>
    </xf>
    <xf numFmtId="165" fontId="205" fillId="23" borderId="271" xfId="8" applyNumberFormat="1" applyFont="1" applyFill="1" applyBorder="1" applyAlignment="1" applyProtection="1">
      <alignment horizontal="left" vertical="center" wrapText="1"/>
      <protection locked="0"/>
    </xf>
    <xf numFmtId="165" fontId="205" fillId="23" borderId="261" xfId="8" applyNumberFormat="1" applyFont="1" applyFill="1" applyBorder="1" applyAlignment="1" applyProtection="1">
      <alignment horizontal="left" vertical="center" wrapText="1"/>
      <protection locked="0"/>
    </xf>
    <xf numFmtId="165" fontId="205" fillId="23" borderId="277" xfId="8" applyNumberFormat="1" applyFont="1" applyFill="1" applyBorder="1" applyAlignment="1" applyProtection="1">
      <alignment horizontal="left" vertical="center" wrapText="1"/>
      <protection locked="0"/>
    </xf>
    <xf numFmtId="0" fontId="211" fillId="24" borderId="296" xfId="8" applyFont="1" applyFill="1" applyBorder="1" applyAlignment="1" applyProtection="1">
      <alignment horizontal="right" vertical="center" wrapText="1"/>
      <protection locked="0"/>
    </xf>
    <xf numFmtId="0" fontId="211" fillId="24" borderId="259" xfId="8" applyFont="1" applyFill="1" applyBorder="1" applyAlignment="1" applyProtection="1">
      <alignment horizontal="right" vertical="center" wrapText="1"/>
      <protection locked="0"/>
    </xf>
    <xf numFmtId="0" fontId="210" fillId="24" borderId="263" xfId="8" applyFont="1" applyFill="1" applyBorder="1" applyAlignment="1" applyProtection="1">
      <alignment horizontal="right" vertical="center" wrapText="1"/>
      <protection locked="0"/>
    </xf>
    <xf numFmtId="0" fontId="210" fillId="24" borderId="261" xfId="8" applyFont="1" applyFill="1" applyBorder="1" applyAlignment="1" applyProtection="1">
      <alignment horizontal="right" vertical="center" wrapText="1"/>
      <protection locked="0"/>
    </xf>
    <xf numFmtId="0" fontId="210" fillId="24" borderId="296" xfId="8" applyFont="1" applyFill="1" applyBorder="1" applyAlignment="1" applyProtection="1">
      <alignment horizontal="right" vertical="center" wrapText="1"/>
      <protection locked="0"/>
    </xf>
    <xf numFmtId="0" fontId="210" fillId="24" borderId="259" xfId="8" applyFont="1" applyFill="1" applyBorder="1" applyAlignment="1" applyProtection="1">
      <alignment horizontal="right" vertical="center" wrapText="1"/>
      <protection locked="0"/>
    </xf>
    <xf numFmtId="0" fontId="210" fillId="24" borderId="265" xfId="8" applyFont="1" applyFill="1" applyBorder="1" applyAlignment="1" applyProtection="1">
      <alignment horizontal="right" vertical="center" wrapText="1"/>
      <protection locked="0"/>
    </xf>
    <xf numFmtId="0" fontId="210" fillId="24" borderId="0" xfId="8" applyFont="1" applyFill="1" applyAlignment="1" applyProtection="1">
      <alignment horizontal="right" vertical="center" wrapText="1"/>
      <protection locked="0"/>
    </xf>
    <xf numFmtId="0" fontId="86" fillId="23" borderId="192" xfId="8" applyFont="1" applyFill="1" applyBorder="1" applyAlignment="1" applyProtection="1">
      <alignment horizontal="center" vertical="center" wrapText="1"/>
      <protection locked="0"/>
    </xf>
    <xf numFmtId="0" fontId="86" fillId="23" borderId="297" xfId="8" applyFont="1" applyFill="1" applyBorder="1" applyAlignment="1" applyProtection="1">
      <alignment horizontal="center" vertical="center" wrapText="1"/>
      <protection locked="0"/>
    </xf>
    <xf numFmtId="165" fontId="131" fillId="23" borderId="159" xfId="8" applyNumberFormat="1" applyFont="1" applyFill="1" applyBorder="1" applyAlignment="1" applyProtection="1">
      <alignment horizontal="left" vertical="center" wrapText="1"/>
      <protection locked="0"/>
    </xf>
    <xf numFmtId="165" fontId="131" fillId="23" borderId="0" xfId="8" applyNumberFormat="1" applyFont="1" applyFill="1" applyAlignment="1" applyProtection="1">
      <alignment horizontal="left" vertical="center" wrapText="1"/>
      <protection locked="0"/>
    </xf>
    <xf numFmtId="165" fontId="131" fillId="23" borderId="270" xfId="8" applyNumberFormat="1" applyFont="1" applyFill="1" applyBorder="1" applyAlignment="1" applyProtection="1">
      <alignment horizontal="left" vertical="center" wrapText="1"/>
      <protection locked="0"/>
    </xf>
    <xf numFmtId="165" fontId="131" fillId="23" borderId="271" xfId="8" applyNumberFormat="1" applyFont="1" applyFill="1" applyBorder="1" applyAlignment="1" applyProtection="1">
      <alignment horizontal="left" vertical="center" wrapText="1"/>
      <protection locked="0"/>
    </xf>
    <xf numFmtId="165" fontId="131" fillId="23" borderId="261" xfId="8" applyNumberFormat="1" applyFont="1" applyFill="1" applyBorder="1" applyAlignment="1" applyProtection="1">
      <alignment horizontal="left" vertical="center" wrapText="1"/>
      <protection locked="0"/>
    </xf>
    <xf numFmtId="165" fontId="131" fillId="23" borderId="277" xfId="8" applyNumberFormat="1" applyFont="1" applyFill="1" applyBorder="1" applyAlignment="1" applyProtection="1">
      <alignment horizontal="left" vertical="center" wrapText="1"/>
      <protection locked="0"/>
    </xf>
    <xf numFmtId="0" fontId="219" fillId="24" borderId="0" xfId="8" applyFont="1" applyFill="1" applyAlignment="1" applyProtection="1">
      <alignment horizontal="center" vertical="center"/>
      <protection locked="0"/>
    </xf>
    <xf numFmtId="0" fontId="62" fillId="23" borderId="238" xfId="15" applyFont="1" applyFill="1" applyBorder="1" applyAlignment="1">
      <alignment horizontal="center" vertical="center"/>
    </xf>
    <xf numFmtId="0" fontId="62" fillId="23" borderId="239" xfId="15" applyFont="1" applyFill="1" applyBorder="1" applyAlignment="1">
      <alignment horizontal="center" vertical="center"/>
    </xf>
    <xf numFmtId="0" fontId="208" fillId="0" borderId="62" xfId="8" applyFont="1" applyBorder="1" applyAlignment="1" applyProtection="1">
      <alignment horizontal="center" vertical="center"/>
      <protection locked="0"/>
    </xf>
    <xf numFmtId="0" fontId="208" fillId="0" borderId="63" xfId="8" applyFont="1" applyBorder="1" applyAlignment="1" applyProtection="1">
      <alignment horizontal="center" vertical="center"/>
      <protection locked="0"/>
    </xf>
    <xf numFmtId="0" fontId="208" fillId="0" borderId="167" xfId="8" applyFont="1" applyBorder="1" applyAlignment="1" applyProtection="1">
      <alignment horizontal="center" vertical="center"/>
      <protection locked="0"/>
    </xf>
    <xf numFmtId="0" fontId="208" fillId="0" borderId="168" xfId="8" applyFont="1" applyBorder="1" applyAlignment="1" applyProtection="1">
      <alignment horizontal="center" vertical="center"/>
      <protection locked="0"/>
    </xf>
    <xf numFmtId="0" fontId="208" fillId="0" borderId="144" xfId="8" applyFont="1" applyBorder="1" applyAlignment="1" applyProtection="1">
      <alignment horizontal="center" vertical="center"/>
      <protection locked="0"/>
    </xf>
    <xf numFmtId="0" fontId="71" fillId="0" borderId="240" xfId="8" applyFont="1" applyBorder="1" applyAlignment="1" applyProtection="1">
      <alignment horizontal="center" vertical="center" wrapText="1"/>
      <protection locked="0"/>
    </xf>
    <xf numFmtId="0" fontId="71" fillId="0" borderId="241" xfId="8" applyFont="1" applyBorder="1" applyAlignment="1" applyProtection="1">
      <alignment horizontal="center" vertical="center" wrapText="1"/>
      <protection locked="0"/>
    </xf>
    <xf numFmtId="0" fontId="295" fillId="0" borderId="242" xfId="8" applyFont="1" applyBorder="1" applyAlignment="1" applyProtection="1">
      <alignment horizontal="center" vertical="center"/>
      <protection locked="0"/>
    </xf>
    <xf numFmtId="0" fontId="295" fillId="0" borderId="63" xfId="8" applyFont="1" applyBorder="1" applyAlignment="1" applyProtection="1">
      <alignment horizontal="center" vertical="center"/>
      <protection locked="0"/>
    </xf>
    <xf numFmtId="0" fontId="295" fillId="0" borderId="199" xfId="8" applyFont="1" applyBorder="1" applyAlignment="1" applyProtection="1">
      <alignment horizontal="center" vertical="center"/>
      <protection locked="0"/>
    </xf>
    <xf numFmtId="0" fontId="295" fillId="0" borderId="243" xfId="8" applyFont="1" applyBorder="1" applyAlignment="1" applyProtection="1">
      <alignment horizontal="center" vertical="center"/>
      <protection locked="0"/>
    </xf>
    <xf numFmtId="0" fontId="295" fillId="0" borderId="238" xfId="8" applyFont="1" applyBorder="1" applyAlignment="1" applyProtection="1">
      <alignment horizontal="center" vertical="center"/>
      <protection locked="0"/>
    </xf>
    <xf numFmtId="0" fontId="295" fillId="0" borderId="144" xfId="8" applyFont="1" applyBorder="1" applyAlignment="1" applyProtection="1">
      <alignment horizontal="center" vertical="center"/>
      <protection locked="0"/>
    </xf>
    <xf numFmtId="0" fontId="295" fillId="0" borderId="239" xfId="8" applyFont="1" applyBorder="1" applyAlignment="1" applyProtection="1">
      <alignment horizontal="center" vertical="center"/>
      <protection locked="0"/>
    </xf>
    <xf numFmtId="0" fontId="211" fillId="24" borderId="313" xfId="8" applyFont="1" applyFill="1" applyBorder="1" applyAlignment="1" applyProtection="1">
      <alignment horizontal="right" vertical="center" wrapText="1"/>
      <protection locked="0"/>
    </xf>
    <xf numFmtId="0" fontId="86" fillId="0" borderId="144" xfId="8" applyFont="1" applyBorder="1" applyAlignment="1" applyProtection="1">
      <alignment horizontal="center" vertical="center" wrapText="1"/>
      <protection locked="0"/>
    </xf>
    <xf numFmtId="0" fontId="71" fillId="0" borderId="200" xfId="8" applyFont="1" applyBorder="1" applyAlignment="1" applyProtection="1">
      <alignment horizontal="center" vertical="center" wrapText="1"/>
      <protection locked="0"/>
    </xf>
    <xf numFmtId="0" fontId="211" fillId="24" borderId="298" xfId="8" applyFont="1" applyFill="1" applyBorder="1" applyAlignment="1" applyProtection="1">
      <alignment horizontal="right" vertical="center" wrapText="1"/>
      <protection locked="0"/>
    </xf>
    <xf numFmtId="0" fontId="211" fillId="24" borderId="338" xfId="8" applyFont="1" applyFill="1" applyBorder="1" applyAlignment="1" applyProtection="1">
      <alignment horizontal="right" vertical="center" wrapText="1"/>
      <protection locked="0"/>
    </xf>
    <xf numFmtId="0" fontId="211" fillId="24" borderId="262" xfId="8" applyFont="1" applyFill="1" applyBorder="1" applyAlignment="1" applyProtection="1">
      <alignment horizontal="right" vertical="center" wrapText="1"/>
      <protection locked="0"/>
    </xf>
    <xf numFmtId="0" fontId="100" fillId="26" borderId="308" xfId="15" applyFont="1" applyFill="1" applyBorder="1" applyAlignment="1" applyProtection="1">
      <alignment horizontal="center" vertical="center" wrapText="1"/>
      <protection locked="0"/>
    </xf>
    <xf numFmtId="0" fontId="100" fillId="26" borderId="0" xfId="15" applyFont="1" applyFill="1" applyAlignment="1" applyProtection="1">
      <alignment horizontal="center" vertical="center" wrapText="1"/>
      <protection locked="0"/>
    </xf>
    <xf numFmtId="0" fontId="69" fillId="69" borderId="0" xfId="6" applyFont="1" applyFill="1" applyAlignment="1">
      <alignment horizontal="center" vertical="center" textRotation="90" wrapText="1"/>
    </xf>
    <xf numFmtId="0" fontId="307" fillId="56" borderId="93" xfId="0" applyFont="1" applyFill="1" applyBorder="1" applyAlignment="1">
      <alignment horizontal="center" vertical="center"/>
    </xf>
    <xf numFmtId="0" fontId="307" fillId="56" borderId="308" xfId="0" applyFont="1" applyFill="1" applyBorder="1" applyAlignment="1">
      <alignment horizontal="center" vertical="center"/>
    </xf>
    <xf numFmtId="0" fontId="307" fillId="56" borderId="309" xfId="0" applyFont="1" applyFill="1" applyBorder="1" applyAlignment="1">
      <alignment horizontal="center" vertical="center"/>
    </xf>
    <xf numFmtId="0" fontId="18" fillId="23" borderId="21" xfId="0" applyFont="1" applyFill="1" applyBorder="1" applyAlignment="1">
      <alignment horizontal="left" wrapText="1"/>
    </xf>
    <xf numFmtId="0" fontId="18" fillId="23" borderId="0" xfId="0" applyFont="1" applyFill="1" applyAlignment="1">
      <alignment horizontal="left" wrapText="1"/>
    </xf>
    <xf numFmtId="0" fontId="18" fillId="23" borderId="4" xfId="0" applyFont="1" applyFill="1" applyBorder="1" applyAlignment="1">
      <alignment horizontal="left" wrapText="1"/>
    </xf>
    <xf numFmtId="172" fontId="136" fillId="8" borderId="0" xfId="12" applyNumberFormat="1" applyFont="1" applyFill="1" applyAlignment="1">
      <alignment horizontal="left" vertical="center" wrapText="1"/>
    </xf>
    <xf numFmtId="172" fontId="136" fillId="8" borderId="4" xfId="12" applyNumberFormat="1" applyFont="1" applyFill="1" applyBorder="1" applyAlignment="1">
      <alignment horizontal="left" vertical="center" wrapText="1"/>
    </xf>
    <xf numFmtId="0" fontId="86" fillId="4" borderId="21" xfId="15" applyFont="1" applyFill="1" applyBorder="1" applyAlignment="1">
      <alignment horizontal="center" vertical="center" wrapText="1"/>
    </xf>
    <xf numFmtId="0" fontId="86" fillId="4" borderId="0" xfId="15" applyFont="1" applyFill="1" applyAlignment="1">
      <alignment horizontal="center" vertical="center" wrapText="1"/>
    </xf>
    <xf numFmtId="0" fontId="86" fillId="4" borderId="4" xfId="15" applyFont="1" applyFill="1" applyBorder="1" applyAlignment="1">
      <alignment horizontal="center" vertical="center" wrapText="1"/>
    </xf>
    <xf numFmtId="0" fontId="86" fillId="4" borderId="92" xfId="15" applyFont="1" applyFill="1" applyBorder="1" applyAlignment="1">
      <alignment horizontal="center" vertical="center" wrapText="1"/>
    </xf>
    <xf numFmtId="0" fontId="86" fillId="4" borderId="49" xfId="15" applyFont="1" applyFill="1" applyBorder="1" applyAlignment="1">
      <alignment horizontal="center" vertical="center" wrapText="1"/>
    </xf>
    <xf numFmtId="0" fontId="86" fillId="4" borderId="100" xfId="15" applyFont="1" applyFill="1" applyBorder="1" applyAlignment="1">
      <alignment horizontal="center" vertical="center" wrapText="1"/>
    </xf>
    <xf numFmtId="0" fontId="100" fillId="26" borderId="87" xfId="15" applyFont="1" applyFill="1" applyBorder="1" applyAlignment="1" applyProtection="1">
      <alignment horizontal="center" vertical="center" wrapText="1"/>
      <protection locked="0"/>
    </xf>
    <xf numFmtId="0" fontId="100" fillId="26" borderId="122" xfId="15" applyFont="1" applyFill="1" applyBorder="1" applyAlignment="1" applyProtection="1">
      <alignment horizontal="center" vertical="center" wrapText="1"/>
      <protection locked="0"/>
    </xf>
    <xf numFmtId="0" fontId="100" fillId="26" borderId="123" xfId="15" applyFont="1" applyFill="1" applyBorder="1" applyAlignment="1" applyProtection="1">
      <alignment horizontal="center" vertical="center" wrapText="1"/>
      <protection locked="0"/>
    </xf>
    <xf numFmtId="0" fontId="100" fillId="26" borderId="21" xfId="15" applyFont="1" applyFill="1" applyBorder="1" applyAlignment="1" applyProtection="1">
      <alignment horizontal="center" vertical="center" wrapText="1"/>
      <protection locked="0"/>
    </xf>
    <xf numFmtId="0" fontId="100" fillId="26" borderId="4" xfId="15" applyFont="1" applyFill="1" applyBorder="1" applyAlignment="1" applyProtection="1">
      <alignment horizontal="center" vertical="center" wrapText="1"/>
      <protection locked="0"/>
    </xf>
    <xf numFmtId="0" fontId="304" fillId="23" borderId="0" xfId="15" applyFont="1" applyFill="1" applyAlignment="1">
      <alignment horizontal="center" vertical="center" wrapText="1"/>
    </xf>
    <xf numFmtId="0" fontId="304" fillId="23" borderId="4" xfId="15" applyFont="1" applyFill="1" applyBorder="1" applyAlignment="1">
      <alignment horizontal="center" vertical="center" wrapText="1"/>
    </xf>
    <xf numFmtId="165" fontId="306" fillId="24" borderId="21" xfId="0" applyNumberFormat="1" applyFont="1" applyFill="1" applyBorder="1" applyAlignment="1" applyProtection="1">
      <alignment horizontal="center" vertical="center"/>
      <protection locked="0"/>
    </xf>
    <xf numFmtId="165" fontId="306" fillId="24" borderId="0" xfId="0" applyNumberFormat="1" applyFont="1" applyFill="1" applyAlignment="1" applyProtection="1">
      <alignment horizontal="center" vertical="center"/>
      <protection locked="0"/>
    </xf>
    <xf numFmtId="165" fontId="86" fillId="24" borderId="21" xfId="0" applyNumberFormat="1" applyFont="1" applyFill="1" applyBorder="1" applyAlignment="1" applyProtection="1">
      <alignment horizontal="right" vertical="center" wrapText="1"/>
      <protection locked="0"/>
    </xf>
    <xf numFmtId="165" fontId="86" fillId="24" borderId="0" xfId="0" applyNumberFormat="1" applyFont="1" applyFill="1" applyAlignment="1" applyProtection="1">
      <alignment horizontal="right" vertical="center" wrapText="1"/>
      <protection locked="0"/>
    </xf>
    <xf numFmtId="164" fontId="86" fillId="23" borderId="21" xfId="0" applyNumberFormat="1" applyFont="1" applyFill="1" applyBorder="1" applyAlignment="1" applyProtection="1">
      <alignment horizontal="right" vertical="center" wrapText="1"/>
      <protection locked="0"/>
    </xf>
    <xf numFmtId="164" fontId="86" fillId="23" borderId="0" xfId="0" applyNumberFormat="1" applyFont="1" applyFill="1" applyAlignment="1" applyProtection="1">
      <alignment horizontal="right" vertical="center" wrapText="1"/>
      <protection locked="0"/>
    </xf>
    <xf numFmtId="0" fontId="69" fillId="69" borderId="4" xfId="6" applyFont="1" applyFill="1" applyBorder="1" applyAlignment="1">
      <alignment horizontal="center" vertical="center" textRotation="90" wrapText="1"/>
    </xf>
    <xf numFmtId="0" fontId="18" fillId="23" borderId="21" xfId="0" applyFont="1" applyFill="1" applyBorder="1" applyAlignment="1">
      <alignment horizontal="left"/>
    </xf>
    <xf numFmtId="0" fontId="18" fillId="23" borderId="0" xfId="0" applyFont="1" applyFill="1" applyAlignment="1">
      <alignment horizontal="left"/>
    </xf>
    <xf numFmtId="0" fontId="18" fillId="23" borderId="4" xfId="0" applyFont="1" applyFill="1" applyBorder="1" applyAlignment="1">
      <alignment horizontal="left"/>
    </xf>
    <xf numFmtId="0" fontId="86" fillId="4" borderId="21" xfId="15" applyFont="1" applyFill="1" applyBorder="1" applyAlignment="1">
      <alignment horizontal="left" vertical="center" wrapText="1"/>
    </xf>
    <xf numFmtId="0" fontId="86" fillId="4" borderId="0" xfId="15" applyFont="1" applyFill="1" applyAlignment="1">
      <alignment horizontal="left" vertical="center" wrapText="1"/>
    </xf>
    <xf numFmtId="0" fontId="86" fillId="4" borderId="4" xfId="15" applyFont="1" applyFill="1" applyBorder="1" applyAlignment="1">
      <alignment horizontal="left" vertical="center" wrapText="1"/>
    </xf>
    <xf numFmtId="0" fontId="86" fillId="4" borderId="92" xfId="15" applyFont="1" applyFill="1" applyBorder="1" applyAlignment="1">
      <alignment horizontal="left" vertical="center" wrapText="1"/>
    </xf>
    <xf numFmtId="0" fontId="86" fillId="4" borderId="49" xfId="15" applyFont="1" applyFill="1" applyBorder="1" applyAlignment="1">
      <alignment horizontal="left" vertical="center" wrapText="1"/>
    </xf>
    <xf numFmtId="0" fontId="86" fillId="4" borderId="100" xfId="15" applyFont="1" applyFill="1" applyBorder="1" applyAlignment="1">
      <alignment horizontal="left" vertical="center" wrapText="1"/>
    </xf>
    <xf numFmtId="0" fontId="307" fillId="56" borderId="95" xfId="0" applyFont="1" applyFill="1" applyBorder="1" applyAlignment="1">
      <alignment horizontal="center" vertical="center"/>
    </xf>
    <xf numFmtId="0" fontId="307" fillId="56" borderId="8" xfId="0" applyFont="1" applyFill="1" applyBorder="1" applyAlignment="1">
      <alignment horizontal="center" vertical="center"/>
    </xf>
    <xf numFmtId="0" fontId="307" fillId="56" borderId="101" xfId="0" applyFont="1" applyFill="1" applyBorder="1" applyAlignment="1">
      <alignment horizontal="center" vertical="center"/>
    </xf>
    <xf numFmtId="0" fontId="298" fillId="23" borderId="0" xfId="0" applyFont="1" applyFill="1" applyAlignment="1">
      <alignment horizontal="center" vertical="center" wrapText="1"/>
    </xf>
    <xf numFmtId="0" fontId="298" fillId="23" borderId="4" xfId="0" applyFont="1" applyFill="1" applyBorder="1" applyAlignment="1">
      <alignment horizontal="center" vertical="center" wrapText="1"/>
    </xf>
    <xf numFmtId="0" fontId="44" fillId="56" borderId="0" xfId="0" applyFont="1" applyFill="1" applyAlignment="1">
      <alignment horizontal="center" vertical="center" wrapText="1"/>
    </xf>
    <xf numFmtId="0" fontId="44" fillId="56" borderId="4" xfId="0" applyFont="1" applyFill="1" applyBorder="1" applyAlignment="1">
      <alignment horizontal="center" vertical="center" wrapText="1"/>
    </xf>
    <xf numFmtId="165" fontId="71" fillId="24" borderId="21" xfId="0" applyNumberFormat="1" applyFont="1" applyFill="1" applyBorder="1" applyAlignment="1" applyProtection="1">
      <alignment horizontal="right" vertical="center" wrapText="1"/>
      <protection locked="0"/>
    </xf>
    <xf numFmtId="165" fontId="71" fillId="24" borderId="0" xfId="0" applyNumberFormat="1" applyFont="1" applyFill="1" applyAlignment="1" applyProtection="1">
      <alignment horizontal="right" vertical="center" wrapText="1"/>
      <protection locked="0"/>
    </xf>
    <xf numFmtId="169" fontId="86" fillId="22" borderId="0" xfId="0" applyNumberFormat="1" applyFont="1" applyFill="1" applyAlignment="1">
      <alignment horizontal="center" vertical="center" wrapText="1"/>
    </xf>
    <xf numFmtId="169" fontId="86" fillId="22" borderId="4" xfId="0" applyNumberFormat="1" applyFont="1" applyFill="1" applyBorder="1" applyAlignment="1">
      <alignment horizontal="center" vertical="center" wrapText="1"/>
    </xf>
    <xf numFmtId="0" fontId="71" fillId="0" borderId="12" xfId="0" applyFont="1" applyBorder="1" applyAlignment="1">
      <alignment horizontal="center"/>
    </xf>
    <xf numFmtId="0" fontId="71" fillId="0" borderId="13" xfId="0" applyFont="1" applyBorder="1" applyAlignment="1">
      <alignment horizontal="center"/>
    </xf>
    <xf numFmtId="0" fontId="71" fillId="0" borderId="14" xfId="0" applyFont="1" applyBorder="1" applyAlignment="1">
      <alignment horizontal="center"/>
    </xf>
    <xf numFmtId="0" fontId="107" fillId="0" borderId="7" xfId="17" applyFont="1" applyBorder="1" applyAlignment="1">
      <alignment horizontal="center" vertical="center" wrapText="1"/>
    </xf>
    <xf numFmtId="0" fontId="107" fillId="0" borderId="8" xfId="17" applyFont="1" applyBorder="1" applyAlignment="1">
      <alignment horizontal="center" vertical="center" wrapText="1"/>
    </xf>
    <xf numFmtId="0" fontId="107" fillId="0" borderId="9" xfId="17" applyFont="1" applyBorder="1" applyAlignment="1">
      <alignment horizontal="center" vertical="center" wrapText="1"/>
    </xf>
    <xf numFmtId="169" fontId="101" fillId="23" borderId="5" xfId="0" applyNumberFormat="1" applyFont="1" applyFill="1" applyBorder="1" applyAlignment="1">
      <alignment horizontal="center" vertical="center" wrapText="1"/>
    </xf>
    <xf numFmtId="169" fontId="101" fillId="23" borderId="0" xfId="0" applyNumberFormat="1" applyFont="1" applyFill="1" applyAlignment="1">
      <alignment horizontal="center" vertical="center" wrapText="1"/>
    </xf>
    <xf numFmtId="169" fontId="101" fillId="23" borderId="6" xfId="0" applyNumberFormat="1" applyFont="1" applyFill="1" applyBorder="1" applyAlignment="1">
      <alignment horizontal="center" vertical="center" wrapText="1"/>
    </xf>
    <xf numFmtId="0" fontId="40" fillId="26" borderId="5" xfId="15" applyFont="1" applyFill="1" applyBorder="1" applyAlignment="1" applyProtection="1">
      <alignment horizontal="center" vertical="center"/>
      <protection locked="0"/>
    </xf>
    <xf numFmtId="0" fontId="40" fillId="26" borderId="0" xfId="15" applyFont="1" applyFill="1" applyAlignment="1" applyProtection="1">
      <alignment horizontal="center" vertical="center"/>
      <protection locked="0"/>
    </xf>
    <xf numFmtId="0" fontId="40" fillId="26" borderId="6" xfId="15" applyFont="1" applyFill="1" applyBorder="1" applyAlignment="1" applyProtection="1">
      <alignment horizontal="center" vertical="center"/>
      <protection locked="0"/>
    </xf>
    <xf numFmtId="0" fontId="30" fillId="4" borderId="0" xfId="15" applyFont="1" applyFill="1" applyAlignment="1">
      <alignment horizontal="right" wrapText="1"/>
    </xf>
    <xf numFmtId="169" fontId="29" fillId="22" borderId="6" xfId="0" applyNumberFormat="1" applyFont="1" applyFill="1" applyBorder="1" applyAlignment="1">
      <alignment horizontal="center" vertical="center"/>
    </xf>
    <xf numFmtId="169" fontId="61" fillId="23" borderId="299" xfId="0" applyNumberFormat="1" applyFont="1" applyFill="1" applyBorder="1" applyAlignment="1">
      <alignment horizontal="center" vertical="top" wrapText="1"/>
    </xf>
    <xf numFmtId="0" fontId="92" fillId="23" borderId="5" xfId="0" applyFont="1" applyFill="1" applyBorder="1" applyAlignment="1">
      <alignment horizontal="center" vertical="center"/>
    </xf>
    <xf numFmtId="0" fontId="92" fillId="23" borderId="0" xfId="0" applyFont="1" applyFill="1" applyAlignment="1">
      <alignment horizontal="center" vertical="center"/>
    </xf>
    <xf numFmtId="0" fontId="92" fillId="23" borderId="6" xfId="0" applyFont="1" applyFill="1" applyBorder="1" applyAlignment="1">
      <alignment horizontal="center" vertical="center"/>
    </xf>
    <xf numFmtId="0" fontId="69" fillId="69" borderId="319" xfId="6" applyFont="1" applyFill="1" applyBorder="1" applyAlignment="1">
      <alignment horizontal="center" vertical="center" textRotation="90" wrapText="1"/>
    </xf>
    <xf numFmtId="0" fontId="62" fillId="26" borderId="12" xfId="15" applyFont="1" applyFill="1" applyBorder="1" applyAlignment="1" applyProtection="1">
      <alignment horizontal="center" vertical="center"/>
      <protection locked="0"/>
    </xf>
    <xf numFmtId="0" fontId="62" fillId="26" borderId="13" xfId="15" applyFont="1" applyFill="1" applyBorder="1" applyAlignment="1" applyProtection="1">
      <alignment horizontal="center" vertical="center"/>
      <protection locked="0"/>
    </xf>
    <xf numFmtId="0" fontId="62" fillId="26" borderId="14" xfId="15" applyFont="1" applyFill="1" applyBorder="1" applyAlignment="1" applyProtection="1">
      <alignment horizontal="center" vertical="center"/>
      <protection locked="0"/>
    </xf>
    <xf numFmtId="0" fontId="20" fillId="41" borderId="0" xfId="0" applyFont="1" applyFill="1" applyAlignment="1">
      <alignment horizontal="center"/>
    </xf>
    <xf numFmtId="0" fontId="69" fillId="41" borderId="4" xfId="6" applyFont="1" applyFill="1" applyBorder="1" applyAlignment="1">
      <alignment horizontal="center" vertical="center" textRotation="90" wrapText="1"/>
    </xf>
    <xf numFmtId="0" fontId="102" fillId="23" borderId="87" xfId="6" applyFont="1" applyFill="1" applyBorder="1" applyAlignment="1" applyProtection="1">
      <alignment horizontal="center" vertical="center"/>
      <protection hidden="1"/>
    </xf>
    <xf numFmtId="0" fontId="102" fillId="23" borderId="122" xfId="6" applyFont="1" applyFill="1" applyBorder="1" applyAlignment="1" applyProtection="1">
      <alignment horizontal="center" vertical="center"/>
      <protection hidden="1"/>
    </xf>
    <xf numFmtId="0" fontId="102" fillId="23" borderId="123" xfId="6" applyFont="1" applyFill="1" applyBorder="1" applyAlignment="1" applyProtection="1">
      <alignment horizontal="center" vertical="center"/>
      <protection hidden="1"/>
    </xf>
    <xf numFmtId="0" fontId="102" fillId="23" borderId="21" xfId="6" applyFont="1" applyFill="1" applyBorder="1" applyAlignment="1" applyProtection="1">
      <alignment horizontal="center" vertical="center"/>
      <protection hidden="1"/>
    </xf>
    <xf numFmtId="0" fontId="102" fillId="23" borderId="0" xfId="6" applyFont="1" applyFill="1" applyAlignment="1" applyProtection="1">
      <alignment horizontal="center" vertical="center"/>
      <protection hidden="1"/>
    </xf>
    <xf numFmtId="0" fontId="102" fillId="23" borderId="4" xfId="6" applyFont="1" applyFill="1" applyBorder="1" applyAlignment="1" applyProtection="1">
      <alignment horizontal="center" vertical="center"/>
      <protection hidden="1"/>
    </xf>
    <xf numFmtId="0" fontId="62" fillId="23" borderId="21" xfId="11" applyFont="1" applyFill="1" applyBorder="1" applyAlignment="1">
      <alignment horizontal="center" vertical="center" wrapText="1"/>
    </xf>
    <xf numFmtId="0" fontId="62" fillId="23" borderId="0" xfId="11" applyFont="1" applyFill="1" applyAlignment="1">
      <alignment horizontal="center" vertical="center" wrapText="1"/>
    </xf>
    <xf numFmtId="0" fontId="62" fillId="23" borderId="95" xfId="11" applyFont="1" applyFill="1" applyBorder="1" applyAlignment="1">
      <alignment horizontal="center" vertical="center" wrapText="1"/>
    </xf>
    <xf numFmtId="0" fontId="62" fillId="23" borderId="8" xfId="11" applyFont="1" applyFill="1" applyBorder="1" applyAlignment="1">
      <alignment horizontal="center" vertical="center" wrapText="1"/>
    </xf>
    <xf numFmtId="0" fontId="103" fillId="0" borderId="0" xfId="1" applyFont="1" applyAlignment="1" applyProtection="1">
      <alignment horizontal="left" vertical="center"/>
    </xf>
    <xf numFmtId="0" fontId="104" fillId="0" borderId="0" xfId="0" applyFont="1" applyAlignment="1">
      <alignment horizontal="left" vertical="center"/>
    </xf>
    <xf numFmtId="0" fontId="104" fillId="0" borderId="4" xfId="0" applyFont="1" applyBorder="1" applyAlignment="1">
      <alignment horizontal="left" vertical="center"/>
    </xf>
    <xf numFmtId="0" fontId="104" fillId="0" borderId="8" xfId="0" applyFont="1" applyBorder="1" applyAlignment="1">
      <alignment horizontal="left" vertical="center"/>
    </xf>
    <xf numFmtId="0" fontId="104" fillId="0" borderId="101" xfId="0" applyFont="1" applyBorder="1" applyAlignment="1">
      <alignment horizontal="left" vertical="center"/>
    </xf>
    <xf numFmtId="0" fontId="39" fillId="23" borderId="93" xfId="0" applyFont="1" applyFill="1" applyBorder="1" applyAlignment="1">
      <alignment horizontal="center" vertical="center" wrapText="1"/>
    </xf>
    <xf numFmtId="0" fontId="39" fillId="23" borderId="13" xfId="0" applyFont="1" applyFill="1" applyBorder="1" applyAlignment="1">
      <alignment horizontal="center" vertical="center" wrapText="1"/>
    </xf>
    <xf numFmtId="0" fontId="39" fillId="23" borderId="114" xfId="0" applyFont="1" applyFill="1" applyBorder="1" applyAlignment="1">
      <alignment horizontal="center" vertical="center" wrapText="1"/>
    </xf>
    <xf numFmtId="0" fontId="39" fillId="23" borderId="92" xfId="0" applyFont="1" applyFill="1" applyBorder="1" applyAlignment="1">
      <alignment horizontal="center" vertical="center" wrapText="1"/>
    </xf>
    <xf numFmtId="0" fontId="39" fillId="23" borderId="49" xfId="0" applyFont="1" applyFill="1" applyBorder="1" applyAlignment="1">
      <alignment horizontal="center" vertical="center" wrapText="1"/>
    </xf>
    <xf numFmtId="0" fontId="39" fillId="23" borderId="100" xfId="0" applyFont="1" applyFill="1" applyBorder="1" applyAlignment="1">
      <alignment horizontal="center" vertical="center" wrapText="1"/>
    </xf>
    <xf numFmtId="0" fontId="40" fillId="7" borderId="12" xfId="0" applyFont="1" applyFill="1" applyBorder="1" applyAlignment="1">
      <alignment horizontal="center" vertical="center"/>
    </xf>
    <xf numFmtId="0" fontId="40" fillId="7" borderId="13" xfId="0" applyFont="1" applyFill="1" applyBorder="1" applyAlignment="1">
      <alignment horizontal="center" vertical="center"/>
    </xf>
    <xf numFmtId="0" fontId="40" fillId="7" borderId="14" xfId="0" applyFont="1" applyFill="1" applyBorder="1" applyAlignment="1">
      <alignment horizontal="center" vertical="center"/>
    </xf>
    <xf numFmtId="0" fontId="40" fillId="37" borderId="0" xfId="0" applyFont="1" applyFill="1" applyAlignment="1">
      <alignment horizontal="center" vertical="center"/>
    </xf>
    <xf numFmtId="0" fontId="40" fillId="37" borderId="6" xfId="0" applyFont="1" applyFill="1" applyBorder="1" applyAlignment="1">
      <alignment horizontal="center" vertical="center"/>
    </xf>
    <xf numFmtId="0" fontId="43" fillId="23" borderId="0" xfId="0" applyFont="1" applyFill="1" applyAlignment="1">
      <alignment horizontal="right" vertical="center"/>
    </xf>
    <xf numFmtId="0" fontId="39" fillId="23" borderId="0" xfId="0" applyFont="1" applyFill="1" applyAlignment="1" applyProtection="1">
      <alignment horizontal="center" vertical="center"/>
      <protection locked="0"/>
    </xf>
    <xf numFmtId="0" fontId="39" fillId="23" borderId="4" xfId="0" applyFont="1" applyFill="1" applyBorder="1" applyAlignment="1" applyProtection="1">
      <alignment horizontal="center" vertical="center"/>
      <protection locked="0"/>
    </xf>
    <xf numFmtId="0" fontId="29" fillId="23" borderId="21" xfId="6" applyFont="1" applyFill="1" applyBorder="1" applyAlignment="1" applyProtection="1">
      <alignment horizontal="center" vertical="center" wrapText="1"/>
      <protection hidden="1"/>
    </xf>
    <xf numFmtId="0" fontId="29" fillId="23" borderId="0" xfId="6" applyFont="1" applyFill="1" applyAlignment="1" applyProtection="1">
      <alignment horizontal="center" vertical="center" wrapText="1"/>
      <protection hidden="1"/>
    </xf>
    <xf numFmtId="0" fontId="62" fillId="23" borderId="4" xfId="11" applyFont="1" applyFill="1" applyBorder="1" applyAlignment="1">
      <alignment horizontal="center" vertical="center" wrapText="1"/>
    </xf>
    <xf numFmtId="0" fontId="62" fillId="23" borderId="101" xfId="11" applyFont="1" applyFill="1" applyBorder="1" applyAlignment="1">
      <alignment horizontal="center" vertical="center" wrapText="1"/>
    </xf>
    <xf numFmtId="0" fontId="323" fillId="22" borderId="300" xfId="0" applyFont="1" applyFill="1" applyBorder="1" applyAlignment="1">
      <alignment horizontal="center" vertical="center"/>
    </xf>
    <xf numFmtId="0" fontId="323" fillId="22" borderId="290" xfId="0" applyFont="1" applyFill="1" applyBorder="1" applyAlignment="1">
      <alignment horizontal="center" vertical="center"/>
    </xf>
    <xf numFmtId="0" fontId="323" fillId="22" borderId="301" xfId="0" applyFont="1" applyFill="1" applyBorder="1" applyAlignment="1">
      <alignment horizontal="center" vertical="center"/>
    </xf>
    <xf numFmtId="0" fontId="323" fillId="22" borderId="302" xfId="0" applyFont="1" applyFill="1" applyBorder="1" applyAlignment="1">
      <alignment horizontal="center" vertical="center"/>
    </xf>
    <xf numFmtId="0" fontId="323" fillId="22" borderId="294" xfId="0" applyFont="1" applyFill="1" applyBorder="1" applyAlignment="1">
      <alignment horizontal="center" vertical="center"/>
    </xf>
    <xf numFmtId="0" fontId="323" fillId="22" borderId="303" xfId="0" applyFont="1" applyFill="1" applyBorder="1" applyAlignment="1">
      <alignment horizontal="center" vertical="center"/>
    </xf>
    <xf numFmtId="0" fontId="38" fillId="23" borderId="21" xfId="6" applyFont="1" applyFill="1" applyBorder="1" applyAlignment="1" applyProtection="1">
      <alignment horizontal="center" vertical="center" wrapText="1"/>
      <protection hidden="1"/>
    </xf>
    <xf numFmtId="0" fontId="38" fillId="23" borderId="0" xfId="6" applyFont="1" applyFill="1" applyAlignment="1" applyProtection="1">
      <alignment horizontal="center" vertical="center" wrapText="1"/>
      <protection hidden="1"/>
    </xf>
    <xf numFmtId="0" fontId="40" fillId="7" borderId="21" xfId="0" applyFont="1" applyFill="1" applyBorder="1" applyAlignment="1">
      <alignment horizontal="center" vertical="center"/>
    </xf>
    <xf numFmtId="0" fontId="40" fillId="7" borderId="0" xfId="0" applyFont="1" applyFill="1" applyAlignment="1">
      <alignment horizontal="center" vertical="center"/>
    </xf>
    <xf numFmtId="0" fontId="40" fillId="7" borderId="4" xfId="0" applyFont="1" applyFill="1" applyBorder="1" applyAlignment="1">
      <alignment horizontal="center" vertical="center"/>
    </xf>
    <xf numFmtId="0" fontId="104" fillId="23" borderId="93" xfId="0" applyFont="1" applyFill="1" applyBorder="1" applyAlignment="1">
      <alignment horizontal="right" vertical="center"/>
    </xf>
    <xf numFmtId="0" fontId="104" fillId="23" borderId="13" xfId="0" applyFont="1" applyFill="1" applyBorder="1" applyAlignment="1">
      <alignment horizontal="right" vertical="center"/>
    </xf>
    <xf numFmtId="0" fontId="43" fillId="23" borderId="93" xfId="0" applyFont="1" applyFill="1" applyBorder="1" applyAlignment="1">
      <alignment horizontal="right" vertical="center"/>
    </xf>
    <xf numFmtId="0" fontId="43" fillId="23" borderId="13" xfId="0" applyFont="1" applyFill="1" applyBorder="1" applyAlignment="1">
      <alignment horizontal="right" vertical="center"/>
    </xf>
    <xf numFmtId="0" fontId="108" fillId="33" borderId="12" xfId="0" applyFont="1" applyFill="1" applyBorder="1" applyAlignment="1">
      <alignment horizontal="center" vertical="center"/>
    </xf>
    <xf numFmtId="0" fontId="108" fillId="33" borderId="13" xfId="0" applyFont="1" applyFill="1" applyBorder="1" applyAlignment="1">
      <alignment horizontal="center" vertical="center"/>
    </xf>
    <xf numFmtId="0" fontId="108" fillId="33" borderId="14" xfId="0" applyFont="1" applyFill="1" applyBorder="1" applyAlignment="1">
      <alignment horizontal="center" vertical="center"/>
    </xf>
    <xf numFmtId="0" fontId="105" fillId="33" borderId="21" xfId="6" applyFont="1" applyFill="1" applyBorder="1" applyAlignment="1" applyProtection="1">
      <alignment horizontal="center" vertical="center" wrapText="1"/>
      <protection hidden="1"/>
    </xf>
    <xf numFmtId="0" fontId="105" fillId="33" borderId="0" xfId="6" applyFont="1" applyFill="1" applyAlignment="1" applyProtection="1">
      <alignment horizontal="center" vertical="center" wrapText="1"/>
      <protection hidden="1"/>
    </xf>
    <xf numFmtId="0" fontId="105" fillId="33" borderId="4" xfId="6" applyFont="1" applyFill="1" applyBorder="1" applyAlignment="1" applyProtection="1">
      <alignment horizontal="center" vertical="center" wrapText="1"/>
      <protection hidden="1"/>
    </xf>
    <xf numFmtId="0" fontId="40" fillId="64" borderId="27" xfId="0" applyFont="1" applyFill="1" applyBorder="1" applyAlignment="1">
      <alignment horizontal="center" vertical="center"/>
    </xf>
    <xf numFmtId="0" fontId="40" fillId="64" borderId="28" xfId="0" applyFont="1" applyFill="1" applyBorder="1" applyAlignment="1">
      <alignment horizontal="center" vertical="center"/>
    </xf>
    <xf numFmtId="0" fontId="40" fillId="64" borderId="244" xfId="0" applyFont="1" applyFill="1" applyBorder="1" applyAlignment="1">
      <alignment horizontal="center" vertical="center"/>
    </xf>
    <xf numFmtId="0" fontId="62" fillId="65" borderId="21" xfId="6" applyFont="1" applyFill="1" applyBorder="1" applyAlignment="1" applyProtection="1">
      <alignment horizontal="center" vertical="center" wrapText="1"/>
      <protection hidden="1"/>
    </xf>
    <xf numFmtId="0" fontId="62" fillId="65" borderId="0" xfId="6" applyFont="1" applyFill="1" applyAlignment="1" applyProtection="1">
      <alignment horizontal="center" vertical="center" wrapText="1"/>
      <protection hidden="1"/>
    </xf>
    <xf numFmtId="0" fontId="62" fillId="65" borderId="4" xfId="6" applyFont="1" applyFill="1" applyBorder="1" applyAlignment="1" applyProtection="1">
      <alignment horizontal="center" vertical="center" wrapText="1"/>
      <protection hidden="1"/>
    </xf>
    <xf numFmtId="0" fontId="103" fillId="0" borderId="0" xfId="1" applyFont="1" applyBorder="1" applyAlignment="1" applyProtection="1">
      <alignment horizontal="left" vertical="center"/>
    </xf>
    <xf numFmtId="0" fontId="71" fillId="36" borderId="12" xfId="0" applyFont="1" applyFill="1" applyBorder="1" applyAlignment="1">
      <alignment horizontal="center" vertical="center"/>
    </xf>
    <xf numFmtId="0" fontId="71" fillId="36" borderId="13" xfId="0" applyFont="1" applyFill="1" applyBorder="1" applyAlignment="1">
      <alignment horizontal="center" vertical="center"/>
    </xf>
    <xf numFmtId="0" fontId="71" fillId="36" borderId="14" xfId="0" applyFont="1" applyFill="1" applyBorder="1" applyAlignment="1">
      <alignment horizontal="center" vertical="center"/>
    </xf>
    <xf numFmtId="0" fontId="62" fillId="36" borderId="300" xfId="6" applyFont="1" applyFill="1" applyBorder="1" applyAlignment="1" applyProtection="1">
      <alignment horizontal="center" vertical="center" wrapText="1"/>
      <protection hidden="1"/>
    </xf>
    <xf numFmtId="0" fontId="62" fillId="36" borderId="290" xfId="6" applyFont="1" applyFill="1" applyBorder="1" applyAlignment="1" applyProtection="1">
      <alignment horizontal="center" vertical="center" wrapText="1"/>
      <protection hidden="1"/>
    </xf>
    <xf numFmtId="0" fontId="62" fillId="36" borderId="301" xfId="6" applyFont="1" applyFill="1" applyBorder="1" applyAlignment="1" applyProtection="1">
      <alignment horizontal="center" vertical="center" wrapText="1"/>
      <protection hidden="1"/>
    </xf>
    <xf numFmtId="0" fontId="103" fillId="0" borderId="4" xfId="1" applyFont="1" applyBorder="1" applyAlignment="1" applyProtection="1">
      <alignment horizontal="left" vertical="center"/>
    </xf>
    <xf numFmtId="0" fontId="103" fillId="0" borderId="8" xfId="1" applyFont="1" applyBorder="1" applyAlignment="1" applyProtection="1">
      <alignment horizontal="left" vertical="center"/>
    </xf>
    <xf numFmtId="0" fontId="103" fillId="0" borderId="101" xfId="1" applyFont="1" applyBorder="1" applyAlignment="1" applyProtection="1">
      <alignment horizontal="left" vertical="center"/>
    </xf>
    <xf numFmtId="0" fontId="37" fillId="36" borderId="27" xfId="0" applyFont="1" applyFill="1" applyBorder="1" applyAlignment="1">
      <alignment horizontal="center" vertical="center" wrapText="1"/>
    </xf>
    <xf numFmtId="0" fontId="37" fillId="36" borderId="28" xfId="0" applyFont="1" applyFill="1" applyBorder="1" applyAlignment="1">
      <alignment horizontal="center" vertical="center" wrapText="1"/>
    </xf>
    <xf numFmtId="0" fontId="37" fillId="36" borderId="244" xfId="0" applyFont="1" applyFill="1" applyBorder="1" applyAlignment="1">
      <alignment horizontal="center" vertical="center" wrapText="1"/>
    </xf>
    <xf numFmtId="0" fontId="322" fillId="22" borderId="292" xfId="0" applyFont="1" applyFill="1" applyBorder="1" applyAlignment="1">
      <alignment horizontal="center" vertical="center" wrapText="1"/>
    </xf>
    <xf numFmtId="0" fontId="322" fillId="22" borderId="290" xfId="0" applyFont="1" applyFill="1" applyBorder="1" applyAlignment="1">
      <alignment horizontal="center" vertical="center" wrapText="1"/>
    </xf>
    <xf numFmtId="0" fontId="322" fillId="22" borderId="304" xfId="0" applyFont="1" applyFill="1" applyBorder="1" applyAlignment="1">
      <alignment horizontal="center" vertical="center" wrapText="1"/>
    </xf>
    <xf numFmtId="0" fontId="322" fillId="22" borderId="342" xfId="0" applyFont="1" applyFill="1" applyBorder="1" applyAlignment="1">
      <alignment horizontal="center" vertical="center" wrapText="1"/>
    </xf>
    <xf numFmtId="0" fontId="322" fillId="22" borderId="0" xfId="0" applyFont="1" applyFill="1" applyAlignment="1">
      <alignment horizontal="center" vertical="center" wrapText="1"/>
    </xf>
    <xf numFmtId="0" fontId="322" fillId="22" borderId="343" xfId="0" applyFont="1" applyFill="1" applyBorder="1" applyAlignment="1">
      <alignment horizontal="center" vertical="center" wrapText="1"/>
    </xf>
    <xf numFmtId="0" fontId="322" fillId="22" borderId="293" xfId="0" applyFont="1" applyFill="1" applyBorder="1" applyAlignment="1">
      <alignment horizontal="center" vertical="center" wrapText="1"/>
    </xf>
    <xf numFmtId="0" fontId="322" fillId="22" borderId="294" xfId="0" applyFont="1" applyFill="1" applyBorder="1" applyAlignment="1">
      <alignment horizontal="center" vertical="center" wrapText="1"/>
    </xf>
    <xf numFmtId="0" fontId="322" fillId="22" borderId="305" xfId="0" applyFont="1" applyFill="1" applyBorder="1" applyAlignment="1">
      <alignment horizontal="center" vertical="center" wrapText="1"/>
    </xf>
    <xf numFmtId="0" fontId="323" fillId="22" borderId="292" xfId="0" applyFont="1" applyFill="1" applyBorder="1" applyAlignment="1">
      <alignment horizontal="center" vertical="center"/>
    </xf>
    <xf numFmtId="0" fontId="323" fillId="22" borderId="304" xfId="0" applyFont="1" applyFill="1" applyBorder="1" applyAlignment="1">
      <alignment horizontal="center" vertical="center"/>
    </xf>
    <xf numFmtId="0" fontId="323" fillId="22" borderId="342" xfId="0" applyFont="1" applyFill="1" applyBorder="1" applyAlignment="1">
      <alignment horizontal="center" vertical="center"/>
    </xf>
    <xf numFmtId="0" fontId="323" fillId="22" borderId="0" xfId="0" applyFont="1" applyFill="1" applyAlignment="1">
      <alignment horizontal="center" vertical="center"/>
    </xf>
    <xf numFmtId="0" fontId="323" fillId="22" borderId="343" xfId="0" applyFont="1" applyFill="1" applyBorder="1" applyAlignment="1">
      <alignment horizontal="center" vertical="center"/>
    </xf>
    <xf numFmtId="0" fontId="323" fillId="22" borderId="293" xfId="0" applyFont="1" applyFill="1" applyBorder="1" applyAlignment="1">
      <alignment horizontal="center" vertical="center"/>
    </xf>
    <xf numFmtId="0" fontId="323" fillId="22" borderId="305" xfId="0" applyFont="1" applyFill="1" applyBorder="1" applyAlignment="1">
      <alignment horizontal="center" vertical="center"/>
    </xf>
    <xf numFmtId="0" fontId="324" fillId="37" borderId="0" xfId="0" applyFont="1" applyFill="1" applyAlignment="1">
      <alignment horizontal="center" vertical="center" wrapText="1"/>
    </xf>
    <xf numFmtId="0" fontId="86" fillId="36" borderId="0" xfId="0" applyFont="1" applyFill="1" applyAlignment="1">
      <alignment horizontal="center" vertical="center" wrapText="1"/>
    </xf>
    <xf numFmtId="0" fontId="29" fillId="0" borderId="0" xfId="15" applyFont="1" applyAlignment="1">
      <alignment horizontal="center" vertical="center"/>
    </xf>
    <xf numFmtId="0" fontId="29" fillId="0" borderId="4" xfId="15" applyFont="1" applyBorder="1" applyAlignment="1">
      <alignment horizontal="center" vertical="center"/>
    </xf>
    <xf numFmtId="168" fontId="86" fillId="23" borderId="48" xfId="15" applyNumberFormat="1" applyFont="1" applyFill="1" applyBorder="1" applyAlignment="1">
      <alignment horizontal="center" vertical="center"/>
    </xf>
    <xf numFmtId="168" fontId="86" fillId="23" borderId="81" xfId="15" applyNumberFormat="1" applyFont="1" applyFill="1" applyBorder="1" applyAlignment="1">
      <alignment horizontal="center" vertical="center"/>
    </xf>
    <xf numFmtId="0" fontId="59" fillId="23" borderId="0" xfId="15" applyFont="1" applyFill="1" applyAlignment="1">
      <alignment horizontal="center" vertical="center"/>
    </xf>
    <xf numFmtId="0" fontId="59" fillId="23" borderId="4" xfId="15" applyFont="1" applyFill="1" applyBorder="1" applyAlignment="1">
      <alignment horizontal="center" vertical="center"/>
    </xf>
    <xf numFmtId="0" fontId="40" fillId="23" borderId="84" xfId="15" applyFont="1" applyFill="1" applyBorder="1" applyAlignment="1">
      <alignment horizontal="right" vertical="center"/>
    </xf>
    <xf numFmtId="0" fontId="29" fillId="0" borderId="201" xfId="15" applyFont="1" applyBorder="1" applyAlignment="1">
      <alignment horizontal="center" vertical="center"/>
    </xf>
    <xf numFmtId="0" fontId="29" fillId="0" borderId="202" xfId="15" applyFont="1" applyBorder="1" applyAlignment="1">
      <alignment horizontal="center" vertical="center"/>
    </xf>
    <xf numFmtId="0" fontId="29" fillId="23" borderId="48" xfId="13" applyFont="1" applyFill="1" applyBorder="1" applyAlignment="1">
      <alignment horizontal="center" vertical="center"/>
    </xf>
    <xf numFmtId="0" fontId="71" fillId="23" borderId="108" xfId="15" applyFont="1" applyFill="1" applyBorder="1" applyAlignment="1">
      <alignment horizontal="right" wrapText="1"/>
    </xf>
    <xf numFmtId="0" fontId="29" fillId="23" borderId="84" xfId="15" applyFont="1" applyFill="1" applyBorder="1" applyAlignment="1">
      <alignment horizontal="right" vertical="center"/>
    </xf>
    <xf numFmtId="0" fontId="71" fillId="23" borderId="0" xfId="15" applyFont="1" applyFill="1" applyAlignment="1">
      <alignment horizontal="right" wrapText="1"/>
    </xf>
    <xf numFmtId="0" fontId="71" fillId="23" borderId="245" xfId="15" applyFont="1" applyFill="1" applyBorder="1" applyAlignment="1">
      <alignment horizontal="right" wrapText="1"/>
    </xf>
    <xf numFmtId="0" fontId="100" fillId="23" borderId="247" xfId="8" applyFont="1" applyFill="1" applyBorder="1" applyAlignment="1">
      <alignment horizontal="center" vertical="center"/>
    </xf>
    <xf numFmtId="0" fontId="100" fillId="23" borderId="67" xfId="8" applyFont="1" applyFill="1" applyBorder="1" applyAlignment="1">
      <alignment horizontal="center" vertical="center"/>
    </xf>
    <xf numFmtId="0" fontId="100" fillId="23" borderId="68" xfId="8" applyFont="1" applyFill="1" applyBorder="1" applyAlignment="1">
      <alignment horizontal="center" vertical="center"/>
    </xf>
    <xf numFmtId="0" fontId="107" fillId="23" borderId="167" xfId="13" applyFont="1" applyFill="1" applyBorder="1" applyAlignment="1">
      <alignment horizontal="left" vertical="center"/>
    </xf>
    <xf numFmtId="0" fontId="107" fillId="23" borderId="0" xfId="8" applyFont="1" applyFill="1" applyAlignment="1">
      <alignment horizontal="center" vertical="center" wrapText="1"/>
    </xf>
    <xf numFmtId="0" fontId="107" fillId="23" borderId="161" xfId="8" applyFont="1" applyFill="1" applyBorder="1" applyAlignment="1">
      <alignment horizontal="center" vertical="center" wrapText="1"/>
    </xf>
    <xf numFmtId="0" fontId="107" fillId="23" borderId="113" xfId="14" applyFont="1" applyFill="1" applyBorder="1" applyAlignment="1">
      <alignment horizontal="left" vertical="center"/>
    </xf>
    <xf numFmtId="0" fontId="107" fillId="23" borderId="0" xfId="14" applyFont="1" applyFill="1" applyAlignment="1">
      <alignment horizontal="left" vertical="center"/>
    </xf>
    <xf numFmtId="0" fontId="107" fillId="23" borderId="0" xfId="15" applyFont="1" applyFill="1" applyAlignment="1">
      <alignment horizontal="center" vertical="center"/>
    </xf>
    <xf numFmtId="0" fontId="107" fillId="23" borderId="243" xfId="15" applyFont="1" applyFill="1" applyBorder="1" applyAlignment="1">
      <alignment horizontal="center" vertical="center"/>
    </xf>
    <xf numFmtId="0" fontId="24" fillId="36" borderId="21" xfId="13" applyFont="1" applyFill="1" applyBorder="1" applyAlignment="1">
      <alignment horizontal="center" vertical="center" wrapText="1"/>
    </xf>
    <xf numFmtId="0" fontId="24" fillId="36" borderId="0" xfId="13" applyFont="1" applyFill="1" applyAlignment="1">
      <alignment horizontal="center" vertical="center" wrapText="1"/>
    </xf>
    <xf numFmtId="0" fontId="24" fillId="36" borderId="4" xfId="13" applyFont="1" applyFill="1" applyBorder="1" applyAlignment="1">
      <alignment horizontal="center" vertical="center" wrapText="1"/>
    </xf>
    <xf numFmtId="0" fontId="215" fillId="2" borderId="21" xfId="13" applyFont="1" applyFill="1" applyBorder="1" applyAlignment="1">
      <alignment horizontal="center" vertical="center"/>
    </xf>
    <xf numFmtId="0" fontId="215" fillId="2" borderId="4" xfId="13" applyFont="1" applyFill="1" applyBorder="1" applyAlignment="1">
      <alignment horizontal="center" vertical="center"/>
    </xf>
    <xf numFmtId="173" fontId="71" fillId="23" borderId="0" xfId="15" applyNumberFormat="1" applyFont="1" applyFill="1" applyAlignment="1">
      <alignment horizontal="right" vertical="center" wrapText="1"/>
    </xf>
    <xf numFmtId="0" fontId="325" fillId="25" borderId="5" xfId="0" applyFont="1" applyFill="1" applyBorder="1" applyAlignment="1">
      <alignment horizontal="center" vertical="center"/>
    </xf>
    <xf numFmtId="0" fontId="86" fillId="0" borderId="0" xfId="0" applyFont="1" applyAlignment="1">
      <alignment vertical="center"/>
    </xf>
    <xf numFmtId="0" fontId="86" fillId="0" borderId="6" xfId="0" applyFont="1" applyBorder="1" applyAlignment="1">
      <alignment vertical="center"/>
    </xf>
    <xf numFmtId="173" fontId="29" fillId="0" borderId="0" xfId="15" applyNumberFormat="1" applyFont="1" applyAlignment="1">
      <alignment horizontal="center" vertical="center"/>
    </xf>
    <xf numFmtId="173" fontId="29" fillId="0" borderId="4" xfId="15" applyNumberFormat="1" applyFont="1" applyBorder="1" applyAlignment="1">
      <alignment horizontal="center" vertical="center"/>
    </xf>
    <xf numFmtId="0" fontId="105" fillId="25" borderId="21" xfId="13" applyFont="1" applyFill="1" applyBorder="1" applyAlignment="1">
      <alignment horizontal="center" vertical="center"/>
    </xf>
    <xf numFmtId="0" fontId="105" fillId="25" borderId="0" xfId="13" applyFont="1" applyFill="1" applyAlignment="1">
      <alignment horizontal="center" vertical="center"/>
    </xf>
    <xf numFmtId="0" fontId="105" fillId="25" borderId="4" xfId="13" applyFont="1" applyFill="1" applyBorder="1" applyAlignment="1">
      <alignment horizontal="center" vertical="center"/>
    </xf>
    <xf numFmtId="171" fontId="306" fillId="2" borderId="0" xfId="13" applyNumberFormat="1" applyFont="1" applyFill="1" applyAlignment="1" applyProtection="1">
      <alignment horizontal="center" vertical="center"/>
      <protection locked="0"/>
    </xf>
    <xf numFmtId="171" fontId="306" fillId="2" borderId="4" xfId="13" applyNumberFormat="1" applyFont="1" applyFill="1" applyBorder="1" applyAlignment="1" applyProtection="1">
      <alignment horizontal="center" vertical="center"/>
      <protection locked="0"/>
    </xf>
    <xf numFmtId="0" fontId="29" fillId="23" borderId="0" xfId="13" applyFont="1" applyFill="1" applyAlignment="1">
      <alignment horizontal="center" vertical="center"/>
    </xf>
    <xf numFmtId="0" fontId="29" fillId="23" borderId="245" xfId="13" applyFont="1" applyFill="1" applyBorder="1" applyAlignment="1">
      <alignment horizontal="center" vertical="center"/>
    </xf>
    <xf numFmtId="173" fontId="296" fillId="23" borderId="0" xfId="15" applyNumberFormat="1" applyFont="1" applyFill="1" applyAlignment="1">
      <alignment horizontal="right" vertical="center"/>
    </xf>
    <xf numFmtId="173" fontId="296" fillId="23" borderId="245" xfId="15" applyNumberFormat="1" applyFont="1" applyFill="1" applyBorder="1" applyAlignment="1">
      <alignment horizontal="right" vertical="center"/>
    </xf>
    <xf numFmtId="173" fontId="86" fillId="23" borderId="49" xfId="15" applyNumberFormat="1" applyFont="1" applyFill="1" applyBorder="1" applyAlignment="1">
      <alignment horizontal="right" vertical="center"/>
    </xf>
    <xf numFmtId="173" fontId="86" fillId="23" borderId="246" xfId="15" applyNumberFormat="1" applyFont="1" applyFill="1" applyBorder="1" applyAlignment="1">
      <alignment horizontal="right" vertical="center"/>
    </xf>
    <xf numFmtId="0" fontId="325" fillId="25" borderId="21" xfId="0" applyFont="1" applyFill="1" applyBorder="1" applyAlignment="1">
      <alignment horizontal="center" vertical="center"/>
    </xf>
    <xf numFmtId="0" fontId="325" fillId="25" borderId="0" xfId="0" applyFont="1" applyFill="1" applyAlignment="1">
      <alignment horizontal="center" vertical="center"/>
    </xf>
    <xf numFmtId="0" fontId="325" fillId="25" borderId="4" xfId="0" applyFont="1" applyFill="1" applyBorder="1" applyAlignment="1">
      <alignment horizontal="center" vertical="center"/>
    </xf>
    <xf numFmtId="0" fontId="26" fillId="56" borderId="5" xfId="0" applyFont="1" applyFill="1" applyBorder="1" applyAlignment="1">
      <alignment horizontal="center"/>
    </xf>
    <xf numFmtId="0" fontId="26" fillId="56" borderId="0" xfId="0" applyFont="1" applyFill="1" applyAlignment="1">
      <alignment horizontal="center"/>
    </xf>
    <xf numFmtId="0" fontId="26" fillId="56" borderId="6" xfId="0" applyFont="1" applyFill="1" applyBorder="1" applyAlignment="1">
      <alignment horizontal="center"/>
    </xf>
    <xf numFmtId="0" fontId="100" fillId="26" borderId="87" xfId="15" applyFont="1" applyFill="1" applyBorder="1" applyAlignment="1" applyProtection="1">
      <alignment horizontal="center" vertical="center"/>
      <protection locked="0"/>
    </xf>
    <xf numFmtId="0" fontId="100" fillId="26" borderId="122" xfId="15" applyFont="1" applyFill="1" applyBorder="1" applyAlignment="1" applyProtection="1">
      <alignment horizontal="center" vertical="center"/>
      <protection locked="0"/>
    </xf>
    <xf numFmtId="0" fontId="100" fillId="26" borderId="123" xfId="15" applyFont="1" applyFill="1" applyBorder="1" applyAlignment="1" applyProtection="1">
      <alignment horizontal="center" vertical="center"/>
      <protection locked="0"/>
    </xf>
    <xf numFmtId="0" fontId="86" fillId="0" borderId="4" xfId="0" applyFont="1" applyBorder="1" applyAlignment="1">
      <alignment vertical="center"/>
    </xf>
    <xf numFmtId="0" fontId="100" fillId="26" borderId="12" xfId="15" applyFont="1" applyFill="1" applyBorder="1" applyAlignment="1" applyProtection="1">
      <alignment horizontal="center" vertical="center" wrapText="1"/>
      <protection locked="0"/>
    </xf>
    <xf numFmtId="0" fontId="100" fillId="26" borderId="13" xfId="15" applyFont="1" applyFill="1" applyBorder="1" applyAlignment="1" applyProtection="1">
      <alignment horizontal="center" vertical="center" wrapText="1"/>
      <protection locked="0"/>
    </xf>
    <xf numFmtId="0" fontId="100" fillId="26" borderId="14" xfId="15" applyFont="1" applyFill="1" applyBorder="1" applyAlignment="1" applyProtection="1">
      <alignment horizontal="center" vertical="center" wrapText="1"/>
      <protection locked="0"/>
    </xf>
    <xf numFmtId="0" fontId="107" fillId="23" borderId="168" xfId="13" applyFont="1" applyFill="1" applyBorder="1" applyAlignment="1">
      <alignment horizontal="left" vertical="center"/>
    </xf>
    <xf numFmtId="0" fontId="107" fillId="23" borderId="144" xfId="8" applyFont="1" applyFill="1" applyBorder="1" applyAlignment="1">
      <alignment horizontal="center" vertical="center" wrapText="1"/>
    </xf>
    <xf numFmtId="0" fontId="107" fillId="23" borderId="225" xfId="8" applyFont="1" applyFill="1" applyBorder="1" applyAlignment="1">
      <alignment horizontal="center" vertical="center" wrapText="1"/>
    </xf>
    <xf numFmtId="0" fontId="107" fillId="23" borderId="144" xfId="15" applyFont="1" applyFill="1" applyBorder="1" applyAlignment="1">
      <alignment horizontal="center" vertical="center"/>
    </xf>
    <xf numFmtId="0" fontId="107" fillId="23" borderId="239" xfId="15" applyFont="1" applyFill="1" applyBorder="1" applyAlignment="1">
      <alignment horizontal="center" vertical="center"/>
    </xf>
    <xf numFmtId="0" fontId="107" fillId="23" borderId="228" xfId="14" applyFont="1" applyFill="1" applyBorder="1" applyAlignment="1">
      <alignment horizontal="left" vertical="center"/>
    </xf>
    <xf numFmtId="0" fontId="107" fillId="23" borderId="144" xfId="14" applyFont="1" applyFill="1" applyBorder="1" applyAlignment="1">
      <alignment horizontal="left" vertical="center"/>
    </xf>
    <xf numFmtId="177" fontId="29" fillId="7" borderId="45" xfId="14" applyNumberFormat="1" applyFont="1" applyFill="1" applyBorder="1" applyAlignment="1">
      <alignment horizontal="center" vertical="center"/>
    </xf>
    <xf numFmtId="178" fontId="62" fillId="7" borderId="45" xfId="14" applyNumberFormat="1" applyFont="1" applyFill="1" applyBorder="1" applyAlignment="1">
      <alignment horizontal="center" vertical="center"/>
    </xf>
    <xf numFmtId="178" fontId="62" fillId="7" borderId="61" xfId="14" applyNumberFormat="1" applyFont="1" applyFill="1" applyBorder="1" applyAlignment="1">
      <alignment horizontal="center" vertical="center"/>
    </xf>
    <xf numFmtId="0" fontId="100" fillId="26" borderId="87" xfId="13" applyFont="1" applyFill="1" applyBorder="1" applyAlignment="1">
      <alignment horizontal="center" vertical="center" wrapText="1"/>
    </xf>
    <xf numFmtId="0" fontId="100" fillId="26" borderId="122" xfId="13" applyFont="1" applyFill="1" applyBorder="1" applyAlignment="1">
      <alignment horizontal="center" vertical="center" wrapText="1"/>
    </xf>
    <xf numFmtId="0" fontId="100" fillId="26" borderId="123" xfId="13" applyFont="1" applyFill="1" applyBorder="1" applyAlignment="1">
      <alignment horizontal="center" vertical="center" wrapText="1"/>
    </xf>
    <xf numFmtId="0" fontId="24" fillId="23" borderId="21" xfId="13" applyFont="1" applyFill="1" applyBorder="1" applyAlignment="1">
      <alignment horizontal="center" vertical="center" wrapText="1"/>
    </xf>
    <xf numFmtId="0" fontId="24" fillId="23" borderId="4" xfId="13" applyFont="1" applyFill="1" applyBorder="1" applyAlignment="1">
      <alignment horizontal="center" vertical="center" wrapText="1"/>
    </xf>
    <xf numFmtId="0" fontId="62" fillId="26" borderId="87" xfId="13" applyFont="1" applyFill="1" applyBorder="1" applyAlignment="1">
      <alignment horizontal="center" vertical="center" wrapText="1"/>
    </xf>
    <xf numFmtId="0" fontId="62" fillId="26" borderId="122" xfId="13" applyFont="1" applyFill="1" applyBorder="1" applyAlignment="1">
      <alignment horizontal="center" vertical="center" wrapText="1"/>
    </xf>
    <xf numFmtId="0" fontId="62" fillId="26" borderId="123" xfId="13" applyFont="1" applyFill="1" applyBorder="1" applyAlignment="1">
      <alignment horizontal="center" vertical="center" wrapText="1"/>
    </xf>
    <xf numFmtId="0" fontId="106" fillId="26" borderId="12" xfId="15" applyFont="1" applyFill="1" applyBorder="1" applyAlignment="1" applyProtection="1">
      <alignment horizontal="center" vertical="center" wrapText="1"/>
      <protection locked="0"/>
    </xf>
    <xf numFmtId="0" fontId="106" fillId="26" borderId="13" xfId="15" applyFont="1" applyFill="1" applyBorder="1" applyAlignment="1" applyProtection="1">
      <alignment horizontal="center" vertical="center" wrapText="1"/>
      <protection locked="0"/>
    </xf>
    <xf numFmtId="0" fontId="106" fillId="26" borderId="14" xfId="15" applyFont="1" applyFill="1" applyBorder="1" applyAlignment="1" applyProtection="1">
      <alignment horizontal="center" vertical="center" wrapText="1"/>
      <protection locked="0"/>
    </xf>
    <xf numFmtId="0" fontId="325" fillId="27" borderId="5" xfId="0" applyFont="1" applyFill="1" applyBorder="1" applyAlignment="1">
      <alignment horizontal="center" vertical="center"/>
    </xf>
    <xf numFmtId="0" fontId="325" fillId="27" borderId="0" xfId="0" applyFont="1" applyFill="1" applyAlignment="1">
      <alignment vertical="center"/>
    </xf>
    <xf numFmtId="0" fontId="325" fillId="27" borderId="6" xfId="0" applyFont="1" applyFill="1" applyBorder="1" applyAlignment="1">
      <alignment vertical="center"/>
    </xf>
    <xf numFmtId="0" fontId="105" fillId="27" borderId="21" xfId="13" applyFont="1" applyFill="1" applyBorder="1" applyAlignment="1">
      <alignment horizontal="center" vertical="center"/>
    </xf>
    <xf numFmtId="0" fontId="105" fillId="27" borderId="4" xfId="13" applyFont="1" applyFill="1" applyBorder="1" applyAlignment="1">
      <alignment horizontal="center" vertical="center"/>
    </xf>
    <xf numFmtId="173" fontId="274" fillId="23" borderId="0" xfId="15" applyNumberFormat="1" applyFont="1" applyFill="1" applyAlignment="1">
      <alignment horizontal="right" vertical="center"/>
    </xf>
    <xf numFmtId="173" fontId="274" fillId="23" borderId="245" xfId="15" applyNumberFormat="1" applyFont="1" applyFill="1" applyBorder="1" applyAlignment="1">
      <alignment horizontal="right" vertical="center"/>
    </xf>
    <xf numFmtId="0" fontId="325" fillId="27" borderId="21" xfId="0" applyFont="1" applyFill="1" applyBorder="1" applyAlignment="1">
      <alignment horizontal="center" vertical="center"/>
    </xf>
    <xf numFmtId="0" fontId="325" fillId="27" borderId="4" xfId="0" applyFont="1" applyFill="1" applyBorder="1" applyAlignment="1">
      <alignment vertical="center"/>
    </xf>
    <xf numFmtId="0" fontId="26" fillId="56" borderId="21" xfId="0" applyFont="1" applyFill="1" applyBorder="1" applyAlignment="1">
      <alignment horizontal="center"/>
    </xf>
    <xf numFmtId="0" fontId="26" fillId="56" borderId="4" xfId="0" applyFont="1" applyFill="1" applyBorder="1" applyAlignment="1">
      <alignment horizontal="center"/>
    </xf>
    <xf numFmtId="0" fontId="106" fillId="26" borderId="87" xfId="15" applyFont="1" applyFill="1" applyBorder="1" applyAlignment="1" applyProtection="1">
      <alignment horizontal="center" vertical="center"/>
      <protection locked="0"/>
    </xf>
    <xf numFmtId="0" fontId="106" fillId="26" borderId="122" xfId="15" applyFont="1" applyFill="1" applyBorder="1" applyAlignment="1" applyProtection="1">
      <alignment horizontal="center" vertical="center"/>
      <protection locked="0"/>
    </xf>
    <xf numFmtId="0" fontId="106" fillId="26" borderId="123" xfId="15" applyFont="1" applyFill="1" applyBorder="1" applyAlignment="1" applyProtection="1">
      <alignment horizontal="center" vertical="center"/>
      <protection locked="0"/>
    </xf>
    <xf numFmtId="0" fontId="29" fillId="27" borderId="21" xfId="0" applyFont="1" applyFill="1" applyBorder="1" applyAlignment="1">
      <alignment horizontal="center"/>
    </xf>
    <xf numFmtId="0" fontId="29" fillId="27" borderId="0" xfId="0" applyFont="1" applyFill="1" applyAlignment="1">
      <alignment horizontal="center"/>
    </xf>
    <xf numFmtId="0" fontId="29" fillId="27" borderId="4" xfId="0" applyFont="1" applyFill="1" applyBorder="1" applyAlignment="1">
      <alignment horizontal="center"/>
    </xf>
    <xf numFmtId="0" fontId="40" fillId="36" borderId="5" xfId="13" applyFont="1" applyFill="1" applyBorder="1" applyAlignment="1">
      <alignment horizontal="center" vertical="center"/>
    </xf>
    <xf numFmtId="0" fontId="40" fillId="36" borderId="0" xfId="13" applyFont="1" applyFill="1" applyAlignment="1">
      <alignment horizontal="center" vertical="center"/>
    </xf>
    <xf numFmtId="0" fontId="40" fillId="36" borderId="6" xfId="13" applyFont="1" applyFill="1" applyBorder="1" applyAlignment="1">
      <alignment horizontal="center" vertical="center"/>
    </xf>
    <xf numFmtId="0" fontId="40" fillId="23" borderId="0" xfId="8" applyFont="1" applyFill="1" applyAlignment="1">
      <alignment horizontal="center" vertical="center"/>
    </xf>
    <xf numFmtId="0" fontId="105" fillId="27" borderId="12" xfId="13" applyFont="1" applyFill="1" applyBorder="1" applyAlignment="1">
      <alignment horizontal="center" vertical="center"/>
    </xf>
    <xf numFmtId="0" fontId="105" fillId="27" borderId="13" xfId="13" applyFont="1" applyFill="1" applyBorder="1" applyAlignment="1">
      <alignment horizontal="center" vertical="center"/>
    </xf>
    <xf numFmtId="0" fontId="105" fillId="27" borderId="14" xfId="13" applyFont="1" applyFill="1" applyBorder="1" applyAlignment="1">
      <alignment horizontal="center" vertical="center"/>
    </xf>
    <xf numFmtId="0" fontId="108" fillId="27" borderId="122" xfId="13" applyFont="1" applyFill="1" applyBorder="1" applyAlignment="1">
      <alignment horizontal="center" vertical="center"/>
    </xf>
    <xf numFmtId="0" fontId="108" fillId="27" borderId="123" xfId="13" applyFont="1" applyFill="1" applyBorder="1" applyAlignment="1">
      <alignment horizontal="center" vertical="center"/>
    </xf>
    <xf numFmtId="0" fontId="86" fillId="0" borderId="0" xfId="17" applyFont="1" applyAlignment="1">
      <alignment horizontal="left" vertical="center" wrapText="1"/>
    </xf>
    <xf numFmtId="0" fontId="37" fillId="36" borderId="28" xfId="0" applyFont="1" applyFill="1" applyBorder="1" applyAlignment="1">
      <alignment horizontal="center" vertical="center"/>
    </xf>
    <xf numFmtId="0" fontId="40" fillId="37" borderId="12" xfId="0" applyFont="1" applyFill="1" applyBorder="1" applyAlignment="1">
      <alignment horizontal="center" vertical="center"/>
    </xf>
    <xf numFmtId="0" fontId="40" fillId="37" borderId="13" xfId="0" applyFont="1" applyFill="1" applyBorder="1" applyAlignment="1">
      <alignment horizontal="center" vertical="center"/>
    </xf>
    <xf numFmtId="0" fontId="40" fillId="37" borderId="14" xfId="0" applyFont="1" applyFill="1" applyBorder="1" applyAlignment="1">
      <alignment horizontal="center" vertical="center"/>
    </xf>
    <xf numFmtId="0" fontId="100" fillId="23" borderId="94" xfId="8" applyFont="1" applyFill="1" applyBorder="1" applyAlignment="1">
      <alignment horizontal="center" vertical="center"/>
    </xf>
    <xf numFmtId="0" fontId="100" fillId="23" borderId="201" xfId="8" applyFont="1" applyFill="1" applyBorder="1" applyAlignment="1">
      <alignment horizontal="center" vertical="center"/>
    </xf>
    <xf numFmtId="0" fontId="100" fillId="23" borderId="202" xfId="8" applyFont="1" applyFill="1" applyBorder="1" applyAlignment="1">
      <alignment horizontal="center" vertical="center"/>
    </xf>
    <xf numFmtId="0" fontId="107" fillId="23" borderId="21" xfId="13" applyFont="1" applyFill="1" applyBorder="1" applyAlignment="1">
      <alignment horizontal="left" vertical="center"/>
    </xf>
    <xf numFmtId="0" fontId="107" fillId="23" borderId="108" xfId="8" applyFont="1" applyFill="1" applyBorder="1" applyAlignment="1">
      <alignment horizontal="left" vertical="center" wrapText="1"/>
    </xf>
    <xf numFmtId="0" fontId="107" fillId="23" borderId="86" xfId="8" applyFont="1" applyFill="1" applyBorder="1" applyAlignment="1">
      <alignment horizontal="left" vertical="center" wrapText="1"/>
    </xf>
    <xf numFmtId="0" fontId="107" fillId="23" borderId="0" xfId="8" applyFont="1" applyFill="1" applyAlignment="1">
      <alignment horizontal="left" vertical="center" wrapText="1"/>
    </xf>
    <xf numFmtId="0" fontId="107" fillId="23" borderId="161" xfId="8" applyFont="1" applyFill="1" applyBorder="1" applyAlignment="1">
      <alignment horizontal="left" vertical="center" wrapText="1"/>
    </xf>
    <xf numFmtId="0" fontId="107" fillId="23" borderId="108" xfId="15" applyFont="1" applyFill="1" applyBorder="1" applyAlignment="1">
      <alignment horizontal="center" vertical="center"/>
    </xf>
    <xf numFmtId="0" fontId="107" fillId="23" borderId="96" xfId="15" applyFont="1" applyFill="1" applyBorder="1" applyAlignment="1">
      <alignment horizontal="center" vertical="center"/>
    </xf>
    <xf numFmtId="0" fontId="107" fillId="23" borderId="4" xfId="15" applyFont="1" applyFill="1" applyBorder="1" applyAlignment="1">
      <alignment horizontal="center" vertical="center"/>
    </xf>
    <xf numFmtId="0" fontId="107" fillId="23" borderId="0" xfId="15" applyFont="1" applyFill="1" applyAlignment="1">
      <alignment horizontal="left" vertical="center" wrapText="1"/>
    </xf>
    <xf numFmtId="0" fontId="107" fillId="23" borderId="4" xfId="15" applyFont="1" applyFill="1" applyBorder="1" applyAlignment="1">
      <alignment horizontal="left" vertical="center" wrapText="1"/>
    </xf>
    <xf numFmtId="177" fontId="29" fillId="26" borderId="125" xfId="14" applyNumberFormat="1" applyFont="1" applyFill="1" applyBorder="1" applyAlignment="1">
      <alignment horizontal="center" vertical="center"/>
    </xf>
    <xf numFmtId="178" fontId="62" fillId="26" borderId="125" xfId="14" applyNumberFormat="1" applyFont="1" applyFill="1" applyBorder="1" applyAlignment="1">
      <alignment horizontal="center" vertical="center"/>
    </xf>
    <xf numFmtId="178" fontId="62" fillId="26" borderId="248" xfId="14" applyNumberFormat="1" applyFont="1" applyFill="1" applyBorder="1" applyAlignment="1">
      <alignment horizontal="center" vertical="center"/>
    </xf>
    <xf numFmtId="0" fontId="128" fillId="27" borderId="5" xfId="0" applyFont="1" applyFill="1" applyBorder="1" applyAlignment="1">
      <alignment horizontal="center" vertical="center"/>
    </xf>
    <xf numFmtId="0" fontId="107" fillId="23" borderId="5" xfId="8" applyFont="1" applyFill="1" applyBorder="1" applyAlignment="1">
      <alignment horizontal="center" vertical="center" wrapText="1"/>
    </xf>
    <xf numFmtId="0" fontId="107" fillId="23" borderId="6" xfId="8" applyFont="1" applyFill="1" applyBorder="1" applyAlignment="1">
      <alignment horizontal="center" vertical="center" wrapText="1"/>
    </xf>
    <xf numFmtId="0" fontId="339" fillId="23" borderId="91" xfId="0" applyFont="1" applyFill="1" applyBorder="1" applyAlignment="1">
      <alignment horizontal="right" vertical="center" wrapText="1"/>
    </xf>
    <xf numFmtId="0" fontId="339" fillId="23" borderId="84" xfId="0" applyFont="1" applyFill="1" applyBorder="1" applyAlignment="1">
      <alignment horizontal="right" vertical="center" wrapText="1"/>
    </xf>
    <xf numFmtId="178" fontId="62" fillId="7" borderId="125" xfId="14" applyNumberFormat="1" applyFont="1" applyFill="1" applyBorder="1" applyAlignment="1">
      <alignment horizontal="center" vertical="center"/>
    </xf>
    <xf numFmtId="178" fontId="62" fillId="7" borderId="248" xfId="14" applyNumberFormat="1" applyFont="1" applyFill="1" applyBorder="1" applyAlignment="1">
      <alignment horizontal="center" vertical="center"/>
    </xf>
    <xf numFmtId="0" fontId="128" fillId="27" borderId="91" xfId="0" applyFont="1" applyFill="1" applyBorder="1" applyAlignment="1">
      <alignment horizontal="center" vertical="center"/>
    </xf>
    <xf numFmtId="0" fontId="128" fillId="27" borderId="84" xfId="0" applyFont="1" applyFill="1" applyBorder="1" applyAlignment="1">
      <alignment horizontal="center" vertical="center"/>
    </xf>
    <xf numFmtId="0" fontId="128" fillId="27" borderId="85" xfId="0" applyFont="1" applyFill="1" applyBorder="1" applyAlignment="1">
      <alignment horizontal="center" vertical="center"/>
    </xf>
    <xf numFmtId="1" fontId="29" fillId="26" borderId="12" xfId="0" applyNumberFormat="1" applyFont="1" applyFill="1" applyBorder="1" applyAlignment="1">
      <alignment horizontal="center" vertical="center" wrapText="1"/>
    </xf>
    <xf numFmtId="1" fontId="29" fillId="26" borderId="13" xfId="0" applyNumberFormat="1" applyFont="1" applyFill="1" applyBorder="1" applyAlignment="1">
      <alignment horizontal="center" vertical="center" wrapText="1"/>
    </xf>
    <xf numFmtId="1" fontId="29" fillId="26" borderId="14" xfId="0" applyNumberFormat="1" applyFont="1" applyFill="1" applyBorder="1" applyAlignment="1">
      <alignment horizontal="center" vertical="center" wrapText="1"/>
    </xf>
    <xf numFmtId="177" fontId="29" fillId="7" borderId="125" xfId="14" applyNumberFormat="1" applyFont="1" applyFill="1" applyBorder="1" applyAlignment="1">
      <alignment horizontal="center" vertical="center"/>
    </xf>
    <xf numFmtId="0" fontId="62" fillId="26" borderId="87" xfId="0" applyFont="1" applyFill="1" applyBorder="1" applyAlignment="1">
      <alignment horizontal="center" vertical="center"/>
    </xf>
    <xf numFmtId="0" fontId="62" fillId="26" borderId="122" xfId="0" applyFont="1" applyFill="1" applyBorder="1" applyAlignment="1">
      <alignment horizontal="center" vertical="center"/>
    </xf>
    <xf numFmtId="0" fontId="62" fillId="26" borderId="123" xfId="0" applyFont="1" applyFill="1" applyBorder="1" applyAlignment="1">
      <alignment horizontal="center" vertical="center"/>
    </xf>
    <xf numFmtId="0" fontId="86" fillId="21" borderId="21" xfId="0" applyFont="1" applyFill="1" applyBorder="1" applyAlignment="1">
      <alignment horizontal="center" vertical="center" wrapText="1"/>
    </xf>
    <xf numFmtId="0" fontId="86" fillId="21" borderId="0" xfId="0" applyFont="1" applyFill="1" applyAlignment="1">
      <alignment horizontal="center" vertical="center" wrapText="1"/>
    </xf>
    <xf numFmtId="1" fontId="108" fillId="27" borderId="5" xfId="0" applyNumberFormat="1" applyFont="1" applyFill="1" applyBorder="1" applyAlignment="1">
      <alignment horizontal="center" vertical="center" wrapText="1"/>
    </xf>
    <xf numFmtId="1" fontId="108" fillId="27" borderId="0" xfId="0" applyNumberFormat="1" applyFont="1" applyFill="1" applyAlignment="1">
      <alignment horizontal="center" vertical="center" wrapText="1"/>
    </xf>
    <xf numFmtId="1" fontId="108" fillId="27" borderId="6" xfId="0" applyNumberFormat="1" applyFont="1" applyFill="1" applyBorder="1" applyAlignment="1">
      <alignment horizontal="center" vertical="center" wrapText="1"/>
    </xf>
    <xf numFmtId="0" fontId="62" fillId="6" borderId="30" xfId="18" applyFont="1" applyFill="1" applyBorder="1" applyAlignment="1">
      <alignment horizontal="center" vertical="center" wrapText="1"/>
    </xf>
    <xf numFmtId="0" fontId="62" fillId="6" borderId="23" xfId="18" applyFont="1" applyFill="1" applyBorder="1" applyAlignment="1">
      <alignment horizontal="center" vertical="center" wrapText="1"/>
    </xf>
    <xf numFmtId="0" fontId="62" fillId="6" borderId="249" xfId="18" applyFont="1" applyFill="1" applyBorder="1" applyAlignment="1">
      <alignment horizontal="center" vertical="center" wrapText="1"/>
    </xf>
    <xf numFmtId="0" fontId="62" fillId="6" borderId="31" xfId="18" applyFont="1" applyFill="1" applyBorder="1" applyAlignment="1">
      <alignment horizontal="center" vertical="center" wrapText="1"/>
    </xf>
    <xf numFmtId="0" fontId="62" fillId="6" borderId="0" xfId="18" applyFont="1" applyFill="1" applyAlignment="1">
      <alignment horizontal="center" vertical="center" wrapText="1"/>
    </xf>
    <xf numFmtId="0" fontId="62" fillId="6" borderId="6" xfId="18" applyFont="1" applyFill="1" applyBorder="1" applyAlignment="1">
      <alignment horizontal="center" vertical="center" wrapText="1"/>
    </xf>
    <xf numFmtId="0" fontId="62" fillId="6" borderId="250" xfId="18" applyFont="1" applyFill="1" applyBorder="1" applyAlignment="1">
      <alignment horizontal="center" vertical="center" wrapText="1"/>
    </xf>
    <xf numFmtId="0" fontId="62" fillId="6" borderId="35" xfId="18" applyFont="1" applyFill="1" applyBorder="1" applyAlignment="1">
      <alignment horizontal="center" vertical="center" wrapText="1"/>
    </xf>
    <xf numFmtId="0" fontId="62" fillId="6" borderId="251" xfId="18" applyFont="1" applyFill="1" applyBorder="1" applyAlignment="1">
      <alignment horizontal="center" vertical="center" wrapText="1"/>
    </xf>
    <xf numFmtId="177" fontId="71" fillId="7" borderId="45" xfId="14" applyNumberFormat="1" applyFont="1" applyFill="1" applyBorder="1" applyAlignment="1">
      <alignment horizontal="center" vertical="center"/>
    </xf>
    <xf numFmtId="178" fontId="71" fillId="7" borderId="45" xfId="14" applyNumberFormat="1" applyFont="1" applyFill="1" applyBorder="1" applyAlignment="1">
      <alignment horizontal="center" vertical="center"/>
    </xf>
    <xf numFmtId="178" fontId="71" fillId="7" borderId="61" xfId="14" applyNumberFormat="1" applyFont="1" applyFill="1" applyBorder="1" applyAlignment="1">
      <alignment horizontal="center" vertical="center"/>
    </xf>
    <xf numFmtId="174" fontId="347" fillId="23" borderId="5" xfId="4" applyNumberFormat="1" applyFont="1" applyFill="1" applyBorder="1" applyAlignment="1" applyProtection="1">
      <alignment horizontal="center" vertical="center"/>
      <protection locked="0"/>
    </xf>
    <xf numFmtId="0" fontId="29" fillId="39" borderId="8" xfId="0" applyFont="1" applyFill="1" applyBorder="1" applyAlignment="1">
      <alignment horizontal="center" vertical="center"/>
    </xf>
    <xf numFmtId="0" fontId="29" fillId="39" borderId="9" xfId="0" applyFont="1" applyFill="1" applyBorder="1" applyAlignment="1">
      <alignment horizontal="center" vertical="center"/>
    </xf>
    <xf numFmtId="0" fontId="62" fillId="36" borderId="12" xfId="16" applyFont="1" applyFill="1" applyBorder="1" applyAlignment="1" applyProtection="1">
      <alignment horizontal="center" vertical="center"/>
      <protection locked="0"/>
    </xf>
    <xf numFmtId="0" fontId="62" fillId="36" borderId="13" xfId="16" applyFont="1" applyFill="1" applyBorder="1" applyAlignment="1" applyProtection="1">
      <alignment horizontal="center" vertical="center"/>
      <protection locked="0"/>
    </xf>
    <xf numFmtId="0" fontId="62" fillId="36" borderId="14" xfId="16" applyFont="1" applyFill="1" applyBorder="1" applyAlignment="1" applyProtection="1">
      <alignment horizontal="center" vertical="center"/>
      <protection locked="0"/>
    </xf>
    <xf numFmtId="0" fontId="43" fillId="0" borderId="0" xfId="0" applyFont="1" applyAlignment="1">
      <alignment horizontal="center"/>
    </xf>
    <xf numFmtId="0" fontId="43" fillId="0" borderId="6" xfId="0" applyFont="1" applyBorder="1" applyAlignment="1">
      <alignment horizontal="center"/>
    </xf>
    <xf numFmtId="174" fontId="58" fillId="23" borderId="5" xfId="4" applyNumberFormat="1" applyFont="1" applyFill="1" applyBorder="1" applyAlignment="1" applyProtection="1">
      <alignment horizontal="center" vertical="center"/>
      <protection locked="0"/>
    </xf>
    <xf numFmtId="0" fontId="29" fillId="26" borderId="12" xfId="16" applyFont="1" applyFill="1" applyBorder="1" applyAlignment="1" applyProtection="1">
      <alignment horizontal="center" vertical="center"/>
      <protection locked="0"/>
    </xf>
    <xf numFmtId="0" fontId="29" fillId="26" borderId="13" xfId="16" applyFont="1" applyFill="1" applyBorder="1" applyAlignment="1" applyProtection="1">
      <alignment horizontal="center" vertical="center"/>
      <protection locked="0"/>
    </xf>
    <xf numFmtId="0" fontId="29" fillId="26" borderId="14" xfId="16" applyFont="1" applyFill="1" applyBorder="1" applyAlignment="1" applyProtection="1">
      <alignment horizontal="center" vertical="center"/>
      <protection locked="0"/>
    </xf>
    <xf numFmtId="0" fontId="106" fillId="26" borderId="94" xfId="0" applyFont="1" applyFill="1" applyBorder="1" applyAlignment="1">
      <alignment horizontal="center"/>
    </xf>
    <xf numFmtId="0" fontId="106" fillId="26" borderId="201" xfId="0" applyFont="1" applyFill="1" applyBorder="1" applyAlignment="1">
      <alignment horizontal="center"/>
    </xf>
    <xf numFmtId="0" fontId="106" fillId="26" borderId="202" xfId="0" applyFont="1" applyFill="1" applyBorder="1" applyAlignment="1">
      <alignment horizontal="center"/>
    </xf>
    <xf numFmtId="0" fontId="100" fillId="23" borderId="90" xfId="0" applyFont="1" applyFill="1" applyBorder="1" applyAlignment="1">
      <alignment horizontal="center"/>
    </xf>
    <xf numFmtId="0" fontId="100" fillId="23" borderId="108" xfId="0" applyFont="1" applyFill="1" applyBorder="1" applyAlignment="1">
      <alignment horizontal="center"/>
    </xf>
    <xf numFmtId="0" fontId="100" fillId="23" borderId="96" xfId="0" applyFont="1" applyFill="1" applyBorder="1" applyAlignment="1">
      <alignment horizontal="center"/>
    </xf>
    <xf numFmtId="0" fontId="26" fillId="56" borderId="21" xfId="0" applyFont="1" applyFill="1" applyBorder="1" applyAlignment="1">
      <alignment horizontal="center" vertical="center"/>
    </xf>
    <xf numFmtId="0" fontId="26" fillId="56" borderId="8" xfId="0" applyFont="1" applyFill="1" applyBorder="1" applyAlignment="1">
      <alignment horizontal="center" vertical="center"/>
    </xf>
    <xf numFmtId="0" fontId="26" fillId="56" borderId="101" xfId="0" applyFont="1" applyFill="1" applyBorder="1" applyAlignment="1">
      <alignment horizontal="center" vertical="center"/>
    </xf>
    <xf numFmtId="165" fontId="71" fillId="22" borderId="190" xfId="0" applyNumberFormat="1" applyFont="1" applyFill="1" applyBorder="1" applyAlignment="1">
      <alignment horizontal="center" vertical="center"/>
    </xf>
    <xf numFmtId="165" fontId="71" fillId="22" borderId="158" xfId="0" applyNumberFormat="1" applyFont="1" applyFill="1" applyBorder="1" applyAlignment="1">
      <alignment horizontal="center" vertical="center"/>
    </xf>
    <xf numFmtId="0" fontId="86" fillId="26" borderId="95" xfId="16" applyFont="1" applyFill="1" applyBorder="1" applyAlignment="1" applyProtection="1">
      <alignment horizontal="center" vertical="center"/>
      <protection locked="0"/>
    </xf>
    <xf numFmtId="0" fontId="86" fillId="26" borderId="101" xfId="16" applyFont="1" applyFill="1" applyBorder="1" applyAlignment="1" applyProtection="1">
      <alignment horizontal="center" vertical="center"/>
      <protection locked="0"/>
    </xf>
    <xf numFmtId="209" fontId="297" fillId="141" borderId="0" xfId="51" applyNumberFormat="1" applyFont="1" applyFill="1" applyAlignment="1">
      <alignment horizontal="left" vertical="center"/>
    </xf>
    <xf numFmtId="212" fontId="391" fillId="65" borderId="0" xfId="50" applyNumberFormat="1" applyFont="1" applyFill="1" applyAlignment="1">
      <alignment horizontal="center" vertical="center"/>
    </xf>
    <xf numFmtId="14" fontId="386" fillId="141" borderId="0" xfId="38" applyNumberFormat="1" applyFont="1" applyFill="1" applyAlignment="1">
      <alignment horizontal="center"/>
    </xf>
    <xf numFmtId="14" fontId="385" fillId="141" borderId="0" xfId="51" applyNumberFormat="1" applyFont="1" applyFill="1" applyAlignment="1">
      <alignment horizontal="center" vertical="center"/>
    </xf>
    <xf numFmtId="209" fontId="385" fillId="141" borderId="0" xfId="51" applyNumberFormat="1" applyFont="1" applyFill="1" applyAlignment="1">
      <alignment horizontal="center" vertical="center"/>
    </xf>
    <xf numFmtId="14" fontId="147" fillId="141" borderId="0" xfId="38" applyNumberFormat="1" applyFont="1" applyFill="1" applyAlignment="1">
      <alignment horizontal="center"/>
    </xf>
    <xf numFmtId="0" fontId="297" fillId="141" borderId="0" xfId="51" applyFont="1" applyFill="1" applyAlignment="1">
      <alignment horizontal="center" vertical="center"/>
    </xf>
    <xf numFmtId="0" fontId="231" fillId="132" borderId="407" xfId="50" applyFont="1" applyFill="1" applyBorder="1" applyAlignment="1">
      <alignment horizontal="right" vertical="center"/>
    </xf>
    <xf numFmtId="0" fontId="231" fillId="132" borderId="21" xfId="50" applyFont="1" applyFill="1" applyBorder="1" applyAlignment="1">
      <alignment horizontal="right" vertical="center"/>
    </xf>
    <xf numFmtId="49" fontId="418" fillId="0" borderId="408" xfId="25" applyNumberFormat="1" applyFont="1" applyBorder="1" applyAlignment="1">
      <alignment horizontal="left" vertical="center"/>
    </xf>
    <xf numFmtId="49" fontId="418" fillId="0" borderId="417" xfId="25" applyNumberFormat="1" applyFont="1" applyBorder="1" applyAlignment="1">
      <alignment horizontal="left" vertical="center"/>
    </xf>
    <xf numFmtId="49" fontId="418" fillId="0" borderId="0" xfId="25" applyNumberFormat="1" applyFont="1" applyBorder="1" applyAlignment="1">
      <alignment horizontal="left" vertical="center"/>
    </xf>
    <xf numFmtId="49" fontId="418" fillId="0" borderId="357" xfId="25" applyNumberFormat="1" applyFont="1" applyBorder="1" applyAlignment="1">
      <alignment horizontal="left" vertical="center"/>
    </xf>
    <xf numFmtId="209" fontId="386" fillId="141" borderId="0" xfId="50" applyNumberFormat="1" applyFont="1" applyFill="1" applyAlignment="1">
      <alignment horizontal="center" vertical="center"/>
    </xf>
    <xf numFmtId="210" fontId="386" fillId="67" borderId="0" xfId="51" applyNumberFormat="1" applyFont="1" applyFill="1" applyAlignment="1">
      <alignment horizontal="center" vertical="center"/>
    </xf>
    <xf numFmtId="14" fontId="386" fillId="141" borderId="0" xfId="50" applyNumberFormat="1" applyFont="1" applyFill="1" applyAlignment="1">
      <alignment horizontal="center" vertical="center"/>
    </xf>
    <xf numFmtId="49" fontId="245" fillId="23" borderId="408" xfId="50" applyNumberFormat="1" applyFont="1" applyFill="1" applyBorder="1" applyAlignment="1">
      <alignment horizontal="center" vertical="center"/>
    </xf>
    <xf numFmtId="49" fontId="245" fillId="23" borderId="416" xfId="50" applyNumberFormat="1" applyFont="1" applyFill="1" applyBorder="1" applyAlignment="1">
      <alignment horizontal="center" vertical="center"/>
    </xf>
    <xf numFmtId="49" fontId="417" fillId="23" borderId="409" xfId="51" quotePrefix="1" applyNumberFormat="1" applyFont="1" applyFill="1" applyBorder="1" applyAlignment="1">
      <alignment horizontal="center" vertical="center"/>
    </xf>
    <xf numFmtId="49" fontId="417" fillId="23" borderId="412" xfId="51" quotePrefix="1" applyNumberFormat="1" applyFont="1" applyFill="1" applyBorder="1" applyAlignment="1">
      <alignment horizontal="center" vertical="center"/>
    </xf>
    <xf numFmtId="49" fontId="417" fillId="23" borderId="410" xfId="51" quotePrefix="1" applyNumberFormat="1" applyFont="1" applyFill="1" applyBorder="1" applyAlignment="1">
      <alignment horizontal="center" vertical="center"/>
    </xf>
    <xf numFmtId="49" fontId="417" fillId="23" borderId="413" xfId="51" quotePrefix="1" applyNumberFormat="1" applyFont="1" applyFill="1" applyBorder="1" applyAlignment="1">
      <alignment horizontal="center" vertical="center"/>
    </xf>
    <xf numFmtId="49" fontId="416" fillId="23" borderId="411" xfId="51" quotePrefix="1" applyNumberFormat="1" applyFont="1" applyFill="1" applyBorder="1" applyAlignment="1">
      <alignment horizontal="center" vertical="center"/>
    </xf>
    <xf numFmtId="49" fontId="416" fillId="23" borderId="414" xfId="51" quotePrefix="1" applyNumberFormat="1" applyFont="1" applyFill="1" applyBorder="1" applyAlignment="1">
      <alignment horizontal="center" vertical="center"/>
    </xf>
    <xf numFmtId="49" fontId="416" fillId="23" borderId="410" xfId="51" quotePrefix="1" applyNumberFormat="1" applyFont="1" applyFill="1" applyBorder="1" applyAlignment="1">
      <alignment horizontal="center" vertical="center"/>
    </xf>
    <xf numFmtId="49" fontId="416" fillId="23" borderId="413" xfId="51" quotePrefix="1" applyNumberFormat="1" applyFont="1" applyFill="1" applyBorder="1" applyAlignment="1">
      <alignment horizontal="center" vertical="center"/>
    </xf>
    <xf numFmtId="49" fontId="414" fillId="4" borderId="407" xfId="50" applyNumberFormat="1" applyFont="1" applyFill="1" applyBorder="1" applyAlignment="1">
      <alignment horizontal="center" vertical="center"/>
    </xf>
    <xf numFmtId="49" fontId="414" fillId="4" borderId="415" xfId="50" applyNumberFormat="1" applyFont="1" applyFill="1" applyBorder="1" applyAlignment="1">
      <alignment horizontal="center" vertical="center"/>
    </xf>
    <xf numFmtId="49" fontId="245" fillId="4" borderId="408" xfId="50" applyNumberFormat="1" applyFont="1" applyFill="1" applyBorder="1" applyAlignment="1">
      <alignment horizontal="center" vertical="center"/>
    </xf>
    <xf numFmtId="49" fontId="245" fillId="4" borderId="416" xfId="50" applyNumberFormat="1" applyFont="1" applyFill="1" applyBorder="1" applyAlignment="1">
      <alignment horizontal="center" vertical="center"/>
    </xf>
    <xf numFmtId="49" fontId="245" fillId="23" borderId="407" xfId="50" applyNumberFormat="1" applyFont="1" applyFill="1" applyBorder="1" applyAlignment="1">
      <alignment horizontal="center" vertical="center"/>
    </xf>
    <xf numFmtId="49" fontId="245" fillId="23" borderId="415" xfId="50" applyNumberFormat="1" applyFont="1" applyFill="1" applyBorder="1" applyAlignment="1">
      <alignment horizontal="center" vertical="center"/>
    </xf>
    <xf numFmtId="49" fontId="416" fillId="23" borderId="410" xfId="51" applyNumberFormat="1" applyFont="1" applyFill="1" applyBorder="1" applyAlignment="1">
      <alignment horizontal="center" vertical="center"/>
    </xf>
    <xf numFmtId="49" fontId="416" fillId="23" borderId="413" xfId="51" applyNumberFormat="1" applyFont="1" applyFill="1" applyBorder="1" applyAlignment="1">
      <alignment horizontal="center" vertical="center"/>
    </xf>
    <xf numFmtId="49" fontId="416" fillId="23" borderId="411" xfId="51" applyNumberFormat="1" applyFont="1" applyFill="1" applyBorder="1" applyAlignment="1">
      <alignment horizontal="center" vertical="center"/>
    </xf>
    <xf numFmtId="49" fontId="416" fillId="23" borderId="414" xfId="51" applyNumberFormat="1" applyFont="1" applyFill="1" applyBorder="1" applyAlignment="1">
      <alignment horizontal="center" vertical="center"/>
    </xf>
    <xf numFmtId="49" fontId="416" fillId="4" borderId="406" xfId="51" applyNumberFormat="1" applyFont="1" applyFill="1" applyBorder="1" applyAlignment="1">
      <alignment horizontal="center" vertical="center"/>
    </xf>
    <xf numFmtId="49" fontId="416" fillId="4" borderId="357" xfId="51" applyNumberFormat="1" applyFont="1" applyFill="1" applyBorder="1" applyAlignment="1">
      <alignment horizontal="center" vertical="center"/>
    </xf>
    <xf numFmtId="49" fontId="414" fillId="4" borderId="21" xfId="50" applyNumberFormat="1" applyFont="1" applyFill="1" applyBorder="1" applyAlignment="1">
      <alignment horizontal="center" vertical="center"/>
    </xf>
    <xf numFmtId="49" fontId="245" fillId="4" borderId="0" xfId="50" applyNumberFormat="1" applyFont="1" applyFill="1" applyAlignment="1">
      <alignment horizontal="center" vertical="center"/>
    </xf>
    <xf numFmtId="49" fontId="245" fillId="4" borderId="407" xfId="50" applyNumberFormat="1" applyFont="1" applyFill="1" applyBorder="1" applyAlignment="1">
      <alignment horizontal="center" vertical="center"/>
    </xf>
    <xf numFmtId="49" fontId="245" fillId="4" borderId="21" xfId="50" applyNumberFormat="1" applyFont="1" applyFill="1" applyBorder="1" applyAlignment="1">
      <alignment horizontal="center" vertical="center"/>
    </xf>
    <xf numFmtId="49" fontId="416" fillId="23" borderId="409" xfId="51" quotePrefix="1" applyNumberFormat="1" applyFont="1" applyFill="1" applyBorder="1" applyAlignment="1">
      <alignment horizontal="center" vertical="center"/>
    </xf>
    <xf numFmtId="49" fontId="416" fillId="23" borderId="412" xfId="51" quotePrefix="1" applyNumberFormat="1" applyFont="1" applyFill="1" applyBorder="1" applyAlignment="1">
      <alignment horizontal="center" vertical="center"/>
    </xf>
    <xf numFmtId="49" fontId="415" fillId="0" borderId="172" xfId="50" applyNumberFormat="1" applyFont="1" applyBorder="1" applyAlignment="1">
      <alignment horizontal="center" vertical="center" wrapText="1"/>
    </xf>
    <xf numFmtId="49" fontId="415" fillId="0" borderId="0" xfId="50" applyNumberFormat="1" applyFont="1" applyAlignment="1">
      <alignment horizontal="center" vertical="center" wrapText="1"/>
    </xf>
    <xf numFmtId="49" fontId="104" fillId="23" borderId="21" xfId="50" applyNumberFormat="1" applyFont="1" applyFill="1" applyBorder="1" applyAlignment="1">
      <alignment horizontal="center" vertical="center"/>
    </xf>
    <xf numFmtId="49" fontId="104" fillId="23" borderId="0" xfId="50" applyNumberFormat="1" applyFont="1" applyFill="1" applyAlignment="1">
      <alignment horizontal="center" vertical="center"/>
    </xf>
    <xf numFmtId="49" fontId="416" fillId="4" borderId="21" xfId="51" applyNumberFormat="1" applyFont="1" applyFill="1" applyBorder="1" applyAlignment="1">
      <alignment horizontal="center" vertical="center"/>
    </xf>
    <xf numFmtId="0" fontId="297" fillId="36" borderId="0" xfId="50" applyFont="1" applyFill="1" applyAlignment="1">
      <alignment horizontal="center" vertical="center" wrapText="1"/>
    </xf>
    <xf numFmtId="49" fontId="413" fillId="102" borderId="359" xfId="6" applyNumberFormat="1" applyFont="1" applyFill="1" applyBorder="1" applyAlignment="1">
      <alignment horizontal="center" vertical="center"/>
    </xf>
    <xf numFmtId="49" fontId="413" fillId="102" borderId="0" xfId="6" applyNumberFormat="1" applyFont="1" applyFill="1" applyAlignment="1">
      <alignment horizontal="center" vertical="center"/>
    </xf>
    <xf numFmtId="49" fontId="245" fillId="4" borderId="399" xfId="50" applyNumberFormat="1" applyFont="1" applyFill="1" applyBorder="1" applyAlignment="1">
      <alignment horizontal="center" vertical="center"/>
    </xf>
    <xf numFmtId="49" fontId="245" fillId="4" borderId="400" xfId="50" applyNumberFormat="1" applyFont="1" applyFill="1" applyBorder="1" applyAlignment="1">
      <alignment horizontal="center" vertical="center"/>
    </xf>
    <xf numFmtId="49" fontId="414" fillId="4" borderId="401" xfId="51" applyNumberFormat="1" applyFont="1" applyFill="1" applyBorder="1" applyAlignment="1">
      <alignment horizontal="center" vertical="center"/>
    </xf>
    <xf numFmtId="49" fontId="414" fillId="4" borderId="403" xfId="51" applyNumberFormat="1" applyFont="1" applyFill="1" applyBorder="1" applyAlignment="1">
      <alignment horizontal="center" vertical="center"/>
    </xf>
    <xf numFmtId="49" fontId="414" fillId="4" borderId="402" xfId="51" applyNumberFormat="1" applyFont="1" applyFill="1" applyBorder="1" applyAlignment="1">
      <alignment horizontal="center" vertical="center"/>
    </xf>
    <xf numFmtId="49" fontId="414" fillId="4" borderId="404" xfId="51" applyNumberFormat="1" applyFont="1" applyFill="1" applyBorder="1" applyAlignment="1">
      <alignment horizontal="center" vertical="center"/>
    </xf>
    <xf numFmtId="49" fontId="414" fillId="4" borderId="335" xfId="51" applyNumberFormat="1" applyFont="1" applyFill="1" applyBorder="1" applyAlignment="1">
      <alignment horizontal="center" vertical="center"/>
    </xf>
    <xf numFmtId="49" fontId="414" fillId="4" borderId="405" xfId="51" applyNumberFormat="1" applyFont="1" applyFill="1" applyBorder="1" applyAlignment="1">
      <alignment horizontal="center" vertical="center"/>
    </xf>
    <xf numFmtId="49" fontId="415" fillId="0" borderId="171" xfId="50" applyNumberFormat="1" applyFont="1" applyBorder="1" applyAlignment="1">
      <alignment horizontal="center" vertical="center" wrapText="1"/>
    </xf>
    <xf numFmtId="49" fontId="415" fillId="0" borderId="21" xfId="50" applyNumberFormat="1" applyFont="1" applyBorder="1" applyAlignment="1">
      <alignment horizontal="center" vertical="center" wrapText="1"/>
    </xf>
    <xf numFmtId="0" fontId="584" fillId="4" borderId="92" xfId="15" applyFont="1" applyFill="1" applyBorder="1" applyAlignment="1">
      <alignment horizontal="center" vertical="center"/>
    </xf>
    <xf numFmtId="0" fontId="584" fillId="4" borderId="364" xfId="15" applyFont="1" applyFill="1" applyBorder="1" applyAlignment="1">
      <alignment horizontal="center" vertical="center"/>
    </xf>
    <xf numFmtId="0" fontId="584" fillId="4" borderId="365" xfId="15" applyFont="1" applyFill="1" applyBorder="1" applyAlignment="1">
      <alignment horizontal="center" vertical="center"/>
    </xf>
    <xf numFmtId="0" fontId="592" fillId="22" borderId="342" xfId="50" applyFont="1" applyFill="1" applyBorder="1" applyAlignment="1">
      <alignment horizontal="center" vertical="center"/>
    </xf>
    <xf numFmtId="0" fontId="592" fillId="22" borderId="0" xfId="50" applyFont="1" applyFill="1" applyAlignment="1">
      <alignment horizontal="center" vertical="center"/>
    </xf>
    <xf numFmtId="0" fontId="590" fillId="2" borderId="443" xfId="50" applyFont="1" applyFill="1" applyBorder="1" applyAlignment="1">
      <alignment horizontal="center" vertical="center"/>
    </xf>
    <xf numFmtId="0" fontId="590" fillId="2" borderId="444" xfId="50" applyFont="1" applyFill="1" applyBorder="1" applyAlignment="1">
      <alignment horizontal="center" vertical="center"/>
    </xf>
    <xf numFmtId="0" fontId="582" fillId="4" borderId="468" xfId="50" applyFont="1" applyFill="1" applyBorder="1" applyAlignment="1">
      <alignment horizontal="center" vertical="center" wrapText="1"/>
    </xf>
    <xf numFmtId="0" fontId="582" fillId="4" borderId="469" xfId="50" applyFont="1" applyFill="1" applyBorder="1" applyAlignment="1">
      <alignment horizontal="center" vertical="center" wrapText="1"/>
    </xf>
    <xf numFmtId="0" fontId="582" fillId="4" borderId="470" xfId="50" applyFont="1" applyFill="1" applyBorder="1" applyAlignment="1">
      <alignment horizontal="center" vertical="center" wrapText="1"/>
    </xf>
    <xf numFmtId="0" fontId="582" fillId="4" borderId="216" xfId="50" applyFont="1" applyFill="1" applyBorder="1" applyAlignment="1">
      <alignment horizontal="center" vertical="center" wrapText="1"/>
    </xf>
    <xf numFmtId="0" fontId="582" fillId="4" borderId="185" xfId="50" applyFont="1" applyFill="1" applyBorder="1" applyAlignment="1">
      <alignment horizontal="center" vertical="center" wrapText="1"/>
    </xf>
    <xf numFmtId="0" fontId="582" fillId="4" borderId="184" xfId="50" applyFont="1" applyFill="1" applyBorder="1" applyAlignment="1">
      <alignment horizontal="center" vertical="center" wrapText="1"/>
    </xf>
    <xf numFmtId="172" fontId="583" fillId="8" borderId="206" xfId="40" applyNumberFormat="1" applyFont="1" applyFill="1" applyBorder="1" applyAlignment="1">
      <alignment horizontal="left" vertical="center"/>
    </xf>
    <xf numFmtId="172" fontId="583" fillId="8" borderId="207" xfId="40" applyNumberFormat="1" applyFont="1" applyFill="1" applyBorder="1" applyAlignment="1">
      <alignment horizontal="left" vertical="center"/>
    </xf>
    <xf numFmtId="172" fontId="583" fillId="8" borderId="0" xfId="40" applyNumberFormat="1" applyFont="1" applyFill="1" applyAlignment="1">
      <alignment horizontal="left" vertical="center"/>
    </xf>
    <xf numFmtId="172" fontId="583" fillId="8" borderId="357" xfId="40" applyNumberFormat="1" applyFont="1" applyFill="1" applyBorder="1" applyAlignment="1">
      <alignment horizontal="left" vertical="center"/>
    </xf>
    <xf numFmtId="0" fontId="2" fillId="14" borderId="357" xfId="50" applyFill="1" applyBorder="1" applyAlignment="1">
      <alignment horizontal="center"/>
    </xf>
    <xf numFmtId="0" fontId="457" fillId="23" borderId="21" xfId="40" applyFont="1" applyFill="1" applyBorder="1" applyAlignment="1">
      <alignment horizontal="center" vertical="center" wrapText="1"/>
    </xf>
    <xf numFmtId="0" fontId="457" fillId="23" borderId="0" xfId="40" applyFont="1" applyFill="1" applyAlignment="1">
      <alignment horizontal="center" vertical="center" wrapText="1"/>
    </xf>
    <xf numFmtId="0" fontId="457" fillId="23" borderId="357" xfId="40" applyFont="1" applyFill="1" applyBorder="1" applyAlignment="1">
      <alignment horizontal="center" vertical="center" wrapText="1"/>
    </xf>
    <xf numFmtId="0" fontId="570" fillId="23" borderId="21" xfId="40" applyFont="1" applyFill="1" applyBorder="1" applyAlignment="1">
      <alignment horizontal="center" vertical="center" wrapText="1"/>
    </xf>
    <xf numFmtId="0" fontId="570" fillId="23" borderId="0" xfId="40" applyFont="1" applyFill="1" applyAlignment="1">
      <alignment horizontal="center" vertical="center" wrapText="1"/>
    </xf>
    <xf numFmtId="0" fontId="570" fillId="23" borderId="357" xfId="40" applyFont="1" applyFill="1" applyBorder="1" applyAlignment="1">
      <alignment horizontal="center" vertical="center" wrapText="1"/>
    </xf>
    <xf numFmtId="0" fontId="422" fillId="45" borderId="21" xfId="6" applyFont="1" applyFill="1" applyBorder="1" applyAlignment="1">
      <alignment horizontal="left" vertical="center"/>
    </xf>
    <xf numFmtId="0" fontId="422" fillId="45" borderId="0" xfId="6" applyFont="1" applyFill="1" applyAlignment="1">
      <alignment horizontal="left" vertical="center"/>
    </xf>
    <xf numFmtId="0" fontId="422" fillId="45" borderId="357" xfId="6" applyFont="1" applyFill="1" applyBorder="1" applyAlignment="1">
      <alignment horizontal="left" vertical="center"/>
    </xf>
    <xf numFmtId="0" fontId="571" fillId="4" borderId="0" xfId="6" applyFont="1" applyFill="1" applyAlignment="1">
      <alignment horizontal="center" vertical="center"/>
    </xf>
    <xf numFmtId="172" fontId="539" fillId="2" borderId="0" xfId="40" applyNumberFormat="1" applyFont="1" applyFill="1" applyAlignment="1">
      <alignment horizontal="center" vertical="center"/>
    </xf>
    <xf numFmtId="0" fontId="422" fillId="17" borderId="21" xfId="6" applyFont="1" applyFill="1" applyBorder="1" applyAlignment="1">
      <alignment horizontal="center" vertical="center"/>
    </xf>
    <xf numFmtId="0" fontId="422" fillId="17" borderId="0" xfId="6" applyFont="1" applyFill="1" applyAlignment="1">
      <alignment horizontal="center" vertical="center"/>
    </xf>
    <xf numFmtId="0" fontId="422" fillId="17" borderId="357" xfId="6" applyFont="1" applyFill="1" applyBorder="1" applyAlignment="1">
      <alignment horizontal="center" vertical="center"/>
    </xf>
    <xf numFmtId="0" fontId="589" fillId="4" borderId="0" xfId="6" applyFont="1" applyFill="1" applyAlignment="1">
      <alignment horizontal="center" vertical="center"/>
    </xf>
    <xf numFmtId="0" fontId="526" fillId="20" borderId="359" xfId="15" applyFont="1" applyFill="1" applyBorder="1" applyAlignment="1">
      <alignment horizontal="center" vertical="center"/>
    </xf>
    <xf numFmtId="0" fontId="526" fillId="20" borderId="0" xfId="15" applyFont="1" applyFill="1" applyAlignment="1">
      <alignment horizontal="center" vertical="center"/>
    </xf>
    <xf numFmtId="0" fontId="457" fillId="26" borderId="87" xfId="6" applyFont="1" applyFill="1" applyBorder="1" applyAlignment="1" applyProtection="1">
      <alignment horizontal="center" vertical="center" wrapText="1"/>
      <protection hidden="1"/>
    </xf>
    <xf numFmtId="0" fontId="457" fillId="26" borderId="359" xfId="6" applyFont="1" applyFill="1" applyBorder="1" applyAlignment="1" applyProtection="1">
      <alignment horizontal="center" vertical="center" wrapText="1"/>
      <protection hidden="1"/>
    </xf>
    <xf numFmtId="0" fontId="457" fillId="26" borderId="21" xfId="6" applyFont="1" applyFill="1" applyBorder="1" applyAlignment="1" applyProtection="1">
      <alignment horizontal="center" vertical="center" wrapText="1"/>
      <protection hidden="1"/>
    </xf>
    <xf numFmtId="0" fontId="457" fillId="26" borderId="0" xfId="6" applyFont="1" applyFill="1" applyAlignment="1" applyProtection="1">
      <alignment horizontal="center" vertical="center" wrapText="1"/>
      <protection hidden="1"/>
    </xf>
    <xf numFmtId="0" fontId="419" fillId="26" borderId="360" xfId="15" applyFont="1" applyFill="1" applyBorder="1" applyAlignment="1">
      <alignment horizontal="center" vertical="center"/>
    </xf>
    <xf numFmtId="0" fontId="419" fillId="26" borderId="357" xfId="15" applyFont="1" applyFill="1" applyBorder="1" applyAlignment="1">
      <alignment horizontal="center" vertical="center"/>
    </xf>
    <xf numFmtId="0" fontId="539" fillId="2" borderId="443" xfId="50" applyFont="1" applyFill="1" applyBorder="1" applyAlignment="1">
      <alignment horizontal="center" vertical="center"/>
    </xf>
    <xf numFmtId="0" fontId="539" fillId="2" borderId="444" xfId="50" applyFont="1" applyFill="1" applyBorder="1" applyAlignment="1">
      <alignment horizontal="center" vertical="center"/>
    </xf>
    <xf numFmtId="0" fontId="394" fillId="0" borderId="318" xfId="15" applyFont="1" applyBorder="1" applyAlignment="1" applyProtection="1">
      <alignment horizontal="center" vertical="center"/>
      <protection locked="0"/>
    </xf>
    <xf numFmtId="0" fontId="394" fillId="0" borderId="0" xfId="15" applyFont="1" applyAlignment="1" applyProtection="1">
      <alignment horizontal="center" vertical="center"/>
      <protection locked="0"/>
    </xf>
    <xf numFmtId="0" fontId="394" fillId="0" borderId="319" xfId="15" applyFont="1" applyBorder="1" applyAlignment="1" applyProtection="1">
      <alignment horizontal="center" vertical="center"/>
      <protection locked="0"/>
    </xf>
    <xf numFmtId="0" fontId="422" fillId="23" borderId="0" xfId="15" applyFont="1" applyFill="1" applyAlignment="1">
      <alignment horizontal="center" vertical="center"/>
    </xf>
    <xf numFmtId="0" fontId="571" fillId="4" borderId="306" xfId="6" applyFont="1" applyFill="1" applyBorder="1" applyAlignment="1">
      <alignment horizontal="center" vertical="center"/>
    </xf>
    <xf numFmtId="180" fontId="565" fillId="23" borderId="21" xfId="8" applyNumberFormat="1" applyFont="1" applyFill="1" applyBorder="1" applyAlignment="1">
      <alignment horizontal="center" vertical="center"/>
    </xf>
    <xf numFmtId="180" fontId="565" fillId="23" borderId="0" xfId="8" applyNumberFormat="1" applyFont="1" applyFill="1" applyAlignment="1">
      <alignment horizontal="center" vertical="center"/>
    </xf>
    <xf numFmtId="181" fontId="565" fillId="23" borderId="0" xfId="8" applyNumberFormat="1" applyFont="1" applyFill="1" applyAlignment="1">
      <alignment horizontal="center" vertical="center"/>
    </xf>
    <xf numFmtId="180" fontId="565" fillId="23" borderId="21" xfId="8" applyNumberFormat="1" applyFont="1" applyFill="1" applyBorder="1" applyAlignment="1">
      <alignment horizontal="left" vertical="center" wrapText="1"/>
    </xf>
    <xf numFmtId="180" fontId="565" fillId="23" borderId="0" xfId="8" applyNumberFormat="1" applyFont="1" applyFill="1" applyAlignment="1">
      <alignment horizontal="left" vertical="center" wrapText="1"/>
    </xf>
    <xf numFmtId="180" fontId="565" fillId="23" borderId="357" xfId="8" applyNumberFormat="1" applyFont="1" applyFill="1" applyBorder="1" applyAlignment="1">
      <alignment horizontal="left" vertical="center" wrapText="1"/>
    </xf>
    <xf numFmtId="180" fontId="565" fillId="23" borderId="92" xfId="8" applyNumberFormat="1" applyFont="1" applyFill="1" applyBorder="1" applyAlignment="1">
      <alignment horizontal="left" vertical="center" wrapText="1"/>
    </xf>
    <xf numFmtId="180" fontId="565" fillId="23" borderId="364" xfId="8" applyNumberFormat="1" applyFont="1" applyFill="1" applyBorder="1" applyAlignment="1">
      <alignment horizontal="left" vertical="center" wrapText="1"/>
    </xf>
    <xf numFmtId="180" fontId="565" fillId="23" borderId="365" xfId="8" applyNumberFormat="1" applyFont="1" applyFill="1" applyBorder="1" applyAlignment="1">
      <alignment horizontal="left" vertical="center" wrapText="1"/>
    </xf>
    <xf numFmtId="0" fontId="382" fillId="49" borderId="306" xfId="6" applyFont="1" applyFill="1" applyBorder="1" applyAlignment="1" applyProtection="1">
      <alignment horizontal="center" vertical="center"/>
      <protection hidden="1"/>
    </xf>
    <xf numFmtId="180" fontId="539" fillId="72" borderId="21" xfId="8" applyNumberFormat="1" applyFont="1" applyFill="1" applyBorder="1" applyAlignment="1">
      <alignment horizontal="center" vertical="center"/>
    </xf>
    <xf numFmtId="180" fontId="539" fillId="72" borderId="0" xfId="8" applyNumberFormat="1" applyFont="1" applyFill="1" applyAlignment="1">
      <alignment horizontal="center" vertical="center"/>
    </xf>
    <xf numFmtId="181" fontId="540" fillId="56" borderId="0" xfId="8" applyNumberFormat="1" applyFont="1" applyFill="1" applyAlignment="1">
      <alignment horizontal="center" vertical="center"/>
    </xf>
    <xf numFmtId="2" fontId="420" fillId="23" borderId="0" xfId="8" applyNumberFormat="1" applyFont="1" applyFill="1" applyAlignment="1">
      <alignment horizontal="center" vertical="center"/>
    </xf>
    <xf numFmtId="0" fontId="564" fillId="23" borderId="0" xfId="8" applyFont="1" applyFill="1" applyAlignment="1">
      <alignment horizontal="left" vertical="center"/>
    </xf>
    <xf numFmtId="0" fontId="564" fillId="23" borderId="357" xfId="8" applyFont="1" applyFill="1" applyBorder="1" applyAlignment="1">
      <alignment horizontal="left" vertical="center"/>
    </xf>
    <xf numFmtId="180" fontId="420" fillId="39" borderId="21" xfId="8" applyNumberFormat="1" applyFont="1" applyFill="1" applyBorder="1" applyAlignment="1">
      <alignment horizontal="center" vertical="center"/>
    </xf>
    <xf numFmtId="180" fontId="420" fillId="39" borderId="0" xfId="8" applyNumberFormat="1" applyFont="1" applyFill="1" applyAlignment="1">
      <alignment horizontal="center" vertical="center"/>
    </xf>
    <xf numFmtId="180" fontId="420" fillId="39" borderId="357" xfId="8" applyNumberFormat="1" applyFont="1" applyFill="1" applyBorder="1" applyAlignment="1">
      <alignment horizontal="center" vertical="center"/>
    </xf>
    <xf numFmtId="172" fontId="528" fillId="23" borderId="318" xfId="8" applyNumberFormat="1" applyFont="1" applyFill="1" applyBorder="1" applyAlignment="1">
      <alignment horizontal="center" vertical="center"/>
    </xf>
    <xf numFmtId="172" fontId="528" fillId="23" borderId="0" xfId="8" applyNumberFormat="1" applyFont="1" applyFill="1" applyAlignment="1">
      <alignment horizontal="center" vertical="center"/>
    </xf>
    <xf numFmtId="0" fontId="528" fillId="23" borderId="0" xfId="8" applyFont="1" applyFill="1" applyAlignment="1">
      <alignment horizontal="center" vertical="center"/>
    </xf>
    <xf numFmtId="0" fontId="422" fillId="23" borderId="0" xfId="8" applyFont="1" applyFill="1" applyAlignment="1">
      <alignment horizontal="right" vertical="center"/>
    </xf>
    <xf numFmtId="0" fontId="563" fillId="72" borderId="87" xfId="13" applyFont="1" applyFill="1" applyBorder="1" applyAlignment="1">
      <alignment horizontal="center" vertical="center" wrapText="1"/>
    </xf>
    <xf numFmtId="0" fontId="563" fillId="72" borderId="359" xfId="13" applyFont="1" applyFill="1" applyBorder="1" applyAlignment="1">
      <alignment horizontal="center" vertical="center" wrapText="1"/>
    </xf>
    <xf numFmtId="0" fontId="563" fillId="72" borderId="21" xfId="13" applyFont="1" applyFill="1" applyBorder="1" applyAlignment="1">
      <alignment horizontal="center" vertical="center" wrapText="1"/>
    </xf>
    <xf numFmtId="0" fontId="563" fillId="72" borderId="0" xfId="13" applyFont="1" applyFill="1" applyAlignment="1">
      <alignment horizontal="center" vertical="center" wrapText="1"/>
    </xf>
    <xf numFmtId="0" fontId="543" fillId="56" borderId="359" xfId="8" applyFont="1" applyFill="1" applyBorder="1" applyAlignment="1">
      <alignment horizontal="center" vertical="center" wrapText="1"/>
    </xf>
    <xf numFmtId="0" fontId="543" fillId="56" borderId="0" xfId="8" applyFont="1" applyFill="1" applyAlignment="1">
      <alignment horizontal="center" vertical="center" wrapText="1"/>
    </xf>
    <xf numFmtId="0" fontId="522" fillId="23" borderId="359" xfId="8" applyFont="1" applyFill="1" applyBorder="1" applyAlignment="1">
      <alignment horizontal="center" vertical="center" wrapText="1"/>
    </xf>
    <xf numFmtId="0" fontId="522" fillId="23" borderId="0" xfId="8" applyFont="1" applyFill="1" applyAlignment="1">
      <alignment horizontal="center" vertical="center" wrapText="1"/>
    </xf>
    <xf numFmtId="0" fontId="477" fillId="27" borderId="359" xfId="13" applyFont="1" applyFill="1" applyBorder="1" applyAlignment="1">
      <alignment horizontal="center" vertical="center"/>
    </xf>
    <xf numFmtId="0" fontId="477" fillId="27" borderId="360" xfId="13" applyFont="1" applyFill="1" applyBorder="1" applyAlignment="1">
      <alignment horizontal="center" vertical="center"/>
    </xf>
    <xf numFmtId="0" fontId="27" fillId="23" borderId="318" xfId="13" applyFont="1" applyFill="1" applyBorder="1" applyAlignment="1">
      <alignment horizontal="center" vertical="center" wrapText="1"/>
    </xf>
    <xf numFmtId="0" fontId="27" fillId="23" borderId="0" xfId="13" applyFont="1" applyFill="1" applyAlignment="1">
      <alignment horizontal="center" vertical="center" wrapText="1"/>
    </xf>
    <xf numFmtId="0" fontId="27" fillId="23" borderId="0" xfId="8" applyFont="1" applyFill="1" applyAlignment="1">
      <alignment horizontal="center" vertical="center" wrapText="1"/>
    </xf>
    <xf numFmtId="0" fontId="422" fillId="23" borderId="0" xfId="8" applyFont="1" applyFill="1" applyAlignment="1">
      <alignment horizontal="center" vertical="center"/>
    </xf>
    <xf numFmtId="0" fontId="422" fillId="23" borderId="319" xfId="8" applyFont="1" applyFill="1" applyBorder="1" applyAlignment="1">
      <alignment horizontal="center" wrapText="1"/>
    </xf>
    <xf numFmtId="0" fontId="508" fillId="33" borderId="318" xfId="13" applyFont="1" applyFill="1" applyBorder="1" applyAlignment="1">
      <alignment horizontal="center" vertical="center"/>
    </xf>
    <xf numFmtId="0" fontId="508" fillId="33" borderId="0" xfId="13" applyFont="1" applyFill="1" applyAlignment="1">
      <alignment horizontal="center" vertical="center"/>
    </xf>
    <xf numFmtId="0" fontId="508" fillId="33" borderId="319" xfId="13" applyFont="1" applyFill="1" applyBorder="1" applyAlignment="1">
      <alignment horizontal="center" vertical="center"/>
    </xf>
    <xf numFmtId="0" fontId="508" fillId="33" borderId="0" xfId="13" applyFont="1" applyFill="1" applyAlignment="1">
      <alignment horizontal="left" vertical="center"/>
    </xf>
    <xf numFmtId="0" fontId="508" fillId="33" borderId="319" xfId="13" applyFont="1" applyFill="1" applyBorder="1" applyAlignment="1">
      <alignment horizontal="left" vertical="center"/>
    </xf>
    <xf numFmtId="0" fontId="450" fillId="27" borderId="460" xfId="13" applyFont="1" applyFill="1" applyBorder="1" applyAlignment="1">
      <alignment horizontal="center" vertical="center"/>
    </xf>
    <xf numFmtId="0" fontId="450" fillId="27" borderId="308" xfId="13" applyFont="1" applyFill="1" applyBorder="1" applyAlignment="1">
      <alignment horizontal="center" vertical="center"/>
    </xf>
    <xf numFmtId="0" fontId="450" fillId="27" borderId="461" xfId="13" applyFont="1" applyFill="1" applyBorder="1" applyAlignment="1">
      <alignment horizontal="center" vertical="center"/>
    </xf>
    <xf numFmtId="0" fontId="508" fillId="27" borderId="318" xfId="13" applyFont="1" applyFill="1" applyBorder="1" applyAlignment="1">
      <alignment horizontal="center" vertical="center"/>
    </xf>
    <xf numFmtId="0" fontId="508" fillId="27" borderId="0" xfId="13" applyFont="1" applyFill="1" applyAlignment="1">
      <alignment horizontal="center" vertical="center"/>
    </xf>
    <xf numFmtId="0" fontId="508" fillId="27" borderId="319" xfId="13" applyFont="1" applyFill="1" applyBorder="1" applyAlignment="1">
      <alignment horizontal="center" vertical="center"/>
    </xf>
    <xf numFmtId="0" fontId="508" fillId="27" borderId="0" xfId="13" applyFont="1" applyFill="1" applyAlignment="1">
      <alignment horizontal="left" vertical="center"/>
    </xf>
    <xf numFmtId="0" fontId="508" fillId="27" borderId="319" xfId="13" applyFont="1" applyFill="1" applyBorder="1" applyAlignment="1">
      <alignment horizontal="left" vertical="center"/>
    </xf>
    <xf numFmtId="0" fontId="422" fillId="36" borderId="318" xfId="13" applyFont="1" applyFill="1" applyBorder="1" applyAlignment="1">
      <alignment horizontal="center" vertical="center"/>
    </xf>
    <xf numFmtId="0" fontId="422" fillId="36" borderId="0" xfId="13" applyFont="1" applyFill="1" applyAlignment="1">
      <alignment horizontal="center" vertical="center"/>
    </xf>
    <xf numFmtId="0" fontId="422" fillId="36" borderId="319" xfId="13" applyFont="1" applyFill="1" applyBorder="1" applyAlignment="1">
      <alignment horizontal="center" vertical="center"/>
    </xf>
    <xf numFmtId="168" fontId="367" fillId="22" borderId="0" xfId="15" applyNumberFormat="1" applyFont="1" applyFill="1" applyAlignment="1">
      <alignment horizontal="center" vertical="center"/>
    </xf>
    <xf numFmtId="168" fontId="367" fillId="22" borderId="357" xfId="15" applyNumberFormat="1" applyFont="1" applyFill="1" applyBorder="1" applyAlignment="1">
      <alignment horizontal="center" vertical="center"/>
    </xf>
    <xf numFmtId="0" fontId="420" fillId="22" borderId="21" xfId="50" applyFont="1" applyFill="1" applyBorder="1" applyAlignment="1">
      <alignment horizontal="right" vertical="center"/>
    </xf>
    <xf numFmtId="1" fontId="420" fillId="22" borderId="0" xfId="50" applyNumberFormat="1" applyFont="1" applyFill="1" applyAlignment="1">
      <alignment horizontal="center" vertical="center"/>
    </xf>
    <xf numFmtId="0" fontId="367" fillId="22" borderId="0" xfId="50" applyFont="1" applyFill="1" applyAlignment="1">
      <alignment horizontal="center" vertical="center"/>
    </xf>
    <xf numFmtId="0" fontId="420" fillId="21" borderId="0" xfId="50" applyFont="1" applyFill="1" applyAlignment="1">
      <alignment horizontal="center" vertical="center"/>
    </xf>
    <xf numFmtId="0" fontId="428" fillId="22" borderId="0" xfId="50" applyFont="1" applyFill="1" applyAlignment="1">
      <alignment horizontal="center" vertical="center"/>
    </xf>
    <xf numFmtId="1" fontId="420" fillId="22" borderId="0" xfId="15" applyNumberFormat="1" applyFont="1" applyFill="1" applyAlignment="1">
      <alignment horizontal="center" vertical="center"/>
    </xf>
    <xf numFmtId="173" fontId="520" fillId="56" borderId="21" xfId="15" applyNumberFormat="1" applyFont="1" applyFill="1" applyBorder="1" applyAlignment="1">
      <alignment horizontal="center" vertical="center" wrapText="1"/>
    </xf>
    <xf numFmtId="173" fontId="520" fillId="56" borderId="0" xfId="15" applyNumberFormat="1" applyFont="1" applyFill="1" applyAlignment="1">
      <alignment horizontal="center" vertical="center" wrapText="1"/>
    </xf>
    <xf numFmtId="173" fontId="528" fillId="23" borderId="0" xfId="15" applyNumberFormat="1" applyFont="1" applyFill="1" applyAlignment="1">
      <alignment horizontal="right" vertical="center" wrapText="1"/>
    </xf>
    <xf numFmtId="168" fontId="521" fillId="2" borderId="0" xfId="15" applyNumberFormat="1" applyFont="1" applyFill="1" applyAlignment="1">
      <alignment horizontal="center" vertical="center"/>
    </xf>
    <xf numFmtId="173" fontId="527" fillId="23" borderId="0" xfId="15" applyNumberFormat="1" applyFont="1" applyFill="1" applyAlignment="1">
      <alignment horizontal="right" vertical="center" wrapText="1"/>
    </xf>
    <xf numFmtId="168" fontId="539" fillId="2" borderId="357" xfId="15" applyNumberFormat="1" applyFont="1" applyFill="1" applyBorder="1" applyAlignment="1">
      <alignment horizontal="center" vertical="center"/>
    </xf>
    <xf numFmtId="0" fontId="422" fillId="21" borderId="21" xfId="50" applyFont="1" applyFill="1" applyBorder="1" applyAlignment="1">
      <alignment horizontal="right" vertical="center" wrapText="1"/>
    </xf>
    <xf numFmtId="0" fontId="422" fillId="21" borderId="0" xfId="50" applyFont="1" applyFill="1" applyAlignment="1">
      <alignment horizontal="right" vertical="center" wrapText="1"/>
    </xf>
    <xf numFmtId="2" fontId="420" fillId="21" borderId="0" xfId="50" applyNumberFormat="1" applyFont="1" applyFill="1" applyAlignment="1">
      <alignment horizontal="center" vertical="center"/>
    </xf>
    <xf numFmtId="173" fontId="557" fillId="23" borderId="0" xfId="15" applyNumberFormat="1" applyFont="1" applyFill="1" applyAlignment="1">
      <alignment horizontal="right" vertical="center" wrapText="1"/>
    </xf>
    <xf numFmtId="0" fontId="464" fillId="26" borderId="87" xfId="50" applyFont="1" applyFill="1" applyBorder="1" applyAlignment="1">
      <alignment horizontal="center" vertical="center"/>
    </xf>
    <xf numFmtId="0" fontId="464" fillId="26" borderId="359" xfId="50" applyFont="1" applyFill="1" applyBorder="1" applyAlignment="1">
      <alignment horizontal="center" vertical="center"/>
    </xf>
    <xf numFmtId="0" fontId="464" fillId="26" borderId="360" xfId="50" applyFont="1" applyFill="1" applyBorder="1" applyAlignment="1">
      <alignment horizontal="center" vertical="center"/>
    </xf>
    <xf numFmtId="0" fontId="28" fillId="23" borderId="21" xfId="50" applyFont="1" applyFill="1" applyBorder="1" applyAlignment="1">
      <alignment horizontal="left" vertical="center" wrapText="1"/>
    </xf>
    <xf numFmtId="0" fontId="28" fillId="23" borderId="0" xfId="50" applyFont="1" applyFill="1" applyAlignment="1">
      <alignment horizontal="left" vertical="center" wrapText="1"/>
    </xf>
    <xf numFmtId="0" fontId="28" fillId="23" borderId="357" xfId="50" applyFont="1" applyFill="1" applyBorder="1" applyAlignment="1">
      <alignment horizontal="left" vertical="center" wrapText="1"/>
    </xf>
    <xf numFmtId="0" fontId="28" fillId="23" borderId="133" xfId="50" applyFont="1" applyFill="1" applyBorder="1" applyAlignment="1">
      <alignment horizontal="left" vertical="center" wrapText="1"/>
    </xf>
    <xf numFmtId="0" fontId="28" fillId="23" borderId="134" xfId="50" applyFont="1" applyFill="1" applyBorder="1" applyAlignment="1">
      <alignment horizontal="left" vertical="center" wrapText="1"/>
    </xf>
    <xf numFmtId="0" fontId="28" fillId="23" borderId="135" xfId="50" applyFont="1" applyFill="1" applyBorder="1" applyAlignment="1">
      <alignment horizontal="left" vertical="center" wrapText="1"/>
    </xf>
    <xf numFmtId="0" fontId="508" fillId="27" borderId="21" xfId="50" applyFont="1" applyFill="1" applyBorder="1" applyAlignment="1">
      <alignment horizontal="center" vertical="center"/>
    </xf>
    <xf numFmtId="173" fontId="522" fillId="23" borderId="0" xfId="15" applyNumberFormat="1" applyFont="1" applyFill="1" applyAlignment="1">
      <alignment horizontal="right" vertical="center" wrapText="1"/>
    </xf>
    <xf numFmtId="0" fontId="2" fillId="23" borderId="318" xfId="50" applyFill="1" applyBorder="1" applyAlignment="1">
      <alignment horizontal="right" vertical="center"/>
    </xf>
    <xf numFmtId="0" fontId="2" fillId="23" borderId="0" xfId="50" applyFill="1" applyAlignment="1">
      <alignment horizontal="right" vertical="center"/>
    </xf>
    <xf numFmtId="0" fontId="105" fillId="27" borderId="87" xfId="13" applyFont="1" applyFill="1" applyBorder="1" applyAlignment="1">
      <alignment horizontal="center" vertical="center" wrapText="1"/>
    </xf>
    <xf numFmtId="0" fontId="105" fillId="27" borderId="359" xfId="13" applyFont="1" applyFill="1" applyBorder="1" applyAlignment="1">
      <alignment horizontal="center" vertical="center" wrapText="1"/>
    </xf>
    <xf numFmtId="0" fontId="105" fillId="27" borderId="360" xfId="13" applyFont="1" applyFill="1" applyBorder="1" applyAlignment="1">
      <alignment horizontal="center" vertical="center" wrapText="1"/>
    </xf>
    <xf numFmtId="0" fontId="44" fillId="23" borderId="21" xfId="13" applyFont="1" applyFill="1" applyBorder="1" applyAlignment="1">
      <alignment horizontal="center" vertical="center" wrapText="1"/>
    </xf>
    <xf numFmtId="0" fontId="44" fillId="23" borderId="0" xfId="13" applyFont="1" applyFill="1" applyAlignment="1">
      <alignment horizontal="center" vertical="center" wrapText="1"/>
    </xf>
    <xf numFmtId="0" fontId="44" fillId="23" borderId="357" xfId="13" applyFont="1" applyFill="1" applyBorder="1" applyAlignment="1">
      <alignment horizontal="center" vertical="center" wrapText="1"/>
    </xf>
    <xf numFmtId="0" fontId="464" fillId="22" borderId="21" xfId="13" applyFont="1" applyFill="1" applyBorder="1" applyAlignment="1">
      <alignment horizontal="center" vertical="center"/>
    </xf>
    <xf numFmtId="0" fontId="464" fillId="22" borderId="0" xfId="13" applyFont="1" applyFill="1" applyAlignment="1">
      <alignment horizontal="center" vertical="center"/>
    </xf>
    <xf numFmtId="0" fontId="464" fillId="22" borderId="357" xfId="13" applyFont="1" applyFill="1" applyBorder="1" applyAlignment="1">
      <alignment horizontal="center" vertical="center"/>
    </xf>
    <xf numFmtId="0" fontId="554" fillId="23" borderId="21" xfId="8" applyFont="1" applyFill="1" applyBorder="1" applyAlignment="1">
      <alignment horizontal="center" vertical="center" wrapText="1"/>
    </xf>
    <xf numFmtId="0" fontId="554" fillId="23" borderId="0" xfId="8" applyFont="1" applyFill="1" applyAlignment="1">
      <alignment horizontal="center" vertical="center" wrapText="1"/>
    </xf>
    <xf numFmtId="0" fontId="554" fillId="23" borderId="357" xfId="8" applyFont="1" applyFill="1" applyBorder="1" applyAlignment="1">
      <alignment horizontal="center" vertical="center" wrapText="1"/>
    </xf>
    <xf numFmtId="0" fontId="555" fillId="2" borderId="21" xfId="13" applyFont="1" applyFill="1" applyBorder="1" applyAlignment="1">
      <alignment horizontal="center" vertical="center"/>
    </xf>
    <xf numFmtId="0" fontId="555" fillId="2" borderId="0" xfId="13" applyFont="1" applyFill="1" applyAlignment="1">
      <alignment horizontal="center" vertical="center"/>
    </xf>
    <xf numFmtId="0" fontId="555" fillId="2" borderId="357" xfId="13" applyFont="1" applyFill="1" applyBorder="1" applyAlignment="1">
      <alignment horizontal="center" vertical="center"/>
    </xf>
    <xf numFmtId="0" fontId="20" fillId="23" borderId="318" xfId="50" applyFont="1" applyFill="1" applyBorder="1" applyAlignment="1">
      <alignment horizontal="right" vertical="center"/>
    </xf>
    <xf numFmtId="0" fontId="20" fillId="23" borderId="0" xfId="50" applyFont="1" applyFill="1" applyAlignment="1">
      <alignment horizontal="right" vertical="center"/>
    </xf>
    <xf numFmtId="168" fontId="8" fillId="23" borderId="0" xfId="50" applyNumberFormat="1" applyFont="1" applyFill="1" applyAlignment="1" applyProtection="1">
      <alignment horizontal="center" vertical="center"/>
      <protection locked="0"/>
    </xf>
    <xf numFmtId="168" fontId="522" fillId="23" borderId="0" xfId="50" applyNumberFormat="1" applyFont="1" applyFill="1" applyAlignment="1" applyProtection="1">
      <alignment horizontal="center" vertical="center"/>
      <protection locked="0"/>
    </xf>
    <xf numFmtId="168" fontId="522" fillId="23" borderId="319" xfId="50" applyNumberFormat="1" applyFont="1" applyFill="1" applyBorder="1" applyAlignment="1" applyProtection="1">
      <alignment horizontal="center" vertical="center"/>
      <protection locked="0"/>
    </xf>
    <xf numFmtId="0" fontId="522" fillId="23" borderId="318" xfId="50" applyFont="1" applyFill="1" applyBorder="1" applyAlignment="1">
      <alignment horizontal="center" vertical="center" wrapText="1"/>
    </xf>
    <xf numFmtId="0" fontId="522" fillId="23" borderId="0" xfId="50" applyFont="1" applyFill="1" applyAlignment="1">
      <alignment horizontal="center" vertical="center" wrapText="1"/>
    </xf>
    <xf numFmtId="0" fontId="522" fillId="23" borderId="0" xfId="50" applyFont="1" applyFill="1" applyAlignment="1">
      <alignment horizontal="center" vertical="center"/>
    </xf>
    <xf numFmtId="168" fontId="523" fillId="23" borderId="0" xfId="50" applyNumberFormat="1" applyFont="1" applyFill="1" applyAlignment="1" applyProtection="1">
      <alignment horizontal="center" vertical="center" wrapText="1"/>
      <protection locked="0"/>
    </xf>
    <xf numFmtId="168" fontId="523" fillId="23" borderId="319" xfId="50" applyNumberFormat="1" applyFont="1" applyFill="1" applyBorder="1" applyAlignment="1" applyProtection="1">
      <alignment horizontal="center" vertical="center" wrapText="1"/>
      <protection locked="0"/>
    </xf>
    <xf numFmtId="0" fontId="513" fillId="23" borderId="0" xfId="22" applyFont="1" applyFill="1" applyAlignment="1">
      <alignment horizontal="left" vertical="center"/>
    </xf>
    <xf numFmtId="0" fontId="420" fillId="26" borderId="339" xfId="50" applyFont="1" applyFill="1" applyBorder="1" applyAlignment="1">
      <alignment horizontal="center" vertical="center"/>
    </xf>
    <xf numFmtId="0" fontId="420" fillId="26" borderId="308" xfId="50" applyFont="1" applyFill="1" applyBorder="1" applyAlignment="1">
      <alignment horizontal="center" vertical="center"/>
    </xf>
    <xf numFmtId="0" fontId="420" fillId="26" borderId="390" xfId="50" applyFont="1" applyFill="1" applyBorder="1" applyAlignment="1">
      <alignment horizontal="center" vertical="center"/>
    </xf>
    <xf numFmtId="0" fontId="20" fillId="23" borderId="177" xfId="50" applyFont="1" applyFill="1" applyBorder="1" applyAlignment="1">
      <alignment horizontal="center" vertical="center"/>
    </xf>
    <xf numFmtId="0" fontId="20" fillId="23" borderId="207" xfId="50" applyFont="1" applyFill="1" applyBorder="1" applyAlignment="1">
      <alignment horizontal="center" vertical="center"/>
    </xf>
    <xf numFmtId="0" fontId="2" fillId="23" borderId="21" xfId="50" applyFill="1" applyBorder="1" applyAlignment="1">
      <alignment horizontal="center"/>
    </xf>
    <xf numFmtId="0" fontId="2" fillId="23" borderId="357" xfId="50" applyFill="1" applyBorder="1" applyAlignment="1">
      <alignment horizontal="center"/>
    </xf>
    <xf numFmtId="0" fontId="20" fillId="23" borderId="177" xfId="50" applyFont="1" applyFill="1" applyBorder="1" applyAlignment="1">
      <alignment horizontal="center"/>
    </xf>
    <xf numFmtId="0" fontId="20" fillId="23" borderId="207" xfId="50" applyFont="1" applyFill="1" applyBorder="1" applyAlignment="1">
      <alignment horizontal="center"/>
    </xf>
    <xf numFmtId="0" fontId="43" fillId="0" borderId="136" xfId="50" applyFont="1" applyBorder="1" applyAlignment="1">
      <alignment horizontal="center"/>
    </xf>
    <xf numFmtId="0" fontId="43" fillId="0" borderId="457" xfId="50" applyFont="1" applyBorder="1" applyAlignment="1">
      <alignment horizontal="center"/>
    </xf>
    <xf numFmtId="0" fontId="422" fillId="23" borderId="87" xfId="50" applyFont="1" applyFill="1" applyBorder="1" applyAlignment="1">
      <alignment horizontal="center" wrapText="1"/>
    </xf>
    <xf numFmtId="0" fontId="422" fillId="23" borderId="360" xfId="50" applyFont="1" applyFill="1" applyBorder="1" applyAlignment="1">
      <alignment horizontal="center" wrapText="1"/>
    </xf>
    <xf numFmtId="0" fontId="422" fillId="23" borderId="21" xfId="50" applyFont="1" applyFill="1" applyBorder="1" applyAlignment="1">
      <alignment horizontal="center" wrapText="1"/>
    </xf>
    <xf numFmtId="0" fontId="422" fillId="23" borderId="357" xfId="50" applyFont="1" applyFill="1" applyBorder="1" applyAlignment="1">
      <alignment horizontal="center" wrapText="1"/>
    </xf>
    <xf numFmtId="0" fontId="4" fillId="23" borderId="21" xfId="50" applyFont="1" applyFill="1" applyBorder="1" applyAlignment="1">
      <alignment horizontal="center"/>
    </xf>
    <xf numFmtId="0" fontId="4" fillId="23" borderId="357" xfId="50" applyFont="1" applyFill="1" applyBorder="1" applyAlignment="1">
      <alignment horizontal="center"/>
    </xf>
    <xf numFmtId="0" fontId="2" fillId="23" borderId="136" xfId="50" applyFill="1" applyBorder="1" applyAlignment="1">
      <alignment horizontal="center"/>
    </xf>
    <xf numFmtId="0" fontId="2" fillId="23" borderId="457" xfId="50" applyFill="1" applyBorder="1" applyAlignment="1">
      <alignment horizontal="center"/>
    </xf>
    <xf numFmtId="0" fontId="20" fillId="23" borderId="87" xfId="50" applyFont="1" applyFill="1" applyBorder="1" applyAlignment="1">
      <alignment horizontal="center" vertical="center" wrapText="1"/>
    </xf>
    <xf numFmtId="0" fontId="20" fillId="23" borderId="360" xfId="50" applyFont="1" applyFill="1" applyBorder="1" applyAlignment="1">
      <alignment horizontal="center" vertical="center" wrapText="1"/>
    </xf>
    <xf numFmtId="0" fontId="20" fillId="23" borderId="21" xfId="50" applyFont="1" applyFill="1" applyBorder="1" applyAlignment="1">
      <alignment horizontal="center" vertical="center" wrapText="1"/>
    </xf>
    <xf numFmtId="0" fontId="20" fillId="23" borderId="357" xfId="50" applyFont="1" applyFill="1" applyBorder="1" applyAlignment="1">
      <alignment horizontal="center" vertical="center" wrapText="1"/>
    </xf>
    <xf numFmtId="0" fontId="477" fillId="25" borderId="21" xfId="50" applyFont="1" applyFill="1" applyBorder="1" applyAlignment="1">
      <alignment horizontal="center" vertical="center"/>
    </xf>
    <xf numFmtId="0" fontId="477" fillId="25" borderId="0" xfId="50" applyFont="1" applyFill="1" applyAlignment="1">
      <alignment horizontal="center" vertical="center"/>
    </xf>
    <xf numFmtId="0" fontId="477" fillId="25" borderId="424" xfId="50" applyFont="1" applyFill="1" applyBorder="1" applyAlignment="1">
      <alignment horizontal="center" vertical="center"/>
    </xf>
    <xf numFmtId="0" fontId="477" fillId="25" borderId="308" xfId="50" applyFont="1" applyFill="1" applyBorder="1" applyAlignment="1">
      <alignment horizontal="center" vertical="center"/>
    </xf>
    <xf numFmtId="0" fontId="371" fillId="0" borderId="0" xfId="22" applyFont="1" applyAlignment="1">
      <alignment horizontal="center" vertical="center"/>
    </xf>
    <xf numFmtId="0" fontId="29" fillId="23" borderId="87" xfId="50" applyFont="1" applyFill="1" applyBorder="1" applyAlignment="1">
      <alignment horizontal="center" vertical="center"/>
    </xf>
    <xf numFmtId="0" fontId="29" fillId="23" borderId="360" xfId="50" applyFont="1" applyFill="1" applyBorder="1" applyAlignment="1">
      <alignment horizontal="center" vertical="center"/>
    </xf>
    <xf numFmtId="0" fontId="24" fillId="23" borderId="21" xfId="50" applyFont="1" applyFill="1" applyBorder="1" applyAlignment="1">
      <alignment horizontal="center" vertical="center"/>
    </xf>
    <xf numFmtId="0" fontId="24" fillId="23" borderId="357" xfId="50" applyFont="1" applyFill="1" applyBorder="1" applyAlignment="1">
      <alignment horizontal="center" vertical="center"/>
    </xf>
    <xf numFmtId="0" fontId="20" fillId="41" borderId="0" xfId="50" applyFont="1" applyFill="1" applyAlignment="1">
      <alignment horizontal="center"/>
    </xf>
    <xf numFmtId="0" fontId="69" fillId="41" borderId="357" xfId="6" applyFont="1" applyFill="1" applyBorder="1" applyAlignment="1">
      <alignment horizontal="center" vertical="center" textRotation="90" wrapText="1"/>
    </xf>
    <xf numFmtId="0" fontId="102" fillId="23" borderId="359" xfId="6" applyFont="1" applyFill="1" applyBorder="1" applyAlignment="1" applyProtection="1">
      <alignment horizontal="center" vertical="center"/>
      <protection hidden="1"/>
    </xf>
    <xf numFmtId="0" fontId="102" fillId="23" borderId="360" xfId="6" applyFont="1" applyFill="1" applyBorder="1" applyAlignment="1" applyProtection="1">
      <alignment horizontal="center" vertical="center"/>
      <protection hidden="1"/>
    </xf>
    <xf numFmtId="0" fontId="102" fillId="23" borderId="357" xfId="6" applyFont="1" applyFill="1" applyBorder="1" applyAlignment="1" applyProtection="1">
      <alignment horizontal="center" vertical="center"/>
      <protection hidden="1"/>
    </xf>
    <xf numFmtId="0" fontId="62" fillId="23" borderId="21" xfId="40" applyFont="1" applyFill="1" applyBorder="1" applyAlignment="1">
      <alignment horizontal="center" vertical="center" wrapText="1"/>
    </xf>
    <xf numFmtId="0" fontId="62" fillId="23" borderId="0" xfId="40" applyFont="1" applyFill="1" applyAlignment="1">
      <alignment horizontal="center" vertical="center" wrapText="1"/>
    </xf>
    <xf numFmtId="0" fontId="62" fillId="23" borderId="357" xfId="40" applyFont="1" applyFill="1" applyBorder="1" applyAlignment="1">
      <alignment horizontal="center" vertical="center" wrapText="1"/>
    </xf>
    <xf numFmtId="0" fontId="62" fillId="23" borderId="95" xfId="40" applyFont="1" applyFill="1" applyBorder="1" applyAlignment="1">
      <alignment horizontal="center" vertical="center" wrapText="1"/>
    </xf>
    <xf numFmtId="0" fontId="62" fillId="23" borderId="306" xfId="40" applyFont="1" applyFill="1" applyBorder="1" applyAlignment="1">
      <alignment horizontal="center" vertical="center" wrapText="1"/>
    </xf>
    <xf numFmtId="0" fontId="62" fillId="23" borderId="101" xfId="40" applyFont="1" applyFill="1" applyBorder="1" applyAlignment="1">
      <alignment horizontal="center" vertical="center" wrapText="1"/>
    </xf>
    <xf numFmtId="0" fontId="422" fillId="7" borderId="21" xfId="50" applyFont="1" applyFill="1" applyBorder="1" applyAlignment="1">
      <alignment horizontal="center" vertical="center"/>
    </xf>
    <xf numFmtId="0" fontId="422" fillId="7" borderId="0" xfId="50" applyFont="1" applyFill="1" applyAlignment="1">
      <alignment horizontal="center" vertical="center"/>
    </xf>
    <xf numFmtId="0" fontId="422" fillId="7" borderId="357" xfId="50" applyFont="1" applyFill="1" applyBorder="1" applyAlignment="1">
      <alignment horizontal="center" vertical="center"/>
    </xf>
    <xf numFmtId="0" fontId="104" fillId="23" borderId="424" xfId="50" applyFont="1" applyFill="1" applyBorder="1" applyAlignment="1">
      <alignment horizontal="right" vertical="center"/>
    </xf>
    <xf numFmtId="0" fontId="104" fillId="23" borderId="308" xfId="50" applyFont="1" applyFill="1" applyBorder="1" applyAlignment="1">
      <alignment horizontal="right" vertical="center"/>
    </xf>
    <xf numFmtId="0" fontId="43" fillId="23" borderId="424" xfId="50" applyFont="1" applyFill="1" applyBorder="1" applyAlignment="1">
      <alignment horizontal="right" vertical="center"/>
    </xf>
    <xf numFmtId="0" fontId="43" fillId="23" borderId="308" xfId="50" applyFont="1" applyFill="1" applyBorder="1" applyAlignment="1">
      <alignment horizontal="right" vertical="center"/>
    </xf>
    <xf numFmtId="0" fontId="39" fillId="23" borderId="424" xfId="50" applyFont="1" applyFill="1" applyBorder="1" applyAlignment="1">
      <alignment horizontal="center" vertical="center" wrapText="1"/>
    </xf>
    <xf numFmtId="0" fontId="39" fillId="23" borderId="308" xfId="50" applyFont="1" applyFill="1" applyBorder="1" applyAlignment="1">
      <alignment horizontal="center" vertical="center" wrapText="1"/>
    </xf>
    <xf numFmtId="0" fontId="39" fillId="23" borderId="309" xfId="50" applyFont="1" applyFill="1" applyBorder="1" applyAlignment="1">
      <alignment horizontal="center" vertical="center" wrapText="1"/>
    </xf>
    <xf numFmtId="0" fontId="39" fillId="23" borderId="92" xfId="50" applyFont="1" applyFill="1" applyBorder="1" applyAlignment="1">
      <alignment horizontal="center" vertical="center" wrapText="1"/>
    </xf>
    <xf numFmtId="0" fontId="39" fillId="23" borderId="364" xfId="50" applyFont="1" applyFill="1" applyBorder="1" applyAlignment="1">
      <alignment horizontal="center" vertical="center" wrapText="1"/>
    </xf>
    <xf numFmtId="0" fontId="39" fillId="23" borderId="365" xfId="50" applyFont="1" applyFill="1" applyBorder="1" applyAlignment="1">
      <alignment horizontal="center" vertical="center" wrapText="1"/>
    </xf>
    <xf numFmtId="0" fontId="477" fillId="25" borderId="124" xfId="50" applyFont="1" applyFill="1" applyBorder="1" applyAlignment="1">
      <alignment horizontal="center" vertical="center" wrapText="1"/>
    </xf>
    <xf numFmtId="0" fontId="477" fillId="25" borderId="396" xfId="50" applyFont="1" applyFill="1" applyBorder="1" applyAlignment="1">
      <alignment horizontal="center" vertical="center" wrapText="1"/>
    </xf>
    <xf numFmtId="0" fontId="477" fillId="25" borderId="248" xfId="50" applyFont="1" applyFill="1" applyBorder="1" applyAlignment="1">
      <alignment horizontal="center" vertical="center" wrapText="1"/>
    </xf>
    <xf numFmtId="0" fontId="533" fillId="22" borderId="292" xfId="50" applyFont="1" applyFill="1" applyBorder="1" applyAlignment="1">
      <alignment horizontal="center" vertical="center"/>
    </xf>
    <xf numFmtId="0" fontId="533" fillId="22" borderId="290" xfId="50" applyFont="1" applyFill="1" applyBorder="1" applyAlignment="1">
      <alignment horizontal="center" vertical="center"/>
    </xf>
    <xf numFmtId="0" fontId="533" fillId="22" borderId="304" xfId="50" applyFont="1" applyFill="1" applyBorder="1" applyAlignment="1">
      <alignment horizontal="center" vertical="center"/>
    </xf>
    <xf numFmtId="0" fontId="533" fillId="22" borderId="293" xfId="50" applyFont="1" applyFill="1" applyBorder="1" applyAlignment="1">
      <alignment horizontal="center" vertical="center"/>
    </xf>
    <xf numFmtId="0" fontId="533" fillId="22" borderId="294" xfId="50" applyFont="1" applyFill="1" applyBorder="1" applyAlignment="1">
      <alignment horizontal="center" vertical="center"/>
    </xf>
    <xf numFmtId="0" fontId="533" fillId="22" borderId="305" xfId="50" applyFont="1" applyFill="1" applyBorder="1" applyAlignment="1">
      <alignment horizontal="center" vertical="center"/>
    </xf>
    <xf numFmtId="0" fontId="422" fillId="7" borderId="339" xfId="50" applyFont="1" applyFill="1" applyBorder="1" applyAlignment="1">
      <alignment horizontal="center" vertical="center"/>
    </xf>
    <xf numFmtId="0" fontId="422" fillId="7" borderId="308" xfId="50" applyFont="1" applyFill="1" applyBorder="1" applyAlignment="1">
      <alignment horizontal="center" vertical="center"/>
    </xf>
    <xf numFmtId="0" fontId="422" fillId="7" borderId="390" xfId="50" applyFont="1" applyFill="1" applyBorder="1" applyAlignment="1">
      <alignment horizontal="center" vertical="center"/>
    </xf>
    <xf numFmtId="0" fontId="422" fillId="37" borderId="0" xfId="50" applyFont="1" applyFill="1" applyAlignment="1">
      <alignment horizontal="center" vertical="center"/>
    </xf>
    <xf numFmtId="0" fontId="422" fillId="37" borderId="319" xfId="50" applyFont="1" applyFill="1" applyBorder="1" applyAlignment="1">
      <alignment horizontal="center" vertical="center"/>
    </xf>
    <xf numFmtId="0" fontId="43" fillId="23" borderId="0" xfId="50" applyFont="1" applyFill="1" applyAlignment="1">
      <alignment horizontal="right" vertical="center"/>
    </xf>
    <xf numFmtId="168" fontId="4" fillId="23" borderId="162" xfId="50" applyNumberFormat="1" applyFont="1" applyFill="1" applyBorder="1" applyAlignment="1">
      <alignment horizontal="center" vertical="center"/>
    </xf>
    <xf numFmtId="168" fontId="4" fillId="23" borderId="189" xfId="50" applyNumberFormat="1" applyFont="1" applyFill="1" applyBorder="1" applyAlignment="1">
      <alignment horizontal="center" vertical="center"/>
    </xf>
    <xf numFmtId="173" fontId="531" fillId="152" borderId="454" xfId="15" applyNumberFormat="1" applyFont="1" applyFill="1" applyBorder="1" applyAlignment="1">
      <alignment horizontal="right" vertical="center"/>
    </xf>
    <xf numFmtId="173" fontId="531" fillId="152" borderId="95" xfId="15" applyNumberFormat="1" applyFont="1" applyFill="1" applyBorder="1" applyAlignment="1">
      <alignment horizontal="right" vertical="center"/>
    </xf>
    <xf numFmtId="0" fontId="532" fillId="152" borderId="455" xfId="50" applyFont="1" applyFill="1" applyBorder="1" applyAlignment="1">
      <alignment horizontal="center" vertical="center"/>
    </xf>
    <xf numFmtId="0" fontId="532" fillId="152" borderId="306" xfId="50" applyFont="1" applyFill="1" applyBorder="1" applyAlignment="1">
      <alignment horizontal="center" vertical="center"/>
    </xf>
    <xf numFmtId="0" fontId="468" fillId="152" borderId="455" xfId="50" applyFont="1" applyFill="1" applyBorder="1" applyAlignment="1">
      <alignment horizontal="right" vertical="center"/>
    </xf>
    <xf numFmtId="0" fontId="468" fillId="152" borderId="306" xfId="50" applyFont="1" applyFill="1" applyBorder="1" applyAlignment="1">
      <alignment horizontal="right" vertical="center"/>
    </xf>
    <xf numFmtId="164" fontId="532" fillId="152" borderId="456" xfId="50" applyNumberFormat="1" applyFont="1" applyFill="1" applyBorder="1" applyAlignment="1">
      <alignment horizontal="center" vertical="center"/>
    </xf>
    <xf numFmtId="164" fontId="532" fillId="152" borderId="101" xfId="50" applyNumberFormat="1" applyFont="1" applyFill="1" applyBorder="1" applyAlignment="1">
      <alignment horizontal="center" vertical="center"/>
    </xf>
    <xf numFmtId="0" fontId="477" fillId="25" borderId="395" xfId="50" applyFont="1" applyFill="1" applyBorder="1" applyAlignment="1">
      <alignment horizontal="center" vertical="center"/>
    </xf>
    <xf numFmtId="0" fontId="477" fillId="25" borderId="364" xfId="50" applyFont="1" applyFill="1" applyBorder="1" applyAlignment="1">
      <alignment horizontal="center" vertical="center"/>
    </xf>
    <xf numFmtId="0" fontId="477" fillId="25" borderId="365" xfId="50" applyFont="1" applyFill="1" applyBorder="1" applyAlignment="1">
      <alignment horizontal="center" vertical="center"/>
    </xf>
    <xf numFmtId="168" fontId="428" fillId="0" borderId="0" xfId="50" applyNumberFormat="1" applyFont="1" applyAlignment="1">
      <alignment horizontal="center" vertical="center"/>
    </xf>
    <xf numFmtId="174" fontId="527" fillId="3" borderId="357" xfId="50" applyNumberFormat="1" applyFont="1" applyFill="1" applyBorder="1" applyAlignment="1" applyProtection="1">
      <alignment horizontal="center" vertical="center"/>
      <protection locked="0"/>
    </xf>
    <xf numFmtId="0" fontId="530" fillId="2" borderId="21" xfId="15" applyFont="1" applyFill="1" applyBorder="1" applyAlignment="1">
      <alignment horizontal="center" vertical="center"/>
    </xf>
    <xf numFmtId="0" fontId="530" fillId="2" borderId="451" xfId="15" applyFont="1" applyFill="1" applyBorder="1" applyAlignment="1">
      <alignment horizontal="center" vertical="center"/>
    </xf>
    <xf numFmtId="0" fontId="530" fillId="2" borderId="0" xfId="15" applyFont="1" applyFill="1" applyAlignment="1">
      <alignment horizontal="center" vertical="center"/>
    </xf>
    <xf numFmtId="0" fontId="530" fillId="2" borderId="452" xfId="15" applyFont="1" applyFill="1" applyBorder="1" applyAlignment="1">
      <alignment horizontal="center" vertical="center"/>
    </xf>
    <xf numFmtId="0" fontId="530" fillId="2" borderId="357" xfId="15" applyFont="1" applyFill="1" applyBorder="1" applyAlignment="1">
      <alignment horizontal="center" vertical="center"/>
    </xf>
    <xf numFmtId="0" fontId="530" fillId="2" borderId="453" xfId="15" applyFont="1" applyFill="1" applyBorder="1" applyAlignment="1">
      <alignment horizontal="center" vertical="center"/>
    </xf>
    <xf numFmtId="168" fontId="428" fillId="23" borderId="177" xfId="50" applyNumberFormat="1" applyFont="1" applyFill="1" applyBorder="1" applyAlignment="1">
      <alignment horizontal="center" vertical="center"/>
    </xf>
    <xf numFmtId="168" fontId="428" fillId="23" borderId="206" xfId="50" applyNumberFormat="1" applyFont="1" applyFill="1" applyBorder="1" applyAlignment="1">
      <alignment horizontal="center" vertical="center"/>
    </xf>
    <xf numFmtId="168" fontId="428" fillId="23" borderId="207" xfId="50" applyNumberFormat="1" applyFont="1" applyFill="1" applyBorder="1" applyAlignment="1">
      <alignment horizontal="center" vertical="center"/>
    </xf>
    <xf numFmtId="168" fontId="4" fillId="23" borderId="112" xfId="50" applyNumberFormat="1" applyFont="1" applyFill="1" applyBorder="1" applyAlignment="1">
      <alignment horizontal="center" vertical="center"/>
    </xf>
    <xf numFmtId="168" fontId="2" fillId="0" borderId="357" xfId="50" applyNumberFormat="1" applyBorder="1" applyAlignment="1">
      <alignment horizontal="center" vertical="center"/>
    </xf>
    <xf numFmtId="168" fontId="529" fillId="2" borderId="448" xfId="15" applyNumberFormat="1" applyFont="1" applyFill="1" applyBorder="1" applyAlignment="1">
      <alignment horizontal="center" vertical="center"/>
    </xf>
    <xf numFmtId="168" fontId="529" fillId="2" borderId="21" xfId="15" applyNumberFormat="1" applyFont="1" applyFill="1" applyBorder="1" applyAlignment="1">
      <alignment horizontal="center" vertical="center"/>
    </xf>
    <xf numFmtId="168" fontId="529" fillId="2" borderId="449" xfId="15" applyNumberFormat="1" applyFont="1" applyFill="1" applyBorder="1" applyAlignment="1">
      <alignment horizontal="center" vertical="center"/>
    </xf>
    <xf numFmtId="168" fontId="529" fillId="2" borderId="0" xfId="15" applyNumberFormat="1" applyFont="1" applyFill="1" applyAlignment="1">
      <alignment horizontal="center" vertical="center"/>
    </xf>
    <xf numFmtId="168" fontId="529" fillId="2" borderId="450" xfId="15" applyNumberFormat="1" applyFont="1" applyFill="1" applyBorder="1" applyAlignment="1">
      <alignment horizontal="center" vertical="center"/>
    </xf>
    <xf numFmtId="168" fontId="529" fillId="2" borderId="357" xfId="15" applyNumberFormat="1" applyFont="1" applyFill="1" applyBorder="1" applyAlignment="1">
      <alignment horizontal="center" vertical="center"/>
    </xf>
    <xf numFmtId="168" fontId="428" fillId="0" borderId="21" xfId="50" applyNumberFormat="1" applyFont="1" applyBorder="1" applyAlignment="1">
      <alignment horizontal="center" vertical="center"/>
    </xf>
    <xf numFmtId="168" fontId="527" fillId="3" borderId="21" xfId="50" applyNumberFormat="1" applyFont="1" applyFill="1" applyBorder="1" applyAlignment="1" applyProtection="1">
      <alignment horizontal="center" vertical="center"/>
      <protection locked="0"/>
    </xf>
    <xf numFmtId="168" fontId="528" fillId="2" borderId="0" xfId="50" applyNumberFormat="1" applyFont="1" applyFill="1" applyAlignment="1" applyProtection="1">
      <alignment horizontal="center" vertical="center"/>
      <protection locked="0"/>
    </xf>
    <xf numFmtId="0" fontId="8" fillId="23" borderId="318" xfId="6" applyFill="1" applyBorder="1" applyAlignment="1">
      <alignment horizontal="center" vertical="center" wrapText="1"/>
    </xf>
    <xf numFmtId="0" fontId="8" fillId="23" borderId="0" xfId="6" applyFill="1" applyAlignment="1">
      <alignment horizontal="center" vertical="center" wrapText="1"/>
    </xf>
    <xf numFmtId="0" fontId="8" fillId="23" borderId="319" xfId="6" applyFill="1" applyBorder="1" applyAlignment="1">
      <alignment horizontal="center" vertical="center" wrapText="1"/>
    </xf>
    <xf numFmtId="0" fontId="8" fillId="23" borderId="7" xfId="6" applyFill="1" applyBorder="1" applyAlignment="1">
      <alignment horizontal="center" vertical="center" wrapText="1"/>
    </xf>
    <xf numFmtId="0" fontId="8" fillId="23" borderId="306" xfId="6" applyFill="1" applyBorder="1" applyAlignment="1">
      <alignment horizontal="center" vertical="center" wrapText="1"/>
    </xf>
    <xf numFmtId="0" fontId="8" fillId="23" borderId="391" xfId="6" applyFill="1" applyBorder="1" applyAlignment="1">
      <alignment horizontal="center" vertical="center" wrapText="1"/>
    </xf>
    <xf numFmtId="173" fontId="524" fillId="0" borderId="21" xfId="15" applyNumberFormat="1" applyFont="1" applyBorder="1" applyAlignment="1">
      <alignment horizontal="center" vertical="center"/>
    </xf>
    <xf numFmtId="173" fontId="524" fillId="0" borderId="0" xfId="15" applyNumberFormat="1" applyFont="1" applyAlignment="1">
      <alignment horizontal="center" vertical="center"/>
    </xf>
    <xf numFmtId="173" fontId="524" fillId="0" borderId="445" xfId="15" applyNumberFormat="1" applyFont="1" applyBorder="1" applyAlignment="1">
      <alignment horizontal="center" vertical="center"/>
    </xf>
    <xf numFmtId="173" fontId="524" fillId="0" borderId="446" xfId="15" applyNumberFormat="1" applyFont="1" applyBorder="1" applyAlignment="1">
      <alignment horizontal="center" vertical="center"/>
    </xf>
    <xf numFmtId="171" fontId="525" fillId="152" borderId="0" xfId="50" applyNumberFormat="1" applyFont="1" applyFill="1" applyAlignment="1" applyProtection="1">
      <alignment horizontal="right" vertical="center" wrapText="1"/>
      <protection locked="0"/>
    </xf>
    <xf numFmtId="171" fontId="525" fillId="152" borderId="446" xfId="50" applyNumberFormat="1" applyFont="1" applyFill="1" applyBorder="1" applyAlignment="1" applyProtection="1">
      <alignment horizontal="right" vertical="center" wrapText="1"/>
      <protection locked="0"/>
    </xf>
    <xf numFmtId="2" fontId="526" fillId="152" borderId="357" xfId="15" applyNumberFormat="1" applyFont="1" applyFill="1" applyBorder="1" applyAlignment="1">
      <alignment horizontal="center" vertical="center"/>
    </xf>
    <xf numFmtId="2" fontId="526" fillId="152" borderId="447" xfId="15" applyNumberFormat="1" applyFont="1" applyFill="1" applyBorder="1" applyAlignment="1">
      <alignment horizontal="center" vertical="center"/>
    </xf>
    <xf numFmtId="0" fontId="8" fillId="23" borderId="0" xfId="6" applyFill="1" applyAlignment="1">
      <alignment horizontal="left" vertical="center"/>
    </xf>
    <xf numFmtId="0" fontId="8" fillId="23" borderId="319" xfId="6" applyFill="1" applyBorder="1" applyAlignment="1">
      <alignment horizontal="left" vertical="center"/>
    </xf>
    <xf numFmtId="0" fontId="8" fillId="23" borderId="395" xfId="6" applyFill="1" applyBorder="1" applyAlignment="1">
      <alignment horizontal="center" vertical="center"/>
    </xf>
    <xf numFmtId="0" fontId="8" fillId="23" borderId="364" xfId="6" applyFill="1" applyBorder="1" applyAlignment="1">
      <alignment horizontal="center" vertical="center"/>
    </xf>
    <xf numFmtId="0" fontId="522" fillId="23" borderId="21" xfId="6" applyFont="1" applyFill="1" applyBorder="1" applyAlignment="1">
      <alignment horizontal="center" vertical="center"/>
    </xf>
    <xf numFmtId="0" fontId="522" fillId="23" borderId="0" xfId="6" applyFont="1" applyFill="1" applyAlignment="1">
      <alignment horizontal="center" vertical="center"/>
    </xf>
    <xf numFmtId="0" fontId="8" fillId="23" borderId="21" xfId="6" applyFill="1" applyBorder="1" applyAlignment="1">
      <alignment horizontal="center" vertical="center"/>
    </xf>
    <xf numFmtId="0" fontId="8" fillId="23" borderId="0" xfId="6" applyFill="1" applyAlignment="1">
      <alignment horizontal="center" vertical="center"/>
    </xf>
    <xf numFmtId="0" fontId="20" fillId="0" borderId="424" xfId="50" applyFont="1" applyBorder="1" applyAlignment="1">
      <alignment horizontal="center" vertical="center"/>
    </xf>
    <xf numFmtId="0" fontId="20" fillId="0" borderId="308" xfId="50" applyFont="1" applyBorder="1" applyAlignment="1">
      <alignment horizontal="center" vertical="center"/>
    </xf>
    <xf numFmtId="0" fontId="20" fillId="0" borderId="309" xfId="50" applyFont="1" applyBorder="1" applyAlignment="1">
      <alignment horizontal="center" vertical="center"/>
    </xf>
    <xf numFmtId="49" fontId="515" fillId="0" borderId="124" xfId="25" applyNumberFormat="1" applyFont="1" applyBorder="1" applyAlignment="1">
      <alignment horizontal="center" vertical="center"/>
    </xf>
    <xf numFmtId="49" fontId="515" fillId="0" borderId="396" xfId="25" applyNumberFormat="1" applyFont="1" applyBorder="1" applyAlignment="1">
      <alignment horizontal="center" vertical="center"/>
    </xf>
    <xf numFmtId="49" fontId="515" fillId="0" borderId="248" xfId="25" applyNumberFormat="1" applyFont="1" applyBorder="1" applyAlignment="1">
      <alignment horizontal="center" vertical="center"/>
    </xf>
    <xf numFmtId="0" fontId="516" fillId="26" borderId="443" xfId="53" applyFont="1" applyFill="1" applyBorder="1" applyAlignment="1" applyProtection="1">
      <alignment horizontal="center" vertical="center" wrapText="1"/>
      <protection locked="0"/>
    </xf>
    <xf numFmtId="0" fontId="516" fillId="26" borderId="439" xfId="53" applyFont="1" applyFill="1" applyBorder="1" applyAlignment="1" applyProtection="1">
      <alignment horizontal="center" vertical="center" wrapText="1"/>
      <protection locked="0"/>
    </xf>
    <xf numFmtId="0" fontId="516" fillId="26" borderId="444" xfId="53" applyFont="1" applyFill="1" applyBorder="1" applyAlignment="1" applyProtection="1">
      <alignment horizontal="center" vertical="center" wrapText="1"/>
      <protection locked="0"/>
    </xf>
    <xf numFmtId="0" fontId="522" fillId="26" borderId="339" xfId="6" applyFont="1" applyFill="1" applyBorder="1" applyAlignment="1">
      <alignment horizontal="center" vertical="center"/>
    </xf>
    <xf numFmtId="0" fontId="522" fillId="26" borderId="308" xfId="6" applyFont="1" applyFill="1" applyBorder="1" applyAlignment="1">
      <alignment horizontal="center" vertical="center"/>
    </xf>
    <xf numFmtId="0" fontId="522" fillId="26" borderId="390" xfId="6" applyFont="1" applyFill="1" applyBorder="1" applyAlignment="1">
      <alignment horizontal="center" vertical="center"/>
    </xf>
    <xf numFmtId="0" fontId="522" fillId="26" borderId="318" xfId="6" applyFont="1" applyFill="1" applyBorder="1" applyAlignment="1">
      <alignment horizontal="center" vertical="center"/>
    </xf>
    <xf numFmtId="0" fontId="522" fillId="26" borderId="0" xfId="6" applyFont="1" applyFill="1" applyAlignment="1">
      <alignment horizontal="center" vertical="center"/>
    </xf>
    <xf numFmtId="0" fontId="522" fillId="26" borderId="319" xfId="6" applyFont="1" applyFill="1" applyBorder="1" applyAlignment="1">
      <alignment horizontal="center" vertical="center"/>
    </xf>
    <xf numFmtId="0" fontId="522" fillId="26" borderId="87" xfId="6" applyFont="1" applyFill="1" applyBorder="1" applyAlignment="1">
      <alignment horizontal="center" vertical="center" wrapText="1"/>
    </xf>
    <xf numFmtId="0" fontId="522" fillId="26" borderId="359" xfId="6" applyFont="1" applyFill="1" applyBorder="1" applyAlignment="1">
      <alignment horizontal="center" vertical="center" wrapText="1"/>
    </xf>
    <xf numFmtId="0" fontId="522" fillId="26" borderId="21" xfId="6" applyFont="1" applyFill="1" applyBorder="1" applyAlignment="1">
      <alignment horizontal="center" vertical="center" wrapText="1"/>
    </xf>
    <xf numFmtId="0" fontId="522" fillId="26" borderId="0" xfId="6" applyFont="1" applyFill="1" applyAlignment="1">
      <alignment horizontal="center" vertical="center" wrapText="1"/>
    </xf>
    <xf numFmtId="0" fontId="523" fillId="26" borderId="359" xfId="6" applyFont="1" applyFill="1" applyBorder="1" applyAlignment="1">
      <alignment horizontal="center" vertical="center" wrapText="1"/>
    </xf>
    <xf numFmtId="0" fontId="523" fillId="26" borderId="0" xfId="6" applyFont="1" applyFill="1" applyAlignment="1">
      <alignment horizontal="center" vertical="center" wrapText="1"/>
    </xf>
    <xf numFmtId="0" fontId="9" fillId="26" borderId="359" xfId="6" applyFont="1" applyFill="1" applyBorder="1" applyAlignment="1">
      <alignment horizontal="center" vertical="center" wrapText="1"/>
    </xf>
    <xf numFmtId="0" fontId="9" fillId="26" borderId="0" xfId="6" applyFont="1" applyFill="1" applyAlignment="1">
      <alignment horizontal="center" vertical="center" wrapText="1"/>
    </xf>
    <xf numFmtId="0" fontId="523" fillId="26" borderId="360" xfId="6" applyFont="1" applyFill="1" applyBorder="1" applyAlignment="1">
      <alignment horizontal="center" vertical="center"/>
    </xf>
    <xf numFmtId="0" fontId="523" fillId="26" borderId="357" xfId="6" applyFont="1" applyFill="1" applyBorder="1" applyAlignment="1">
      <alignment horizontal="center" vertical="center"/>
    </xf>
    <xf numFmtId="0" fontId="128" fillId="154" borderId="87" xfId="50" applyFont="1" applyFill="1" applyBorder="1" applyAlignment="1">
      <alignment horizontal="center" vertical="center" wrapText="1"/>
    </xf>
    <xf numFmtId="0" fontId="128" fillId="154" borderId="359" xfId="50" applyFont="1" applyFill="1" applyBorder="1" applyAlignment="1">
      <alignment horizontal="center" vertical="center" wrapText="1"/>
    </xf>
    <xf numFmtId="0" fontId="128" fillId="154" borderId="360" xfId="50" applyFont="1" applyFill="1" applyBorder="1" applyAlignment="1">
      <alignment horizontal="center" vertical="center" wrapText="1"/>
    </xf>
    <xf numFmtId="0" fontId="128" fillId="154" borderId="395" xfId="50" applyFont="1" applyFill="1" applyBorder="1" applyAlignment="1">
      <alignment horizontal="center" vertical="center" wrapText="1"/>
    </xf>
    <xf numFmtId="0" fontId="128" fillId="154" borderId="364" xfId="50" applyFont="1" applyFill="1" applyBorder="1" applyAlignment="1">
      <alignment horizontal="center" vertical="center" wrapText="1"/>
    </xf>
    <xf numFmtId="0" fontId="128" fillId="154" borderId="365" xfId="50" applyFont="1" applyFill="1" applyBorder="1" applyAlignment="1">
      <alignment horizontal="center" vertical="center" wrapText="1"/>
    </xf>
    <xf numFmtId="0" fontId="422" fillId="23" borderId="21" xfId="6" applyFont="1" applyFill="1" applyBorder="1" applyAlignment="1" applyProtection="1">
      <alignment horizontal="center" vertical="center"/>
      <protection hidden="1"/>
    </xf>
    <xf numFmtId="0" fontId="422" fillId="23" borderId="0" xfId="6" applyFont="1" applyFill="1" applyAlignment="1" applyProtection="1">
      <alignment horizontal="center" vertical="center"/>
      <protection hidden="1"/>
    </xf>
    <xf numFmtId="0" fontId="422" fillId="23" borderId="357" xfId="6" applyFont="1" applyFill="1" applyBorder="1" applyAlignment="1" applyProtection="1">
      <alignment horizontal="center" vertical="center"/>
      <protection hidden="1"/>
    </xf>
    <xf numFmtId="49" fontId="2" fillId="23" borderId="432" xfId="50" applyNumberFormat="1" applyFill="1" applyBorder="1" applyAlignment="1">
      <alignment horizontal="center" vertical="center"/>
    </xf>
    <xf numFmtId="49" fontId="2" fillId="23" borderId="433" xfId="50" applyNumberFormat="1" applyFill="1" applyBorder="1" applyAlignment="1">
      <alignment horizontal="center" vertical="center"/>
    </xf>
    <xf numFmtId="49" fontId="2" fillId="23" borderId="434" xfId="50" applyNumberFormat="1" applyFill="1" applyBorder="1" applyAlignment="1">
      <alignment horizontal="center" vertical="center"/>
    </xf>
    <xf numFmtId="49" fontId="37" fillId="0" borderId="21" xfId="50" applyNumberFormat="1" applyFont="1" applyBorder="1" applyAlignment="1">
      <alignment horizontal="center" vertical="center" wrapText="1"/>
    </xf>
    <xf numFmtId="49" fontId="37" fillId="0" borderId="133" xfId="50" applyNumberFormat="1" applyFont="1" applyBorder="1" applyAlignment="1">
      <alignment horizontal="center" vertical="center" wrapText="1"/>
    </xf>
    <xf numFmtId="49" fontId="37" fillId="0" borderId="0" xfId="50" applyNumberFormat="1" applyFont="1" applyAlignment="1">
      <alignment horizontal="center" vertical="center" wrapText="1"/>
    </xf>
    <xf numFmtId="49" fontId="37" fillId="0" borderId="134" xfId="50" applyNumberFormat="1" applyFont="1" applyBorder="1" applyAlignment="1">
      <alignment horizontal="center" vertical="center" wrapText="1"/>
    </xf>
    <xf numFmtId="49" fontId="37" fillId="0" borderId="357" xfId="50" applyNumberFormat="1" applyFont="1" applyBorder="1" applyAlignment="1">
      <alignment horizontal="center" vertical="center" wrapText="1"/>
    </xf>
    <xf numFmtId="49" fontId="37" fillId="0" borderId="135" xfId="50" applyNumberFormat="1" applyFont="1" applyBorder="1" applyAlignment="1">
      <alignment horizontal="center" vertical="center" wrapText="1"/>
    </xf>
    <xf numFmtId="0" fontId="428" fillId="23" borderId="91" xfId="6" applyFont="1" applyFill="1" applyBorder="1" applyAlignment="1" applyProtection="1">
      <alignment horizontal="center" vertical="center"/>
      <protection hidden="1"/>
    </xf>
    <xf numFmtId="0" fontId="428" fillId="23" borderId="84" xfId="6" applyFont="1" applyFill="1" applyBorder="1" applyAlignment="1" applyProtection="1">
      <alignment horizontal="center" vertical="center"/>
      <protection hidden="1"/>
    </xf>
    <xf numFmtId="0" fontId="422" fillId="23" borderId="84" xfId="6" applyFont="1" applyFill="1" applyBorder="1" applyAlignment="1" applyProtection="1">
      <alignment horizontal="center" vertical="center"/>
      <protection hidden="1"/>
    </xf>
    <xf numFmtId="0" fontId="422" fillId="23" borderId="85" xfId="6" applyFont="1" applyFill="1" applyBorder="1" applyAlignment="1" applyProtection="1">
      <alignment horizontal="center" vertical="center"/>
      <protection hidden="1"/>
    </xf>
    <xf numFmtId="218" fontId="514" fillId="56" borderId="21" xfId="6" applyNumberFormat="1" applyFont="1" applyFill="1" applyBorder="1" applyAlignment="1" applyProtection="1">
      <alignment horizontal="center" vertical="center"/>
      <protection hidden="1"/>
    </xf>
    <xf numFmtId="218" fontId="514" fillId="56" borderId="395" xfId="6" applyNumberFormat="1" applyFont="1" applyFill="1" applyBorder="1" applyAlignment="1" applyProtection="1">
      <alignment horizontal="center" vertical="center"/>
      <protection hidden="1"/>
    </xf>
    <xf numFmtId="202" fontId="420" fillId="22" borderId="0" xfId="6" applyNumberFormat="1" applyFont="1" applyFill="1" applyAlignment="1" applyProtection="1">
      <alignment horizontal="center" vertical="center"/>
      <protection hidden="1"/>
    </xf>
    <xf numFmtId="202" fontId="420" fillId="22" borderId="364" xfId="6" applyNumberFormat="1" applyFont="1" applyFill="1" applyBorder="1" applyAlignment="1" applyProtection="1">
      <alignment horizontal="center" vertical="center"/>
      <protection hidden="1"/>
    </xf>
    <xf numFmtId="221" fontId="514" fillId="56" borderId="21" xfId="6" applyNumberFormat="1" applyFont="1" applyFill="1" applyBorder="1" applyAlignment="1" applyProtection="1">
      <alignment horizontal="center" vertical="center"/>
      <protection hidden="1"/>
    </xf>
    <xf numFmtId="221" fontId="514" fillId="56" borderId="395" xfId="6" applyNumberFormat="1" applyFont="1" applyFill="1" applyBorder="1" applyAlignment="1" applyProtection="1">
      <alignment horizontal="center" vertical="center"/>
      <protection hidden="1"/>
    </xf>
    <xf numFmtId="165" fontId="428" fillId="22" borderId="357" xfId="6" applyNumberFormat="1" applyFont="1" applyFill="1" applyBorder="1" applyAlignment="1">
      <alignment horizontal="center" vertical="center"/>
    </xf>
    <xf numFmtId="0" fontId="512" fillId="23" borderId="21" xfId="50" applyFont="1" applyFill="1" applyBorder="1" applyAlignment="1">
      <alignment horizontal="center" vertical="center" wrapText="1"/>
    </xf>
    <xf numFmtId="0" fontId="512" fillId="23" borderId="0" xfId="50" applyFont="1" applyFill="1" applyAlignment="1">
      <alignment horizontal="center" vertical="center" wrapText="1"/>
    </xf>
    <xf numFmtId="0" fontId="512" fillId="23" borderId="357" xfId="50" applyFont="1" applyFill="1" applyBorder="1" applyAlignment="1">
      <alignment horizontal="center" vertical="center" wrapText="1"/>
    </xf>
    <xf numFmtId="49" fontId="508" fillId="25" borderId="87" xfId="6" applyNumberFormat="1" applyFont="1" applyFill="1" applyBorder="1" applyAlignment="1">
      <alignment horizontal="center" vertical="center"/>
    </xf>
    <xf numFmtId="49" fontId="508" fillId="25" borderId="359" xfId="6" applyNumberFormat="1" applyFont="1" applyFill="1" applyBorder="1" applyAlignment="1">
      <alignment horizontal="center" vertical="center"/>
    </xf>
    <xf numFmtId="49" fontId="508" fillId="25" borderId="360" xfId="6" applyNumberFormat="1" applyFont="1" applyFill="1" applyBorder="1" applyAlignment="1">
      <alignment horizontal="center" vertical="center"/>
    </xf>
    <xf numFmtId="0" fontId="509" fillId="23" borderId="21" xfId="50" applyFont="1" applyFill="1" applyBorder="1" applyAlignment="1">
      <alignment horizontal="center" vertical="center" wrapText="1"/>
    </xf>
    <xf numFmtId="0" fontId="509" fillId="23" borderId="0" xfId="50" applyFont="1" applyFill="1" applyAlignment="1">
      <alignment horizontal="center" vertical="center" wrapText="1"/>
    </xf>
    <xf numFmtId="0" fontId="509" fillId="23" borderId="357" xfId="50" applyFont="1" applyFill="1" applyBorder="1" applyAlignment="1">
      <alignment horizontal="center" vertical="center" wrapText="1"/>
    </xf>
    <xf numFmtId="0" fontId="509" fillId="23" borderId="21" xfId="50" applyFont="1" applyFill="1" applyBorder="1" applyAlignment="1">
      <alignment horizontal="center" wrapText="1"/>
    </xf>
    <xf numFmtId="0" fontId="509" fillId="23" borderId="0" xfId="50" applyFont="1" applyFill="1" applyAlignment="1">
      <alignment horizontal="center" wrapText="1"/>
    </xf>
    <xf numFmtId="0" fontId="509" fillId="23" borderId="357" xfId="50" applyFont="1" applyFill="1" applyBorder="1" applyAlignment="1">
      <alignment horizontal="center" wrapText="1"/>
    </xf>
    <xf numFmtId="0" fontId="509" fillId="23" borderId="21" xfId="50" applyFont="1" applyFill="1" applyBorder="1" applyAlignment="1">
      <alignment horizontal="left" wrapText="1"/>
    </xf>
    <xf numFmtId="0" fontId="509" fillId="23" borderId="0" xfId="50" applyFont="1" applyFill="1" applyAlignment="1">
      <alignment horizontal="left" wrapText="1"/>
    </xf>
    <xf numFmtId="0" fontId="509" fillId="23" borderId="357" xfId="50" applyFont="1" applyFill="1" applyBorder="1" applyAlignment="1">
      <alignment horizontal="left" wrapText="1"/>
    </xf>
    <xf numFmtId="0" fontId="428" fillId="36" borderId="21" xfId="6" applyFont="1" applyFill="1" applyBorder="1" applyAlignment="1">
      <alignment horizontal="right" vertical="center"/>
    </xf>
    <xf numFmtId="0" fontId="428" fillId="36" borderId="0" xfId="6" applyFont="1" applyFill="1" applyAlignment="1">
      <alignment horizontal="right" vertical="center"/>
    </xf>
    <xf numFmtId="0" fontId="511" fillId="36" borderId="0" xfId="6" applyFont="1" applyFill="1" applyAlignment="1">
      <alignment horizontal="center" vertical="center"/>
    </xf>
    <xf numFmtId="0" fontId="428" fillId="36" borderId="0" xfId="6" applyFont="1" applyFill="1" applyAlignment="1">
      <alignment horizontal="center" vertical="center"/>
    </xf>
    <xf numFmtId="0" fontId="428" fillId="36" borderId="0" xfId="6" quotePrefix="1" applyFont="1" applyFill="1" applyAlignment="1">
      <alignment horizontal="center" vertical="center" wrapText="1"/>
    </xf>
    <xf numFmtId="0" fontId="428" fillId="22" borderId="0" xfId="6" applyFont="1" applyFill="1" applyAlignment="1">
      <alignment horizontal="center" vertical="center"/>
    </xf>
    <xf numFmtId="0" fontId="117" fillId="23" borderId="172" xfId="6" applyFont="1" applyFill="1" applyBorder="1" applyAlignment="1">
      <alignment horizontal="center" vertical="center"/>
    </xf>
    <xf numFmtId="0" fontId="104" fillId="23" borderId="0" xfId="6" applyFont="1" applyFill="1" applyAlignment="1">
      <alignment horizontal="center" vertical="center" wrapText="1"/>
    </xf>
    <xf numFmtId="0" fontId="104" fillId="23" borderId="84" xfId="6" applyFont="1" applyFill="1" applyBorder="1" applyAlignment="1">
      <alignment horizontal="center" vertical="center" wrapText="1"/>
    </xf>
    <xf numFmtId="0" fontId="505" fillId="23" borderId="0" xfId="50" applyFont="1" applyFill="1" applyAlignment="1">
      <alignment horizontal="left" vertical="center" wrapText="1"/>
    </xf>
    <xf numFmtId="0" fontId="39" fillId="23" borderId="428" xfId="50" applyFont="1" applyFill="1" applyBorder="1" applyAlignment="1">
      <alignment horizontal="center" vertical="center" wrapText="1"/>
    </xf>
    <xf numFmtId="0" fontId="508" fillId="25" borderId="87" xfId="6" applyFont="1" applyFill="1" applyBorder="1" applyAlignment="1">
      <alignment horizontal="center"/>
    </xf>
    <xf numFmtId="0" fontId="508" fillId="25" borderId="359" xfId="6" applyFont="1" applyFill="1" applyBorder="1" applyAlignment="1">
      <alignment horizontal="center"/>
    </xf>
    <xf numFmtId="0" fontId="508" fillId="25" borderId="360" xfId="6" applyFont="1" applyFill="1" applyBorder="1" applyAlignment="1">
      <alignment horizontal="center"/>
    </xf>
    <xf numFmtId="0" fontId="508" fillId="25" borderId="21" xfId="6" applyFont="1" applyFill="1" applyBorder="1" applyAlignment="1">
      <alignment horizontal="center"/>
    </xf>
    <xf numFmtId="0" fontId="508" fillId="25" borderId="0" xfId="6" applyFont="1" applyFill="1" applyAlignment="1">
      <alignment horizontal="center"/>
    </xf>
    <xf numFmtId="0" fontId="508" fillId="25" borderId="357" xfId="6" applyFont="1" applyFill="1" applyBorder="1" applyAlignment="1">
      <alignment horizontal="center"/>
    </xf>
    <xf numFmtId="216" fontId="117" fillId="43" borderId="0" xfId="6" applyNumberFormat="1" applyFont="1" applyFill="1" applyAlignment="1">
      <alignment horizontal="center" vertical="center"/>
    </xf>
    <xf numFmtId="172" fontId="114" fillId="72" borderId="0" xfId="6" applyNumberFormat="1" applyFont="1" applyFill="1" applyAlignment="1">
      <alignment horizontal="center" vertical="center"/>
    </xf>
    <xf numFmtId="172" fontId="118" fillId="72" borderId="0" xfId="6" applyNumberFormat="1" applyFont="1" applyFill="1" applyAlignment="1">
      <alignment horizontal="center" vertical="center"/>
    </xf>
    <xf numFmtId="0" fontId="347" fillId="22" borderId="0" xfId="6" applyFont="1" applyFill="1" applyAlignment="1">
      <alignment horizontal="center" vertical="center"/>
    </xf>
    <xf numFmtId="2" fontId="28" fillId="153" borderId="0" xfId="6" applyNumberFormat="1" applyFont="1" applyFill="1" applyAlignment="1" applyProtection="1">
      <alignment horizontal="left" vertical="center" wrapText="1"/>
      <protection locked="0"/>
    </xf>
    <xf numFmtId="172" fontId="144" fillId="22" borderId="0" xfId="6" applyNumberFormat="1" applyFont="1" applyFill="1" applyAlignment="1">
      <alignment horizontal="center" vertical="center"/>
    </xf>
    <xf numFmtId="172" fontId="62" fillId="22" borderId="0" xfId="6" applyNumberFormat="1" applyFont="1" applyFill="1" applyAlignment="1">
      <alignment horizontal="center" vertical="center"/>
    </xf>
    <xf numFmtId="0" fontId="92" fillId="23" borderId="172" xfId="6" applyFont="1" applyFill="1" applyBorder="1" applyAlignment="1">
      <alignment horizontal="center" vertical="center"/>
    </xf>
    <xf numFmtId="0" fontId="38" fillId="23" borderId="0" xfId="6" applyFont="1" applyFill="1" applyAlignment="1">
      <alignment horizontal="right" vertical="center"/>
    </xf>
    <xf numFmtId="0" fontId="117" fillId="43" borderId="0" xfId="6" applyFont="1" applyFill="1" applyAlignment="1">
      <alignment horizontal="center" vertical="center"/>
    </xf>
    <xf numFmtId="215" fontId="117" fillId="43" borderId="0" xfId="40" applyNumberFormat="1" applyFont="1" applyFill="1" applyAlignment="1">
      <alignment horizontal="center" vertical="center"/>
    </xf>
    <xf numFmtId="215" fontId="117" fillId="43" borderId="0" xfId="6" applyNumberFormat="1" applyFont="1" applyFill="1" applyAlignment="1">
      <alignment horizontal="center" vertical="center"/>
    </xf>
    <xf numFmtId="2" fontId="497" fillId="153" borderId="0" xfId="6" applyNumberFormat="1" applyFont="1" applyFill="1" applyAlignment="1" applyProtection="1">
      <alignment horizontal="center" vertical="center" wrapText="1"/>
      <protection locked="0"/>
    </xf>
    <xf numFmtId="0" fontId="28" fillId="23" borderId="0" xfId="40" applyFont="1" applyFill="1" applyAlignment="1">
      <alignment horizontal="center" vertical="center" wrapText="1"/>
    </xf>
    <xf numFmtId="0" fontId="496" fillId="23" borderId="0" xfId="40" applyFont="1" applyFill="1" applyAlignment="1">
      <alignment horizontal="center" vertical="center" wrapText="1"/>
    </xf>
    <xf numFmtId="0" fontId="113" fillId="72" borderId="0" xfId="6" applyFont="1" applyFill="1" applyAlignment="1">
      <alignment horizontal="center" vertical="center"/>
    </xf>
    <xf numFmtId="215" fontId="118" fillId="72" borderId="0" xfId="40" applyNumberFormat="1" applyFont="1" applyFill="1" applyAlignment="1">
      <alignment horizontal="center" vertical="center"/>
    </xf>
    <xf numFmtId="215" fontId="118" fillId="72" borderId="0" xfId="6" applyNumberFormat="1" applyFont="1" applyFill="1" applyAlignment="1">
      <alignment horizontal="center" vertical="center"/>
    </xf>
    <xf numFmtId="216" fontId="118" fillId="72" borderId="0" xfId="6" applyNumberFormat="1" applyFont="1" applyFill="1" applyAlignment="1">
      <alignment horizontal="center" vertical="center"/>
    </xf>
    <xf numFmtId="0" fontId="495" fillId="23" borderId="0" xfId="40" applyFont="1" applyFill="1" applyAlignment="1">
      <alignment horizontal="center" vertical="center" wrapText="1"/>
    </xf>
    <xf numFmtId="0" fontId="88" fillId="23" borderId="0" xfId="40" applyFont="1" applyFill="1" applyAlignment="1">
      <alignment horizontal="center" vertical="center" wrapText="1"/>
    </xf>
    <xf numFmtId="0" fontId="39" fillId="23" borderId="21" xfId="50" applyFont="1" applyFill="1" applyBorder="1" applyAlignment="1">
      <alignment horizontal="center" vertical="center" wrapText="1"/>
    </xf>
    <xf numFmtId="0" fontId="39" fillId="23" borderId="0" xfId="50" applyFont="1" applyFill="1" applyAlignment="1">
      <alignment horizontal="center" vertical="center" wrapText="1"/>
    </xf>
    <xf numFmtId="0" fontId="39" fillId="23" borderId="357" xfId="50" applyFont="1" applyFill="1" applyBorder="1" applyAlignment="1">
      <alignment horizontal="center" vertical="center" wrapText="1"/>
    </xf>
    <xf numFmtId="0" fontId="39" fillId="23" borderId="395" xfId="50" applyFont="1" applyFill="1" applyBorder="1" applyAlignment="1">
      <alignment horizontal="center" vertical="center" wrapText="1"/>
    </xf>
    <xf numFmtId="0" fontId="105" fillId="25" borderId="359" xfId="50" applyFont="1" applyFill="1" applyBorder="1" applyAlignment="1">
      <alignment horizontal="center" vertical="center" wrapText="1"/>
    </xf>
    <xf numFmtId="0" fontId="105" fillId="25" borderId="360" xfId="50" applyFont="1" applyFill="1" applyBorder="1" applyAlignment="1">
      <alignment horizontal="center" vertical="center" wrapText="1"/>
    </xf>
    <xf numFmtId="0" fontId="105" fillId="25" borderId="0" xfId="50" applyFont="1" applyFill="1" applyAlignment="1">
      <alignment horizontal="center" vertical="center" wrapText="1"/>
    </xf>
    <xf numFmtId="0" fontId="105" fillId="25" borderId="357" xfId="50" applyFont="1" applyFill="1" applyBorder="1" applyAlignment="1">
      <alignment horizontal="center" vertical="center" wrapText="1"/>
    </xf>
    <xf numFmtId="0" fontId="494" fillId="23" borderId="0" xfId="50" applyFont="1" applyFill="1" applyAlignment="1">
      <alignment horizontal="center" vertical="center" wrapText="1"/>
    </xf>
    <xf numFmtId="0" fontId="113" fillId="72" borderId="0" xfId="50" applyFont="1" applyFill="1" applyAlignment="1">
      <alignment horizontal="center" vertical="center" wrapText="1"/>
    </xf>
    <xf numFmtId="0" fontId="493" fillId="23" borderId="0" xfId="50" applyFont="1" applyFill="1" applyAlignment="1">
      <alignment horizontal="center" vertical="center" wrapText="1"/>
    </xf>
    <xf numFmtId="0" fontId="493" fillId="23" borderId="426" xfId="50" applyFont="1" applyFill="1" applyBorder="1" applyAlignment="1">
      <alignment horizontal="center" vertical="center" wrapText="1"/>
    </xf>
    <xf numFmtId="0" fontId="131" fillId="23" borderId="172" xfId="6" applyFont="1" applyFill="1" applyBorder="1" applyAlignment="1">
      <alignment horizontal="center" vertical="center"/>
    </xf>
    <xf numFmtId="0" fontId="4" fillId="23" borderId="21" xfId="50" applyFont="1" applyFill="1" applyBorder="1" applyAlignment="1">
      <alignment horizontal="right" vertical="center"/>
    </xf>
    <xf numFmtId="0" fontId="4" fillId="23" borderId="0" xfId="50" applyFont="1" applyFill="1" applyAlignment="1">
      <alignment horizontal="right" vertical="center"/>
    </xf>
    <xf numFmtId="0" fontId="4" fillId="23" borderId="216" xfId="50" applyFont="1" applyFill="1" applyBorder="1" applyAlignment="1">
      <alignment horizontal="right" vertical="center"/>
    </xf>
    <xf numFmtId="0" fontId="4" fillId="23" borderId="185" xfId="50" applyFont="1" applyFill="1" applyBorder="1" applyAlignment="1">
      <alignment horizontal="right" vertical="center"/>
    </xf>
    <xf numFmtId="0" fontId="64" fillId="0" borderId="21" xfId="6" applyFont="1" applyBorder="1" applyAlignment="1">
      <alignment horizontal="center" vertical="center"/>
    </xf>
    <xf numFmtId="0" fontId="64" fillId="0" borderId="0" xfId="6" applyFont="1" applyAlignment="1">
      <alignment horizontal="center" vertical="center"/>
    </xf>
    <xf numFmtId="0" fontId="64" fillId="0" borderId="357" xfId="6" applyFont="1" applyBorder="1" applyAlignment="1">
      <alignment horizontal="center" vertical="center"/>
    </xf>
    <xf numFmtId="0" fontId="86" fillId="23" borderId="0" xfId="6" applyFont="1" applyFill="1" applyAlignment="1">
      <alignment horizontal="left" vertical="center" wrapText="1"/>
    </xf>
    <xf numFmtId="0" fontId="86" fillId="23" borderId="357" xfId="6" applyFont="1" applyFill="1" applyBorder="1" applyAlignment="1">
      <alignment horizontal="left" vertical="center" wrapText="1"/>
    </xf>
    <xf numFmtId="0" fontId="492" fillId="23" borderId="21" xfId="6" applyFont="1" applyFill="1" applyBorder="1" applyAlignment="1">
      <alignment horizontal="center" vertical="center"/>
    </xf>
    <xf numFmtId="0" fontId="29" fillId="23" borderId="0" xfId="6" applyFont="1" applyFill="1" applyAlignment="1">
      <alignment horizontal="left" vertical="center" wrapText="1"/>
    </xf>
    <xf numFmtId="0" fontId="29" fillId="23" borderId="357" xfId="6" applyFont="1" applyFill="1" applyBorder="1" applyAlignment="1">
      <alignment horizontal="left" vertical="center" wrapText="1"/>
    </xf>
    <xf numFmtId="0" fontId="39" fillId="0" borderId="21" xfId="50" applyFont="1" applyBorder="1" applyAlignment="1">
      <alignment horizontal="center" wrapText="1"/>
    </xf>
    <xf numFmtId="0" fontId="39" fillId="0" borderId="0" xfId="50" applyFont="1" applyAlignment="1">
      <alignment horizontal="center" wrapText="1"/>
    </xf>
    <xf numFmtId="0" fontId="39" fillId="0" borderId="357" xfId="50" applyFont="1" applyBorder="1" applyAlignment="1">
      <alignment horizontal="center" wrapText="1"/>
    </xf>
    <xf numFmtId="0" fontId="43" fillId="23" borderId="177" xfId="50" applyFont="1" applyFill="1" applyBorder="1" applyAlignment="1">
      <alignment horizontal="center" vertical="center"/>
    </xf>
    <xf numFmtId="0" fontId="43" fillId="23" borderId="206" xfId="50" applyFont="1" applyFill="1" applyBorder="1" applyAlignment="1">
      <alignment horizontal="center" vertical="center"/>
    </xf>
    <xf numFmtId="0" fontId="131" fillId="23" borderId="171" xfId="6" applyFont="1" applyFill="1" applyBorder="1" applyAlignment="1">
      <alignment horizontal="center" vertical="center"/>
    </xf>
    <xf numFmtId="0" fontId="131" fillId="23" borderId="173" xfId="6" applyFont="1" applyFill="1" applyBorder="1" applyAlignment="1">
      <alignment horizontal="center" vertical="center"/>
    </xf>
    <xf numFmtId="0" fontId="492" fillId="143" borderId="21" xfId="6" applyFont="1" applyFill="1" applyBorder="1" applyAlignment="1">
      <alignment horizontal="center" vertical="center"/>
    </xf>
    <xf numFmtId="0" fontId="62" fillId="143" borderId="0" xfId="6" applyFont="1" applyFill="1" applyAlignment="1">
      <alignment horizontal="center" vertical="center"/>
    </xf>
    <xf numFmtId="214" fontId="62" fillId="143" borderId="0" xfId="6" applyNumberFormat="1" applyFont="1" applyFill="1" applyAlignment="1">
      <alignment horizontal="center" vertical="center"/>
    </xf>
    <xf numFmtId="172" fontId="493" fillId="72" borderId="0" xfId="40" applyNumberFormat="1" applyFont="1" applyFill="1" applyAlignment="1">
      <alignment horizontal="center" vertical="center"/>
    </xf>
    <xf numFmtId="207" fontId="144" fillId="39" borderId="357" xfId="6" applyNumberFormat="1" applyFont="1" applyFill="1" applyBorder="1" applyAlignment="1">
      <alignment horizontal="center" vertical="center"/>
    </xf>
    <xf numFmtId="0" fontId="254" fillId="72" borderId="21" xfId="6" applyFont="1" applyFill="1" applyBorder="1" applyAlignment="1">
      <alignment horizontal="center" vertical="center"/>
    </xf>
    <xf numFmtId="214" fontId="118" fillId="72" borderId="0" xfId="6" applyNumberFormat="1" applyFont="1" applyFill="1" applyAlignment="1">
      <alignment horizontal="center" vertical="center"/>
    </xf>
    <xf numFmtId="172" fontId="62" fillId="26" borderId="0" xfId="40" applyNumberFormat="1" applyFont="1" applyFill="1" applyAlignment="1">
      <alignment horizontal="center" vertical="center"/>
    </xf>
    <xf numFmtId="207" fontId="107" fillId="39" borderId="357" xfId="6" applyNumberFormat="1" applyFont="1" applyFill="1" applyBorder="1" applyAlignment="1">
      <alignment horizontal="center" vertical="center"/>
    </xf>
    <xf numFmtId="0" fontId="298" fillId="23" borderId="21" xfId="40" applyFont="1" applyFill="1" applyBorder="1" applyAlignment="1">
      <alignment horizontal="center" vertical="center"/>
    </xf>
    <xf numFmtId="0" fontId="298" fillId="23" borderId="0" xfId="40" applyFont="1" applyFill="1" applyAlignment="1">
      <alignment horizontal="center" vertical="center"/>
    </xf>
    <xf numFmtId="0" fontId="298" fillId="23" borderId="357" xfId="40" applyFont="1" applyFill="1" applyBorder="1" applyAlignment="1">
      <alignment horizontal="center" vertical="center"/>
    </xf>
    <xf numFmtId="0" fontId="488" fillId="23" borderId="21" xfId="6" applyFont="1" applyFill="1" applyBorder="1" applyAlignment="1">
      <alignment horizontal="center" vertical="center" wrapText="1"/>
    </xf>
    <xf numFmtId="0" fontId="488" fillId="23" borderId="0" xfId="6" applyFont="1" applyFill="1" applyAlignment="1">
      <alignment horizontal="center" vertical="center" wrapText="1"/>
    </xf>
    <xf numFmtId="0" fontId="488" fillId="23" borderId="357" xfId="6" applyFont="1" applyFill="1" applyBorder="1" applyAlignment="1">
      <alignment horizontal="center" vertical="center" wrapText="1"/>
    </xf>
    <xf numFmtId="0" fontId="488" fillId="23" borderId="395" xfId="6" applyFont="1" applyFill="1" applyBorder="1" applyAlignment="1">
      <alignment horizontal="center" vertical="center" wrapText="1"/>
    </xf>
    <xf numFmtId="0" fontId="488" fillId="23" borderId="364" xfId="6" applyFont="1" applyFill="1" applyBorder="1" applyAlignment="1">
      <alignment horizontal="center" vertical="center" wrapText="1"/>
    </xf>
    <xf numFmtId="0" fontId="488" fillId="23" borderId="365" xfId="6" applyFont="1" applyFill="1" applyBorder="1" applyAlignment="1">
      <alignment horizontal="center" vertical="center" wrapText="1"/>
    </xf>
    <xf numFmtId="0" fontId="272" fillId="25" borderId="21" xfId="40" applyFont="1" applyFill="1" applyBorder="1" applyAlignment="1">
      <alignment horizontal="center" vertical="center" wrapText="1"/>
    </xf>
    <xf numFmtId="0" fontId="272" fillId="25" borderId="0" xfId="40" applyFont="1" applyFill="1" applyAlignment="1">
      <alignment horizontal="center" vertical="center" wrapText="1"/>
    </xf>
    <xf numFmtId="0" fontId="131" fillId="23" borderId="21" xfId="6" applyFont="1" applyFill="1" applyBorder="1" applyAlignment="1">
      <alignment horizontal="center" vertical="center"/>
    </xf>
    <xf numFmtId="0" fontId="131" fillId="23" borderId="0" xfId="6" applyFont="1" applyFill="1" applyAlignment="1">
      <alignment horizontal="center" vertical="center"/>
    </xf>
    <xf numFmtId="0" fontId="131" fillId="23" borderId="357" xfId="6" applyFont="1" applyFill="1" applyBorder="1" applyAlignment="1">
      <alignment horizontal="center" vertical="center"/>
    </xf>
    <xf numFmtId="0" fontId="40" fillId="23" borderId="0" xfId="40" applyFont="1" applyFill="1" applyAlignment="1">
      <alignment horizontal="center" vertical="center" wrapText="1"/>
    </xf>
    <xf numFmtId="0" fontId="320" fillId="26" borderId="0" xfId="6" applyFont="1" applyFill="1" applyAlignment="1">
      <alignment horizontal="center" vertical="center" wrapText="1"/>
    </xf>
    <xf numFmtId="0" fontId="28" fillId="23" borderId="357" xfId="40" applyFont="1" applyFill="1" applyBorder="1" applyAlignment="1">
      <alignment horizontal="center" vertical="center" wrapText="1"/>
    </xf>
    <xf numFmtId="0" fontId="118" fillId="72" borderId="21" xfId="6" applyFont="1" applyFill="1" applyBorder="1" applyAlignment="1">
      <alignment horizontal="center" vertical="center"/>
    </xf>
    <xf numFmtId="0" fontId="490" fillId="143" borderId="0" xfId="6" applyFont="1" applyFill="1" applyAlignment="1">
      <alignment horizontal="center" vertical="center"/>
    </xf>
    <xf numFmtId="207" fontId="29" fillId="39" borderId="0" xfId="6" applyNumberFormat="1" applyFont="1" applyFill="1" applyAlignment="1">
      <alignment horizontal="center" vertical="center"/>
    </xf>
    <xf numFmtId="207" fontId="29" fillId="39" borderId="357" xfId="6" applyNumberFormat="1" applyFont="1" applyFill="1" applyBorder="1" applyAlignment="1">
      <alignment horizontal="center" vertical="center"/>
    </xf>
    <xf numFmtId="0" fontId="28" fillId="23" borderId="21" xfId="40" applyFont="1" applyFill="1" applyBorder="1" applyAlignment="1">
      <alignment horizontal="center" vertical="center" wrapText="1"/>
    </xf>
    <xf numFmtId="0" fontId="28" fillId="23" borderId="21" xfId="40" applyFont="1" applyFill="1" applyBorder="1" applyAlignment="1">
      <alignment horizontal="center" vertical="center"/>
    </xf>
    <xf numFmtId="0" fontId="28" fillId="23" borderId="0" xfId="40" applyFont="1" applyFill="1" applyAlignment="1">
      <alignment horizontal="center" vertical="center"/>
    </xf>
    <xf numFmtId="0" fontId="28" fillId="23" borderId="357" xfId="40" applyFont="1" applyFill="1" applyBorder="1" applyAlignment="1">
      <alignment horizontal="center" vertical="center"/>
    </xf>
    <xf numFmtId="0" fontId="2" fillId="22" borderId="0" xfId="50" applyFill="1" applyAlignment="1">
      <alignment horizontal="center"/>
    </xf>
    <xf numFmtId="214" fontId="86" fillId="22" borderId="0" xfId="6" applyNumberFormat="1" applyFont="1" applyFill="1" applyAlignment="1">
      <alignment horizontal="center" vertical="center"/>
    </xf>
    <xf numFmtId="0" fontId="105" fillId="25" borderId="21" xfId="40" applyFont="1" applyFill="1" applyBorder="1" applyAlignment="1">
      <alignment horizontal="center" vertical="center"/>
    </xf>
    <xf numFmtId="0" fontId="105" fillId="25" borderId="0" xfId="40" applyFont="1" applyFill="1" applyAlignment="1">
      <alignment horizontal="center" vertical="center"/>
    </xf>
    <xf numFmtId="0" fontId="105" fillId="25" borderId="357" xfId="40" applyFont="1" applyFill="1" applyBorder="1" applyAlignment="1">
      <alignment horizontal="center" vertical="center"/>
    </xf>
    <xf numFmtId="0" fontId="29" fillId="23" borderId="0" xfId="40" applyFont="1" applyFill="1" applyAlignment="1">
      <alignment horizontal="center" vertical="top" wrapText="1"/>
    </xf>
    <xf numFmtId="0" fontId="28" fillId="23" borderId="357" xfId="40" applyFont="1" applyFill="1" applyBorder="1" applyAlignment="1">
      <alignment horizontal="center" vertical="top" wrapText="1"/>
    </xf>
    <xf numFmtId="0" fontId="39" fillId="23" borderId="21" xfId="50" applyFont="1" applyFill="1" applyBorder="1" applyAlignment="1">
      <alignment horizontal="center" vertical="center"/>
    </xf>
    <xf numFmtId="0" fontId="39" fillId="23" borderId="0" xfId="50" applyFont="1" applyFill="1" applyAlignment="1">
      <alignment horizontal="center" vertical="center"/>
    </xf>
    <xf numFmtId="0" fontId="39" fillId="23" borderId="357" xfId="50" applyFont="1" applyFill="1" applyBorder="1" applyAlignment="1">
      <alignment horizontal="center" vertical="center"/>
    </xf>
    <xf numFmtId="0" fontId="39" fillId="23" borderId="395" xfId="50" applyFont="1" applyFill="1" applyBorder="1" applyAlignment="1">
      <alignment horizontal="center" vertical="center"/>
    </xf>
    <xf numFmtId="0" fontId="39" fillId="23" borderId="364" xfId="50" applyFont="1" applyFill="1" applyBorder="1" applyAlignment="1">
      <alignment horizontal="center" vertical="center"/>
    </xf>
    <xf numFmtId="0" fontId="39" fillId="23" borderId="365" xfId="50" applyFont="1" applyFill="1" applyBorder="1" applyAlignment="1">
      <alignment horizontal="center" vertical="center"/>
    </xf>
    <xf numFmtId="0" fontId="105" fillId="25" borderId="87" xfId="40" applyFont="1" applyFill="1" applyBorder="1" applyAlignment="1">
      <alignment horizontal="center" vertical="center" wrapText="1"/>
    </xf>
    <xf numFmtId="0" fontId="105" fillId="25" borderId="359" xfId="40" applyFont="1" applyFill="1" applyBorder="1" applyAlignment="1">
      <alignment horizontal="center" vertical="center" wrapText="1"/>
    </xf>
    <xf numFmtId="0" fontId="105" fillId="25" borderId="360" xfId="40" applyFont="1" applyFill="1" applyBorder="1" applyAlignment="1">
      <alignment horizontal="center" vertical="center" wrapText="1"/>
    </xf>
    <xf numFmtId="0" fontId="105" fillId="25" borderId="21" xfId="40" applyFont="1" applyFill="1" applyBorder="1" applyAlignment="1">
      <alignment horizontal="center" vertical="center" wrapText="1"/>
    </xf>
    <xf numFmtId="0" fontId="105" fillId="25" borderId="0" xfId="40" applyFont="1" applyFill="1" applyAlignment="1">
      <alignment horizontal="center" vertical="center" wrapText="1"/>
    </xf>
    <xf numFmtId="0" fontId="105" fillId="25" borderId="357" xfId="40" applyFont="1" applyFill="1" applyBorder="1" applyAlignment="1">
      <alignment horizontal="center" vertical="center" wrapText="1"/>
    </xf>
    <xf numFmtId="0" fontId="489" fillId="23" borderId="21" xfId="6" applyFont="1" applyFill="1" applyBorder="1" applyAlignment="1">
      <alignment horizontal="center" vertical="center" wrapText="1"/>
    </xf>
    <xf numFmtId="0" fontId="489" fillId="23" borderId="0" xfId="6" applyFont="1" applyFill="1" applyAlignment="1">
      <alignment horizontal="center" vertical="center" wrapText="1"/>
    </xf>
    <xf numFmtId="0" fontId="489" fillId="23" borderId="395" xfId="6" applyFont="1" applyFill="1" applyBorder="1" applyAlignment="1">
      <alignment horizontal="center" vertical="center" wrapText="1"/>
    </xf>
    <xf numFmtId="0" fontId="489" fillId="23" borderId="364" xfId="6" applyFont="1" applyFill="1" applyBorder="1" applyAlignment="1">
      <alignment horizontal="center" vertical="center" wrapText="1"/>
    </xf>
    <xf numFmtId="207" fontId="28" fillId="22" borderId="0" xfId="6" applyNumberFormat="1" applyFont="1" applyFill="1" applyAlignment="1">
      <alignment horizontal="center" vertical="center"/>
    </xf>
    <xf numFmtId="2" fontId="132" fillId="22" borderId="357" xfId="6" applyNumberFormat="1" applyFont="1" applyFill="1" applyBorder="1" applyAlignment="1">
      <alignment horizontal="center" vertical="center"/>
    </xf>
    <xf numFmtId="0" fontId="487" fillId="23" borderId="21" xfId="26" applyFont="1" applyFill="1" applyBorder="1" applyAlignment="1">
      <alignment horizontal="center" vertical="center" wrapText="1"/>
    </xf>
    <xf numFmtId="0" fontId="487" fillId="23" borderId="0" xfId="26" applyFont="1" applyFill="1" applyBorder="1" applyAlignment="1">
      <alignment horizontal="center" vertical="center" wrapText="1"/>
    </xf>
    <xf numFmtId="0" fontId="487" fillId="23" borderId="357" xfId="26" applyFont="1" applyFill="1" applyBorder="1" applyAlignment="1">
      <alignment horizontal="center" vertical="center" wrapText="1"/>
    </xf>
    <xf numFmtId="0" fontId="62" fillId="23" borderId="21" xfId="40" applyFont="1" applyFill="1" applyBorder="1" applyAlignment="1">
      <alignment horizontal="center" vertical="center"/>
    </xf>
    <xf numFmtId="0" fontId="62" fillId="23" borderId="0" xfId="40" applyFont="1" applyFill="1" applyAlignment="1">
      <alignment horizontal="center" vertical="center"/>
    </xf>
    <xf numFmtId="0" fontId="62" fillId="23" borderId="357" xfId="40" applyFont="1" applyFill="1" applyBorder="1" applyAlignment="1">
      <alignment horizontal="center" vertical="center"/>
    </xf>
    <xf numFmtId="172" fontId="29" fillId="22" borderId="0" xfId="40" applyNumberFormat="1" applyFont="1" applyFill="1" applyAlignment="1">
      <alignment horizontal="center" vertical="center"/>
    </xf>
    <xf numFmtId="0" fontId="69" fillId="41" borderId="357" xfId="6" applyFont="1" applyFill="1" applyBorder="1" applyAlignment="1">
      <alignment horizontal="center" vertical="center" textRotation="90"/>
    </xf>
    <xf numFmtId="0" fontId="28" fillId="22" borderId="0" xfId="6" applyFont="1" applyFill="1" applyAlignment="1">
      <alignment horizontal="center" vertical="center"/>
    </xf>
    <xf numFmtId="172" fontId="118" fillId="72" borderId="0" xfId="40" applyNumberFormat="1" applyFont="1" applyFill="1" applyAlignment="1">
      <alignment horizontal="center" vertical="center"/>
    </xf>
    <xf numFmtId="0" fontId="28" fillId="23" borderId="21" xfId="40" applyFont="1" applyFill="1" applyBorder="1" applyAlignment="1">
      <alignment horizontal="center" vertical="top" wrapText="1"/>
    </xf>
    <xf numFmtId="0" fontId="28" fillId="23" borderId="0" xfId="40" applyFont="1" applyFill="1" applyAlignment="1">
      <alignment horizontal="center" vertical="top" wrapText="1"/>
    </xf>
    <xf numFmtId="0" fontId="40" fillId="23" borderId="0" xfId="6" applyFont="1" applyFill="1" applyAlignment="1">
      <alignment horizontal="center" vertical="top" wrapText="1"/>
    </xf>
    <xf numFmtId="0" fontId="44" fillId="23" borderId="0" xfId="6" applyFont="1" applyFill="1" applyAlignment="1">
      <alignment horizontal="center" vertical="center" wrapText="1"/>
    </xf>
    <xf numFmtId="0" fontId="29" fillId="23" borderId="0" xfId="6" applyFont="1" applyFill="1" applyAlignment="1">
      <alignment horizontal="center" vertical="center" wrapText="1"/>
    </xf>
    <xf numFmtId="0" fontId="486" fillId="23" borderId="87" xfId="6" applyFont="1" applyFill="1" applyBorder="1" applyAlignment="1">
      <alignment horizontal="center" vertical="center"/>
    </xf>
    <xf numFmtId="0" fontId="486" fillId="23" borderId="359" xfId="6" applyFont="1" applyFill="1" applyBorder="1" applyAlignment="1">
      <alignment horizontal="center" vertical="center"/>
    </xf>
    <xf numFmtId="0" fontId="486" fillId="23" borderId="360" xfId="6" applyFont="1" applyFill="1" applyBorder="1" applyAlignment="1">
      <alignment horizontal="center" vertical="center"/>
    </xf>
    <xf numFmtId="0" fontId="4" fillId="23" borderId="21" xfId="50" applyFont="1" applyFill="1" applyBorder="1" applyAlignment="1">
      <alignment horizontal="center" vertical="center" wrapText="1"/>
    </xf>
    <xf numFmtId="0" fontId="4" fillId="23" borderId="0" xfId="50" applyFont="1" applyFill="1" applyAlignment="1">
      <alignment horizontal="center" vertical="center" wrapText="1"/>
    </xf>
    <xf numFmtId="0" fontId="4" fillId="23" borderId="357" xfId="50" applyFont="1" applyFill="1" applyBorder="1" applyAlignment="1">
      <alignment horizontal="center" vertical="center" wrapText="1"/>
    </xf>
    <xf numFmtId="0" fontId="4" fillId="23" borderId="395" xfId="50" applyFont="1" applyFill="1" applyBorder="1" applyAlignment="1">
      <alignment horizontal="center" vertical="center" wrapText="1"/>
    </xf>
    <xf numFmtId="0" fontId="4" fillId="23" borderId="364" xfId="50" applyFont="1" applyFill="1" applyBorder="1" applyAlignment="1">
      <alignment horizontal="center" vertical="center" wrapText="1"/>
    </xf>
    <xf numFmtId="0" fontId="4" fillId="23" borderId="365" xfId="50" applyFont="1" applyFill="1" applyBorder="1" applyAlignment="1">
      <alignment horizontal="center" vertical="center" wrapText="1"/>
    </xf>
    <xf numFmtId="0" fontId="37" fillId="72" borderId="21" xfId="6" applyFont="1" applyFill="1" applyBorder="1" applyAlignment="1">
      <alignment horizontal="center" vertical="center"/>
    </xf>
    <xf numFmtId="0" fontId="37" fillId="72" borderId="425" xfId="6" applyFont="1" applyFill="1" applyBorder="1" applyAlignment="1">
      <alignment horizontal="center" vertical="center"/>
    </xf>
    <xf numFmtId="214" fontId="37" fillId="72" borderId="0" xfId="6" applyNumberFormat="1" applyFont="1" applyFill="1" applyAlignment="1">
      <alignment horizontal="center" vertical="center"/>
    </xf>
    <xf numFmtId="214" fontId="37" fillId="72" borderId="426" xfId="6" applyNumberFormat="1" applyFont="1" applyFill="1" applyBorder="1" applyAlignment="1">
      <alignment horizontal="center" vertical="center"/>
    </xf>
    <xf numFmtId="0" fontId="28" fillId="22" borderId="426" xfId="6" applyFont="1" applyFill="1" applyBorder="1" applyAlignment="1">
      <alignment horizontal="center" vertical="center"/>
    </xf>
    <xf numFmtId="2" fontId="29" fillId="22" borderId="0" xfId="6" applyNumberFormat="1" applyFont="1" applyFill="1" applyAlignment="1">
      <alignment horizontal="center" vertical="center"/>
    </xf>
    <xf numFmtId="2" fontId="29" fillId="22" borderId="426" xfId="6" applyNumberFormat="1" applyFont="1" applyFill="1" applyBorder="1" applyAlignment="1">
      <alignment horizontal="center" vertical="center"/>
    </xf>
    <xf numFmtId="0" fontId="484" fillId="23" borderId="171" xfId="6" applyFont="1" applyFill="1" applyBorder="1" applyAlignment="1">
      <alignment horizontal="center" vertical="center" wrapText="1"/>
    </xf>
    <xf numFmtId="0" fontId="484" fillId="23" borderId="172" xfId="6" applyFont="1" applyFill="1" applyBorder="1" applyAlignment="1">
      <alignment horizontal="center" vertical="center" wrapText="1"/>
    </xf>
    <xf numFmtId="0" fontId="484" fillId="23" borderId="173" xfId="6" applyFont="1" applyFill="1" applyBorder="1" applyAlignment="1">
      <alignment horizontal="center" vertical="center" wrapText="1"/>
    </xf>
    <xf numFmtId="0" fontId="272" fillId="25" borderId="87" xfId="40" applyFont="1" applyFill="1" applyBorder="1" applyAlignment="1">
      <alignment horizontal="center" vertical="center"/>
    </xf>
    <xf numFmtId="0" fontId="272" fillId="25" borderId="359" xfId="40" applyFont="1" applyFill="1" applyBorder="1" applyAlignment="1">
      <alignment horizontal="center" vertical="center"/>
    </xf>
    <xf numFmtId="0" fontId="272" fillId="25" borderId="360" xfId="40" applyFont="1" applyFill="1" applyBorder="1" applyAlignment="1">
      <alignment horizontal="center" vertical="center"/>
    </xf>
    <xf numFmtId="0" fontId="272" fillId="25" borderId="21" xfId="40" applyFont="1" applyFill="1" applyBorder="1" applyAlignment="1">
      <alignment horizontal="center" vertical="center"/>
    </xf>
    <xf numFmtId="0" fontId="272" fillId="25" borderId="0" xfId="40" applyFont="1" applyFill="1" applyAlignment="1">
      <alignment horizontal="center" vertical="center"/>
    </xf>
    <xf numFmtId="0" fontId="272" fillId="25" borderId="357" xfId="40" applyFont="1" applyFill="1" applyBorder="1" applyAlignment="1">
      <alignment horizontal="center" vertical="center"/>
    </xf>
    <xf numFmtId="2" fontId="69" fillId="23" borderId="306" xfId="6" applyNumberFormat="1" applyFont="1" applyFill="1" applyBorder="1" applyAlignment="1">
      <alignment horizontal="center" vertical="center"/>
    </xf>
    <xf numFmtId="2" fontId="69" fillId="23" borderId="101" xfId="6" applyNumberFormat="1" applyFont="1" applyFill="1" applyBorder="1" applyAlignment="1">
      <alignment horizontal="center" vertical="center"/>
    </xf>
    <xf numFmtId="0" fontId="62" fillId="22" borderId="0" xfId="40" applyFont="1" applyFill="1" applyAlignment="1">
      <alignment horizontal="right" vertical="center"/>
    </xf>
    <xf numFmtId="3" fontId="388" fillId="72" borderId="0" xfId="40" applyNumberFormat="1" applyFont="1" applyFill="1" applyAlignment="1">
      <alignment horizontal="center" vertical="center"/>
    </xf>
    <xf numFmtId="172" fontId="100" fillId="22" borderId="0" xfId="40" applyNumberFormat="1" applyFont="1" applyFill="1" applyAlignment="1">
      <alignment horizontal="center" vertical="center"/>
    </xf>
    <xf numFmtId="0" fontId="62" fillId="22" borderId="357" xfId="40" applyFont="1" applyFill="1" applyBorder="1" applyAlignment="1">
      <alignment horizontal="center" vertical="center"/>
    </xf>
    <xf numFmtId="3" fontId="483" fillId="72" borderId="425" xfId="40" applyNumberFormat="1" applyFont="1" applyFill="1" applyBorder="1" applyAlignment="1">
      <alignment horizontal="center" vertical="center"/>
    </xf>
    <xf numFmtId="3" fontId="483" fillId="72" borderId="426" xfId="40" applyNumberFormat="1" applyFont="1" applyFill="1" applyBorder="1" applyAlignment="1">
      <alignment horizontal="center" vertical="center"/>
    </xf>
    <xf numFmtId="3" fontId="483" fillId="72" borderId="427" xfId="40" applyNumberFormat="1" applyFont="1" applyFill="1" applyBorder="1" applyAlignment="1">
      <alignment horizontal="center" vertical="center"/>
    </xf>
    <xf numFmtId="0" fontId="479" fillId="41" borderId="357" xfId="6" applyFont="1" applyFill="1" applyBorder="1" applyAlignment="1">
      <alignment horizontal="center" vertical="center" textRotation="90"/>
    </xf>
    <xf numFmtId="0" fontId="62" fillId="23" borderId="21" xfId="6" applyFont="1" applyFill="1" applyBorder="1" applyAlignment="1">
      <alignment horizontal="center" vertical="center" wrapText="1"/>
    </xf>
    <xf numFmtId="0" fontId="62" fillId="23" borderId="0" xfId="6" applyFont="1" applyFill="1" applyAlignment="1">
      <alignment horizontal="center" vertical="center" wrapText="1"/>
    </xf>
    <xf numFmtId="0" fontId="62" fillId="23" borderId="357" xfId="6" applyFont="1" applyFill="1" applyBorder="1" applyAlignment="1">
      <alignment horizontal="center" vertical="center" wrapText="1"/>
    </xf>
    <xf numFmtId="0" fontId="272" fillId="25" borderId="87" xfId="6" applyFont="1" applyFill="1" applyBorder="1" applyAlignment="1" applyProtection="1">
      <alignment horizontal="center" vertical="center"/>
      <protection hidden="1"/>
    </xf>
    <xf numFmtId="0" fontId="272" fillId="25" borderId="359" xfId="6" applyFont="1" applyFill="1" applyBorder="1" applyAlignment="1" applyProtection="1">
      <alignment horizontal="center" vertical="center"/>
      <protection hidden="1"/>
    </xf>
    <xf numFmtId="0" fontId="272" fillId="25" borderId="360" xfId="6" applyFont="1" applyFill="1" applyBorder="1" applyAlignment="1" applyProtection="1">
      <alignment horizontal="center" vertical="center"/>
      <protection hidden="1"/>
    </xf>
    <xf numFmtId="0" fontId="62" fillId="22" borderId="21" xfId="40" applyFont="1" applyFill="1" applyBorder="1" applyAlignment="1">
      <alignment horizontal="center" vertical="center" wrapText="1"/>
    </xf>
    <xf numFmtId="172" fontId="388" fillId="72" borderId="0" xfId="40" applyNumberFormat="1" applyFont="1" applyFill="1" applyAlignment="1">
      <alignment horizontal="center" vertical="center"/>
    </xf>
    <xf numFmtId="206" fontId="62" fillId="22" borderId="0" xfId="40" applyNumberFormat="1" applyFont="1" applyFill="1" applyAlignment="1">
      <alignment horizontal="right" vertical="center"/>
    </xf>
    <xf numFmtId="3" fontId="100" fillId="22" borderId="0" xfId="40" applyNumberFormat="1" applyFont="1" applyFill="1" applyAlignment="1">
      <alignment horizontal="center" vertical="center"/>
    </xf>
    <xf numFmtId="0" fontId="69" fillId="23" borderId="308" xfId="6" applyFont="1" applyFill="1" applyBorder="1" applyAlignment="1">
      <alignment horizontal="center" vertical="center"/>
    </xf>
    <xf numFmtId="0" fontId="69" fillId="23" borderId="309" xfId="6" applyFont="1" applyFill="1" applyBorder="1" applyAlignment="1">
      <alignment horizontal="center" vertical="center"/>
    </xf>
    <xf numFmtId="0" fontId="103" fillId="23" borderId="0" xfId="22" applyFont="1" applyFill="1" applyAlignment="1">
      <alignment horizontal="center" vertical="center"/>
    </xf>
    <xf numFmtId="0" fontId="103" fillId="23" borderId="0" xfId="22" applyFont="1" applyFill="1" applyAlignment="1">
      <alignment horizontal="center" vertical="center" wrapText="1"/>
    </xf>
    <xf numFmtId="0" fontId="103" fillId="23" borderId="0" xfId="22" applyFont="1" applyFill="1" applyBorder="1" applyAlignment="1">
      <alignment horizontal="center" vertical="center" wrapText="1"/>
    </xf>
    <xf numFmtId="0" fontId="440" fillId="23" borderId="0" xfId="22" applyFont="1" applyFill="1" applyBorder="1" applyAlignment="1">
      <alignment horizontal="center" vertical="center" wrapText="1"/>
    </xf>
    <xf numFmtId="0" fontId="100" fillId="39" borderId="0" xfId="50" applyFont="1" applyFill="1" applyAlignment="1">
      <alignment horizontal="center" vertical="center"/>
    </xf>
    <xf numFmtId="0" fontId="478" fillId="25" borderId="87" xfId="6" applyFont="1" applyFill="1" applyBorder="1" applyAlignment="1">
      <alignment horizontal="center"/>
    </xf>
    <xf numFmtId="0" fontId="478" fillId="25" borderId="359" xfId="6" applyFont="1" applyFill="1" applyBorder="1" applyAlignment="1">
      <alignment horizontal="center"/>
    </xf>
    <xf numFmtId="0" fontId="478" fillId="25" borderId="360" xfId="6" applyFont="1" applyFill="1" applyBorder="1" applyAlignment="1">
      <alignment horizontal="center"/>
    </xf>
    <xf numFmtId="0" fontId="471" fillId="23" borderId="0" xfId="26" applyFont="1" applyFill="1" applyAlignment="1">
      <alignment horizontal="center" vertical="center"/>
    </xf>
    <xf numFmtId="0" fontId="471" fillId="23" borderId="0" xfId="26" applyFont="1" applyFill="1" applyAlignment="1">
      <alignment horizontal="center" vertical="center" wrapText="1"/>
    </xf>
    <xf numFmtId="0" fontId="474" fillId="23" borderId="0" xfId="50" applyFont="1" applyFill="1" applyAlignment="1">
      <alignment horizontal="center" vertical="center" wrapText="1"/>
    </xf>
    <xf numFmtId="0" fontId="138" fillId="23" borderId="0" xfId="26" applyFont="1" applyFill="1" applyAlignment="1">
      <alignment horizontal="center" vertical="center" wrapText="1"/>
    </xf>
    <xf numFmtId="2" fontId="106" fillId="151" borderId="0" xfId="6" applyNumberFormat="1" applyFont="1" applyFill="1" applyAlignment="1" applyProtection="1">
      <alignment horizontal="center" vertical="center"/>
      <protection locked="0"/>
    </xf>
    <xf numFmtId="0" fontId="272" fillId="152" borderId="0" xfId="50" applyFont="1" applyFill="1" applyAlignment="1">
      <alignment horizontal="center" vertical="center"/>
    </xf>
    <xf numFmtId="0" fontId="62" fillId="39" borderId="0" xfId="40" applyFont="1" applyFill="1" applyAlignment="1">
      <alignment horizontal="center" vertical="center" wrapText="1"/>
    </xf>
    <xf numFmtId="0" fontId="438" fillId="23" borderId="0" xfId="22" applyFont="1" applyFill="1" applyAlignment="1">
      <alignment horizontal="left" vertical="center"/>
    </xf>
    <xf numFmtId="0" fontId="461" fillId="23" borderId="0" xfId="25" applyFont="1" applyFill="1" applyAlignment="1">
      <alignment horizontal="left" vertical="center"/>
    </xf>
    <xf numFmtId="0" fontId="395" fillId="23" borderId="0" xfId="25" applyFont="1" applyFill="1" applyAlignment="1">
      <alignment horizontal="left" vertical="center"/>
    </xf>
    <xf numFmtId="0" fontId="103" fillId="0" borderId="0" xfId="22" applyFont="1" applyAlignment="1">
      <alignment horizontal="left" vertical="center"/>
    </xf>
    <xf numFmtId="0" fontId="103" fillId="23" borderId="0" xfId="22" applyFont="1" applyFill="1" applyBorder="1" applyAlignment="1">
      <alignment horizontal="left" vertical="center"/>
    </xf>
    <xf numFmtId="0" fontId="371" fillId="23" borderId="0" xfId="22" applyFont="1" applyFill="1" applyAlignment="1">
      <alignment horizontal="left" vertical="center"/>
    </xf>
    <xf numFmtId="0" fontId="454" fillId="43" borderId="424" xfId="6" applyFont="1" applyFill="1" applyBorder="1" applyAlignment="1">
      <alignment horizontal="center" vertical="center"/>
    </xf>
    <xf numFmtId="0" fontId="454" fillId="43" borderId="21" xfId="6" applyFont="1" applyFill="1" applyBorder="1" applyAlignment="1">
      <alignment horizontal="center" vertical="center"/>
    </xf>
    <xf numFmtId="0" fontId="454" fillId="43" borderId="95" xfId="6" applyFont="1" applyFill="1" applyBorder="1" applyAlignment="1">
      <alignment horizontal="center" vertical="center"/>
    </xf>
    <xf numFmtId="0" fontId="459" fillId="43" borderId="308" xfId="6" applyFont="1" applyFill="1" applyBorder="1" applyAlignment="1">
      <alignment horizontal="left" vertical="top" wrapText="1"/>
    </xf>
    <xf numFmtId="0" fontId="459" fillId="43" borderId="309" xfId="6" applyFont="1" applyFill="1" applyBorder="1" applyAlignment="1">
      <alignment horizontal="left" vertical="top" wrapText="1"/>
    </xf>
    <xf numFmtId="0" fontId="459" fillId="43" borderId="0" xfId="6" applyFont="1" applyFill="1" applyAlignment="1">
      <alignment horizontal="left" vertical="top" wrapText="1"/>
    </xf>
    <xf numFmtId="0" fontId="459" fillId="43" borderId="357" xfId="6" applyFont="1" applyFill="1" applyBorder="1" applyAlignment="1">
      <alignment horizontal="left" vertical="top" wrapText="1"/>
    </xf>
    <xf numFmtId="0" fontId="459" fillId="43" borderId="306" xfId="6" applyFont="1" applyFill="1" applyBorder="1" applyAlignment="1">
      <alignment horizontal="left" vertical="top" wrapText="1"/>
    </xf>
    <xf numFmtId="0" fontId="459" fillId="43" borderId="101" xfId="6" applyFont="1" applyFill="1" applyBorder="1" applyAlignment="1">
      <alignment horizontal="left" vertical="top" wrapText="1"/>
    </xf>
    <xf numFmtId="0" fontId="454" fillId="43" borderId="395" xfId="6" applyFont="1" applyFill="1" applyBorder="1" applyAlignment="1">
      <alignment horizontal="center" vertical="center"/>
    </xf>
    <xf numFmtId="0" fontId="460" fillId="43" borderId="0" xfId="6" applyFont="1" applyFill="1" applyAlignment="1">
      <alignment horizontal="left" vertical="top" wrapText="1"/>
    </xf>
    <xf numFmtId="0" fontId="460" fillId="43" borderId="357" xfId="6" applyFont="1" applyFill="1" applyBorder="1" applyAlignment="1">
      <alignment horizontal="left" vertical="top" wrapText="1"/>
    </xf>
    <xf numFmtId="0" fontId="460" fillId="43" borderId="364" xfId="6" applyFont="1" applyFill="1" applyBorder="1" applyAlignment="1">
      <alignment horizontal="left" vertical="top" wrapText="1"/>
    </xf>
    <xf numFmtId="0" fontId="460" fillId="43" borderId="365" xfId="6" applyFont="1" applyFill="1" applyBorder="1" applyAlignment="1">
      <alignment horizontal="left" vertical="top" wrapText="1"/>
    </xf>
    <xf numFmtId="0" fontId="453" fillId="26" borderId="359" xfId="6" applyFont="1" applyFill="1" applyBorder="1" applyAlignment="1">
      <alignment horizontal="center" vertical="center"/>
    </xf>
    <xf numFmtId="0" fontId="453" fillId="26" borderId="360" xfId="6" applyFont="1" applyFill="1" applyBorder="1" applyAlignment="1">
      <alignment horizontal="center" vertical="center"/>
    </xf>
    <xf numFmtId="0" fontId="106" fillId="23" borderId="0" xfId="6" applyFont="1" applyFill="1" applyAlignment="1">
      <alignment horizontal="center" vertical="center"/>
    </xf>
    <xf numFmtId="0" fontId="106" fillId="23" borderId="357" xfId="6" applyFont="1" applyFill="1" applyBorder="1" applyAlignment="1">
      <alignment horizontal="center" vertical="center"/>
    </xf>
    <xf numFmtId="0" fontId="456" fillId="82" borderId="0" xfId="6" applyFont="1" applyFill="1" applyAlignment="1">
      <alignment horizontal="left" vertical="center"/>
    </xf>
    <xf numFmtId="0" fontId="456" fillId="82" borderId="357" xfId="6" applyFont="1" applyFill="1" applyBorder="1" applyAlignment="1">
      <alignment horizontal="left" vertical="center"/>
    </xf>
    <xf numFmtId="0" fontId="100" fillId="0" borderId="0" xfId="6" applyFont="1" applyAlignment="1">
      <alignment horizontal="center" vertical="center"/>
    </xf>
    <xf numFmtId="0" fontId="100" fillId="0" borderId="357" xfId="6" applyFont="1" applyBorder="1" applyAlignment="1">
      <alignment horizontal="center" vertical="center"/>
    </xf>
    <xf numFmtId="0" fontId="441" fillId="149" borderId="21" xfId="6" applyFont="1" applyFill="1" applyBorder="1" applyAlignment="1">
      <alignment horizontal="center" vertical="center"/>
    </xf>
    <xf numFmtId="0" fontId="458" fillId="78" borderId="0" xfId="6" applyFont="1" applyFill="1" applyAlignment="1">
      <alignment horizontal="left" vertical="top" wrapText="1"/>
    </xf>
    <xf numFmtId="0" fontId="458" fillId="78" borderId="357" xfId="6" applyFont="1" applyFill="1" applyBorder="1" applyAlignment="1">
      <alignment horizontal="left" vertical="top" wrapText="1"/>
    </xf>
    <xf numFmtId="0" fontId="37" fillId="146" borderId="318" xfId="50" applyFont="1" applyFill="1" applyBorder="1" applyAlignment="1">
      <alignment horizontal="center" vertical="center" wrapText="1"/>
    </xf>
    <xf numFmtId="0" fontId="37" fillId="146" borderId="0" xfId="50" applyFont="1" applyFill="1" applyAlignment="1">
      <alignment horizontal="center" vertical="center" wrapText="1"/>
    </xf>
    <xf numFmtId="0" fontId="37" fillId="146" borderId="319" xfId="50" applyFont="1" applyFill="1" applyBorder="1" applyAlignment="1">
      <alignment horizontal="center" vertical="center" wrapText="1"/>
    </xf>
    <xf numFmtId="0" fontId="438" fillId="41" borderId="0" xfId="22" applyFont="1" applyFill="1" applyAlignment="1">
      <alignment horizontal="left" vertical="center"/>
    </xf>
    <xf numFmtId="0" fontId="438" fillId="36" borderId="0" xfId="22" applyFont="1" applyFill="1" applyAlignment="1" applyProtection="1">
      <alignment horizontal="left" vertical="center"/>
      <protection hidden="1"/>
    </xf>
    <xf numFmtId="0" fontId="38" fillId="56" borderId="318" xfId="50" applyFont="1" applyFill="1" applyBorder="1" applyAlignment="1">
      <alignment horizontal="center" vertical="center" wrapText="1"/>
    </xf>
    <xf numFmtId="0" fontId="38" fillId="56" borderId="0" xfId="50" applyFont="1" applyFill="1" applyAlignment="1">
      <alignment horizontal="center" vertical="center" wrapText="1"/>
    </xf>
    <xf numFmtId="0" fontId="38" fillId="56" borderId="319" xfId="50" applyFont="1" applyFill="1" applyBorder="1" applyAlignment="1">
      <alignment horizontal="center" vertical="center" wrapText="1"/>
    </xf>
    <xf numFmtId="0" fontId="38" fillId="56" borderId="7" xfId="50" applyFont="1" applyFill="1" applyBorder="1" applyAlignment="1">
      <alignment horizontal="center" vertical="center" wrapText="1"/>
    </xf>
    <xf numFmtId="0" fontId="38" fillId="56" borderId="306" xfId="50" applyFont="1" applyFill="1" applyBorder="1" applyAlignment="1">
      <alignment horizontal="center" vertical="center" wrapText="1"/>
    </xf>
    <xf numFmtId="0" fontId="38" fillId="56" borderId="391" xfId="50" applyFont="1" applyFill="1" applyBorder="1" applyAlignment="1">
      <alignment horizontal="center" vertical="center" wrapText="1"/>
    </xf>
    <xf numFmtId="0" fontId="441" fillId="25" borderId="87" xfId="6" applyFont="1" applyFill="1" applyBorder="1" applyAlignment="1">
      <alignment horizontal="center" vertical="center"/>
    </xf>
    <xf numFmtId="0" fontId="441" fillId="25" borderId="359" xfId="6" applyFont="1" applyFill="1" applyBorder="1" applyAlignment="1">
      <alignment horizontal="center" vertical="center"/>
    </xf>
    <xf numFmtId="0" fontId="441" fillId="25" borderId="360" xfId="6" applyFont="1" applyFill="1" applyBorder="1" applyAlignment="1">
      <alignment horizontal="center" vertical="center"/>
    </xf>
    <xf numFmtId="0" fontId="444" fillId="23" borderId="0" xfId="6" applyFont="1" applyFill="1" applyAlignment="1">
      <alignment horizontal="center" vertical="center" wrapText="1"/>
    </xf>
    <xf numFmtId="0" fontId="444" fillId="23" borderId="357" xfId="6" applyFont="1" applyFill="1" applyBorder="1" applyAlignment="1">
      <alignment horizontal="center" vertical="center" wrapText="1"/>
    </xf>
    <xf numFmtId="0" fontId="438" fillId="23" borderId="0" xfId="22" applyFont="1" applyFill="1" applyAlignment="1">
      <alignment horizontal="left"/>
    </xf>
    <xf numFmtId="0" fontId="438" fillId="0" borderId="0" xfId="22" applyFont="1" applyAlignment="1">
      <alignment horizontal="left" vertical="center"/>
    </xf>
    <xf numFmtId="0" fontId="128" fillId="132" borderId="318" xfId="50" applyFont="1" applyFill="1" applyBorder="1" applyAlignment="1">
      <alignment horizontal="center" vertical="center"/>
    </xf>
    <xf numFmtId="0" fontId="128" fillId="132" borderId="0" xfId="50" applyFont="1" applyFill="1" applyAlignment="1">
      <alignment horizontal="center" vertical="center"/>
    </xf>
    <xf numFmtId="0" fontId="128" fillId="132" borderId="319" xfId="50" applyFont="1" applyFill="1" applyBorder="1" applyAlignment="1">
      <alignment horizontal="center" vertical="center"/>
    </xf>
    <xf numFmtId="0" fontId="29" fillId="23" borderId="318" xfId="50" applyFont="1" applyFill="1" applyBorder="1" applyAlignment="1">
      <alignment horizontal="center" vertical="center" wrapText="1"/>
    </xf>
    <xf numFmtId="0" fontId="29" fillId="23" borderId="0" xfId="50" applyFont="1" applyFill="1" applyAlignment="1">
      <alignment horizontal="center" vertical="center" wrapText="1"/>
    </xf>
    <xf numFmtId="0" fontId="29" fillId="23" borderId="319" xfId="50" applyFont="1" applyFill="1" applyBorder="1" applyAlignment="1">
      <alignment horizontal="center" vertical="center" wrapText="1"/>
    </xf>
    <xf numFmtId="0" fontId="423" fillId="23" borderId="418" xfId="6" applyFont="1" applyFill="1" applyBorder="1" applyAlignment="1" applyProtection="1">
      <alignment horizontal="center" vertical="center"/>
      <protection hidden="1"/>
    </xf>
    <xf numFmtId="0" fontId="423" fillId="23" borderId="419" xfId="6" applyFont="1" applyFill="1" applyBorder="1" applyAlignment="1" applyProtection="1">
      <alignment horizontal="center" vertical="center"/>
      <protection hidden="1"/>
    </xf>
    <xf numFmtId="0" fontId="423" fillId="23" borderId="420" xfId="6" applyFont="1" applyFill="1" applyBorder="1" applyAlignment="1" applyProtection="1">
      <alignment horizontal="center" vertical="center"/>
      <protection hidden="1"/>
    </xf>
    <xf numFmtId="0" fontId="25" fillId="23" borderId="339" xfId="50" applyFont="1" applyFill="1" applyBorder="1" applyAlignment="1">
      <alignment horizontal="center" vertical="center" wrapText="1"/>
    </xf>
    <xf numFmtId="0" fontId="25" fillId="23" borderId="308" xfId="50" applyFont="1" applyFill="1" applyBorder="1" applyAlignment="1">
      <alignment horizontal="center" vertical="center" wrapText="1"/>
    </xf>
    <xf numFmtId="0" fontId="25" fillId="23" borderId="390" xfId="50" applyFont="1" applyFill="1" applyBorder="1" applyAlignment="1">
      <alignment horizontal="center" vertical="center" wrapText="1"/>
    </xf>
    <xf numFmtId="0" fontId="25" fillId="23" borderId="318" xfId="50" applyFont="1" applyFill="1" applyBorder="1" applyAlignment="1">
      <alignment horizontal="center" vertical="center" wrapText="1"/>
    </xf>
    <xf numFmtId="0" fontId="25" fillId="23" borderId="0" xfId="50" applyFont="1" applyFill="1" applyAlignment="1">
      <alignment horizontal="center" vertical="center" wrapText="1"/>
    </xf>
    <xf numFmtId="0" fontId="25" fillId="23" borderId="319" xfId="50" applyFont="1" applyFill="1" applyBorder="1" applyAlignment="1">
      <alignment horizontal="center" vertical="center" wrapText="1"/>
    </xf>
    <xf numFmtId="0" fontId="25" fillId="23" borderId="7" xfId="50" applyFont="1" applyFill="1" applyBorder="1" applyAlignment="1">
      <alignment horizontal="center" vertical="center" wrapText="1"/>
    </xf>
    <xf numFmtId="0" fontId="25" fillId="23" borderId="306" xfId="50" applyFont="1" applyFill="1" applyBorder="1" applyAlignment="1">
      <alignment horizontal="center" vertical="center" wrapText="1"/>
    </xf>
    <xf numFmtId="0" fontId="25" fillId="23" borderId="391" xfId="50" applyFont="1" applyFill="1" applyBorder="1" applyAlignment="1">
      <alignment horizontal="center" vertical="center" wrapText="1"/>
    </xf>
    <xf numFmtId="0" fontId="43" fillId="36" borderId="339" xfId="50" applyFont="1" applyFill="1" applyBorder="1" applyAlignment="1">
      <alignment horizontal="center" vertical="center" wrapText="1"/>
    </xf>
    <xf numFmtId="0" fontId="43" fillId="36" borderId="308" xfId="50" applyFont="1" applyFill="1" applyBorder="1" applyAlignment="1">
      <alignment horizontal="center" vertical="center" wrapText="1"/>
    </xf>
    <xf numFmtId="0" fontId="43" fillId="36" borderId="390" xfId="50" applyFont="1" applyFill="1" applyBorder="1" applyAlignment="1">
      <alignment horizontal="center" vertical="center" wrapText="1"/>
    </xf>
    <xf numFmtId="0" fontId="43" fillId="36" borderId="318" xfId="50" applyFont="1" applyFill="1" applyBorder="1" applyAlignment="1">
      <alignment horizontal="center" vertical="center" wrapText="1"/>
    </xf>
    <xf numFmtId="0" fontId="43" fillId="36" borderId="0" xfId="50" applyFont="1" applyFill="1" applyAlignment="1">
      <alignment horizontal="center" vertical="center" wrapText="1"/>
    </xf>
    <xf numFmtId="0" fontId="43" fillId="36" borderId="319" xfId="50" applyFont="1" applyFill="1" applyBorder="1" applyAlignment="1">
      <alignment horizontal="center" vertical="center" wrapText="1"/>
    </xf>
    <xf numFmtId="0" fontId="43" fillId="36" borderId="7" xfId="50" applyFont="1" applyFill="1" applyBorder="1" applyAlignment="1">
      <alignment horizontal="center" vertical="center" wrapText="1"/>
    </xf>
    <xf numFmtId="0" fontId="43" fillId="36" borderId="306" xfId="50" applyFont="1" applyFill="1" applyBorder="1" applyAlignment="1">
      <alignment horizontal="center" vertical="center" wrapText="1"/>
    </xf>
    <xf numFmtId="0" fontId="43" fillId="36" borderId="391" xfId="50" applyFont="1" applyFill="1" applyBorder="1" applyAlignment="1">
      <alignment horizontal="center" vertical="center" wrapText="1"/>
    </xf>
    <xf numFmtId="0" fontId="118" fillId="23" borderId="339" xfId="50" applyFont="1" applyFill="1" applyBorder="1" applyAlignment="1">
      <alignment horizontal="center" vertical="center" wrapText="1"/>
    </xf>
    <xf numFmtId="0" fontId="118" fillId="23" borderId="308" xfId="50" applyFont="1" applyFill="1" applyBorder="1" applyAlignment="1">
      <alignment horizontal="center" vertical="center" wrapText="1"/>
    </xf>
    <xf numFmtId="0" fontId="118" fillId="23" borderId="390" xfId="50" applyFont="1" applyFill="1" applyBorder="1" applyAlignment="1">
      <alignment horizontal="center" vertical="center" wrapText="1"/>
    </xf>
    <xf numFmtId="0" fontId="118" fillId="23" borderId="318" xfId="50" applyFont="1" applyFill="1" applyBorder="1" applyAlignment="1">
      <alignment horizontal="center" vertical="center" wrapText="1"/>
    </xf>
    <xf numFmtId="0" fontId="118" fillId="23" borderId="0" xfId="50" applyFont="1" applyFill="1" applyAlignment="1">
      <alignment horizontal="center" vertical="center" wrapText="1"/>
    </xf>
    <xf numFmtId="0" fontId="118" fillId="23" borderId="319" xfId="50" applyFont="1" applyFill="1" applyBorder="1" applyAlignment="1">
      <alignment horizontal="center" vertical="center" wrapText="1"/>
    </xf>
    <xf numFmtId="0" fontId="439" fillId="23" borderId="0" xfId="23" applyFont="1" applyFill="1" applyAlignment="1" applyProtection="1">
      <alignment horizontal="left" vertical="center"/>
    </xf>
    <xf numFmtId="0" fontId="62" fillId="23" borderId="318" xfId="50" applyFont="1" applyFill="1" applyBorder="1" applyAlignment="1">
      <alignment horizontal="center" vertical="center" wrapText="1"/>
    </xf>
    <xf numFmtId="0" fontId="62" fillId="23" borderId="0" xfId="50" applyFont="1" applyFill="1" applyAlignment="1">
      <alignment horizontal="center" vertical="center" wrapText="1"/>
    </xf>
    <xf numFmtId="0" fontId="62" fillId="23" borderId="319" xfId="50" applyFont="1" applyFill="1" applyBorder="1" applyAlignment="1">
      <alignment horizontal="center" vertical="center" wrapText="1"/>
    </xf>
    <xf numFmtId="0" fontId="62" fillId="23" borderId="7" xfId="50" applyFont="1" applyFill="1" applyBorder="1" applyAlignment="1">
      <alignment horizontal="center" vertical="center" wrapText="1"/>
    </xf>
    <xf numFmtId="0" fontId="62" fillId="23" borderId="306" xfId="50" applyFont="1" applyFill="1" applyBorder="1" applyAlignment="1">
      <alignment horizontal="center" vertical="center" wrapText="1"/>
    </xf>
    <xf numFmtId="0" fontId="62" fillId="23" borderId="391" xfId="50" applyFont="1" applyFill="1" applyBorder="1" applyAlignment="1">
      <alignment horizontal="center" vertical="center" wrapText="1"/>
    </xf>
    <xf numFmtId="0" fontId="438" fillId="23" borderId="0" xfId="26" applyFont="1" applyFill="1" applyAlignment="1" applyProtection="1">
      <alignment horizontal="left" vertical="center"/>
    </xf>
    <xf numFmtId="0" fontId="419" fillId="65" borderId="358" xfId="6" applyFont="1" applyFill="1" applyBorder="1" applyAlignment="1" applyProtection="1">
      <alignment horizontal="center" vertical="center"/>
      <protection hidden="1"/>
    </xf>
    <xf numFmtId="0" fontId="419" fillId="65" borderId="359" xfId="6" applyFont="1" applyFill="1" applyBorder="1" applyAlignment="1" applyProtection="1">
      <alignment horizontal="center" vertical="center"/>
      <protection hidden="1"/>
    </xf>
    <xf numFmtId="0" fontId="419" fillId="65" borderId="360" xfId="6" applyFont="1" applyFill="1" applyBorder="1" applyAlignment="1" applyProtection="1">
      <alignment horizontal="center" vertical="center"/>
      <protection hidden="1"/>
    </xf>
    <xf numFmtId="0" fontId="420" fillId="23" borderId="21" xfId="6" applyFont="1" applyFill="1" applyBorder="1" applyAlignment="1" applyProtection="1">
      <alignment horizontal="center" vertical="center"/>
      <protection hidden="1"/>
    </xf>
    <xf numFmtId="0" fontId="420" fillId="23" borderId="0" xfId="6" applyFont="1" applyFill="1" applyAlignment="1" applyProtection="1">
      <alignment horizontal="center" vertical="center"/>
      <protection hidden="1"/>
    </xf>
    <xf numFmtId="0" fontId="420" fillId="23" borderId="357" xfId="6" applyFont="1" applyFill="1" applyBorder="1" applyAlignment="1" applyProtection="1">
      <alignment horizontal="center" vertical="center"/>
      <protection hidden="1"/>
    </xf>
    <xf numFmtId="0" fontId="421" fillId="23" borderId="364" xfId="22" applyFont="1" applyFill="1" applyBorder="1" applyAlignment="1" applyProtection="1">
      <alignment horizontal="center" vertical="center"/>
      <protection hidden="1"/>
    </xf>
    <xf numFmtId="0" fontId="421" fillId="23" borderId="365" xfId="22" applyFont="1" applyFill="1" applyBorder="1" applyAlignment="1" applyProtection="1">
      <alignment horizontal="center" vertical="center"/>
      <protection hidden="1"/>
    </xf>
    <xf numFmtId="0" fontId="419" fillId="36" borderId="0" xfId="24" applyFont="1" applyFill="1" applyAlignment="1" applyProtection="1">
      <alignment horizontal="center" vertical="center" wrapText="1"/>
      <protection hidden="1"/>
    </xf>
    <xf numFmtId="0" fontId="62" fillId="23" borderId="0" xfId="6" applyFont="1" applyFill="1" applyAlignment="1" applyProtection="1">
      <alignment horizontal="center" vertical="center"/>
      <protection hidden="1"/>
    </xf>
    <xf numFmtId="0" fontId="62" fillId="23" borderId="0" xfId="6" applyFont="1" applyFill="1" applyAlignment="1" applyProtection="1">
      <alignment horizontal="left" vertical="center" wrapText="1"/>
      <protection hidden="1"/>
    </xf>
    <xf numFmtId="0" fontId="62" fillId="23" borderId="0" xfId="6" applyFont="1" applyFill="1" applyAlignment="1" applyProtection="1">
      <alignment horizontal="center" vertical="center" wrapText="1"/>
      <protection hidden="1"/>
    </xf>
    <xf numFmtId="0" fontId="596" fillId="23" borderId="0" xfId="6" applyFont="1" applyFill="1" applyAlignment="1" applyProtection="1">
      <alignment horizontal="center" vertical="center"/>
      <protection hidden="1"/>
    </xf>
    <xf numFmtId="0" fontId="145" fillId="23" borderId="0" xfId="6" applyFont="1" applyFill="1" applyAlignment="1" applyProtection="1">
      <alignment horizontal="center" vertical="center" wrapText="1"/>
      <protection hidden="1"/>
    </xf>
    <xf numFmtId="0" fontId="103" fillId="0" borderId="0" xfId="22" applyFont="1" applyBorder="1" applyAlignment="1">
      <alignment horizontal="center" vertical="center" wrapText="1"/>
    </xf>
    <xf numFmtId="0" fontId="267" fillId="23" borderId="0" xfId="6" applyFont="1" applyFill="1" applyAlignment="1" applyProtection="1">
      <alignment horizontal="center" vertical="center"/>
      <protection hidden="1"/>
    </xf>
    <xf numFmtId="0" fontId="267" fillId="23" borderId="0" xfId="6" applyFont="1" applyFill="1" applyAlignment="1" applyProtection="1">
      <alignment horizontal="center" vertical="center" wrapText="1"/>
      <protection hidden="1"/>
    </xf>
    <xf numFmtId="0" fontId="106" fillId="0" borderId="345" xfId="6" applyFont="1" applyBorder="1" applyAlignment="1">
      <alignment horizontal="center" vertical="center"/>
    </xf>
    <xf numFmtId="0" fontId="62" fillId="0" borderId="345" xfId="6" applyFont="1" applyBorder="1" applyAlignment="1">
      <alignment horizontal="center" vertical="center" wrapText="1"/>
    </xf>
    <xf numFmtId="0" fontId="106" fillId="139" borderId="472" xfId="6" applyFont="1" applyFill="1" applyBorder="1" applyAlignment="1">
      <alignment horizontal="center" vertical="center" wrapText="1"/>
    </xf>
    <xf numFmtId="0" fontId="106" fillId="139" borderId="473" xfId="6" applyFont="1" applyFill="1" applyBorder="1" applyAlignment="1">
      <alignment horizontal="center" vertical="center" wrapText="1"/>
    </xf>
    <xf numFmtId="0" fontId="106" fillId="139" borderId="361" xfId="6" applyFont="1" applyFill="1" applyBorder="1" applyAlignment="1">
      <alignment horizontal="center" vertical="center" wrapText="1"/>
    </xf>
    <xf numFmtId="0" fontId="325" fillId="27" borderId="0" xfId="6" applyFont="1" applyFill="1" applyAlignment="1">
      <alignment horizontal="center" vertical="center" wrapText="1"/>
    </xf>
    <xf numFmtId="0" fontId="325" fillId="27" borderId="319" xfId="6" applyFont="1" applyFill="1" applyBorder="1" applyAlignment="1">
      <alignment horizontal="center" vertical="center" wrapText="1"/>
    </xf>
    <xf numFmtId="0" fontId="325" fillId="32" borderId="0" xfId="6" applyFont="1" applyFill="1" applyAlignment="1">
      <alignment horizontal="center" vertical="center" wrapText="1"/>
    </xf>
    <xf numFmtId="0" fontId="325" fillId="32" borderId="310" xfId="6" applyFont="1" applyFill="1" applyBorder="1" applyAlignment="1">
      <alignment horizontal="center" vertical="center" wrapText="1"/>
    </xf>
    <xf numFmtId="0" fontId="325" fillId="32" borderId="319" xfId="6" applyFont="1" applyFill="1" applyBorder="1" applyAlignment="1">
      <alignment horizontal="center" vertical="center" wrapText="1"/>
    </xf>
    <xf numFmtId="0" fontId="325" fillId="31" borderId="0" xfId="6" applyFont="1" applyFill="1" applyAlignment="1">
      <alignment horizontal="center" vertical="center" wrapText="1"/>
    </xf>
    <xf numFmtId="0" fontId="325" fillId="31" borderId="310" xfId="6" applyFont="1" applyFill="1" applyBorder="1" applyAlignment="1">
      <alignment horizontal="center" vertical="center" wrapText="1"/>
    </xf>
    <xf numFmtId="0" fontId="325" fillId="31" borderId="319" xfId="6" applyFont="1" applyFill="1" applyBorder="1" applyAlignment="1">
      <alignment horizontal="center" vertical="center" wrapText="1"/>
    </xf>
    <xf numFmtId="0" fontId="325" fillId="27" borderId="310" xfId="6" applyFont="1" applyFill="1" applyBorder="1" applyAlignment="1">
      <alignment horizontal="center" vertical="center" wrapText="1"/>
    </xf>
    <xf numFmtId="0" fontId="642" fillId="0" borderId="460" xfId="4" applyFont="1" applyBorder="1" applyAlignment="1">
      <alignment horizontal="center" vertical="center" wrapText="1"/>
    </xf>
    <xf numFmtId="0" fontId="642" fillId="0" borderId="308" xfId="4" applyFont="1" applyBorder="1" applyAlignment="1">
      <alignment horizontal="center" vertical="center" wrapText="1"/>
    </xf>
    <xf numFmtId="0" fontId="642" fillId="0" borderId="461" xfId="4" applyFont="1" applyBorder="1" applyAlignment="1">
      <alignment horizontal="center" vertical="center" wrapText="1"/>
    </xf>
    <xf numFmtId="0" fontId="642" fillId="0" borderId="318" xfId="4" applyFont="1" applyBorder="1" applyAlignment="1">
      <alignment horizontal="center" vertical="center" wrapText="1"/>
    </xf>
    <xf numFmtId="0" fontId="642" fillId="0" borderId="0" xfId="4" applyFont="1" applyAlignment="1">
      <alignment horizontal="center" vertical="center" wrapText="1"/>
    </xf>
    <xf numFmtId="0" fontId="642" fillId="0" borderId="319" xfId="4" applyFont="1" applyBorder="1" applyAlignment="1">
      <alignment horizontal="center" vertical="center" wrapText="1"/>
    </xf>
    <xf numFmtId="0" fontId="642" fillId="0" borderId="7" xfId="4" applyFont="1" applyBorder="1" applyAlignment="1">
      <alignment horizontal="center" vertical="center" wrapText="1"/>
    </xf>
    <xf numFmtId="0" fontId="642" fillId="0" borderId="306" xfId="4" applyFont="1" applyBorder="1" applyAlignment="1">
      <alignment horizontal="center" vertical="center" wrapText="1"/>
    </xf>
    <xf numFmtId="0" fontId="642" fillId="0" borderId="391" xfId="4" applyFont="1" applyBorder="1" applyAlignment="1">
      <alignment horizontal="center" vertical="center" wrapText="1"/>
    </xf>
    <xf numFmtId="0" fontId="617" fillId="0" borderId="0" xfId="4" applyFont="1" applyAlignment="1">
      <alignment horizontal="right" vertical="center"/>
    </xf>
    <xf numFmtId="0" fontId="645" fillId="0" borderId="0" xfId="6" applyFont="1" applyAlignment="1">
      <alignment horizontal="center" vertical="center"/>
    </xf>
    <xf numFmtId="0" fontId="86" fillId="132" borderId="0" xfId="6" applyFont="1" applyFill="1" applyAlignment="1">
      <alignment horizontal="center" vertical="center" wrapText="1"/>
    </xf>
    <xf numFmtId="0" fontId="86" fillId="132" borderId="310" xfId="6" applyFont="1" applyFill="1" applyBorder="1" applyAlignment="1">
      <alignment horizontal="center" vertical="center" wrapText="1"/>
    </xf>
    <xf numFmtId="0" fontId="86" fillId="132" borderId="319" xfId="6" applyFont="1" applyFill="1" applyBorder="1" applyAlignment="1">
      <alignment horizontal="center" vertical="center" wrapText="1"/>
    </xf>
    <xf numFmtId="0" fontId="86" fillId="38" borderId="0" xfId="6" applyFont="1" applyFill="1" applyAlignment="1">
      <alignment horizontal="center" vertical="center" wrapText="1"/>
    </xf>
    <xf numFmtId="0" fontId="86" fillId="38" borderId="319" xfId="6" applyFont="1" applyFill="1" applyBorder="1" applyAlignment="1">
      <alignment horizontal="center" vertical="center" wrapText="1"/>
    </xf>
    <xf numFmtId="0" fontId="617" fillId="0" borderId="319" xfId="4" applyFont="1" applyBorder="1" applyAlignment="1">
      <alignment horizontal="right" vertical="center"/>
    </xf>
    <xf numFmtId="0" fontId="641" fillId="36" borderId="476" xfId="6" applyFont="1" applyFill="1" applyBorder="1" applyAlignment="1">
      <alignment horizontal="center" vertical="center" wrapText="1"/>
    </xf>
    <xf numFmtId="0" fontId="641" fillId="36" borderId="172" xfId="6" applyFont="1" applyFill="1" applyBorder="1" applyAlignment="1">
      <alignment horizontal="center" vertical="center" wrapText="1"/>
    </xf>
    <xf numFmtId="0" fontId="641" fillId="36" borderId="477" xfId="6" applyFont="1" applyFill="1" applyBorder="1" applyAlignment="1">
      <alignment horizontal="center" vertical="center" wrapText="1"/>
    </xf>
    <xf numFmtId="0" fontId="641" fillId="36" borderId="478" xfId="6" applyFont="1" applyFill="1" applyBorder="1" applyAlignment="1">
      <alignment horizontal="center" vertical="center" wrapText="1"/>
    </xf>
    <xf numFmtId="0" fontId="641" fillId="36" borderId="426" xfId="6" applyFont="1" applyFill="1" applyBorder="1" applyAlignment="1">
      <alignment horizontal="center" vertical="center" wrapText="1"/>
    </xf>
    <xf numFmtId="0" fontId="641" fillId="36" borderId="479" xfId="6" applyFont="1" applyFill="1" applyBorder="1" applyAlignment="1">
      <alignment horizontal="center" vertical="center" wrapText="1"/>
    </xf>
    <xf numFmtId="0" fontId="86" fillId="141" borderId="0" xfId="6" applyFont="1" applyFill="1" applyAlignment="1">
      <alignment horizontal="center" vertical="center" wrapText="1"/>
    </xf>
    <xf numFmtId="0" fontId="86" fillId="141" borderId="310" xfId="6" applyFont="1" applyFill="1" applyBorder="1" applyAlignment="1">
      <alignment horizontal="center" vertical="center" wrapText="1"/>
    </xf>
    <xf numFmtId="0" fontId="86" fillId="141" borderId="319" xfId="6" applyFont="1" applyFill="1" applyBorder="1" applyAlignment="1">
      <alignment horizontal="center" vertical="center" wrapText="1"/>
    </xf>
    <xf numFmtId="0" fontId="86" fillId="38" borderId="310" xfId="6" applyFont="1" applyFill="1" applyBorder="1" applyAlignment="1">
      <alignment horizontal="center" vertical="center" wrapText="1"/>
    </xf>
    <xf numFmtId="0" fontId="681" fillId="162" borderId="0" xfId="4" applyFont="1" applyFill="1" applyAlignment="1">
      <alignment horizontal="center" vertical="center"/>
    </xf>
    <xf numFmtId="0" fontId="696" fillId="36" borderId="87" xfId="4" applyFont="1" applyFill="1" applyBorder="1" applyAlignment="1">
      <alignment horizontal="center" vertical="center"/>
    </xf>
    <xf numFmtId="0" fontId="696" fillId="36" borderId="359" xfId="4" applyFont="1" applyFill="1" applyBorder="1" applyAlignment="1">
      <alignment horizontal="center" vertical="center"/>
    </xf>
    <xf numFmtId="0" fontId="696" fillId="36" borderId="360" xfId="4" applyFont="1" applyFill="1" applyBorder="1" applyAlignment="1">
      <alignment horizontal="center" vertical="center"/>
    </xf>
    <xf numFmtId="0" fontId="696" fillId="36" borderId="21" xfId="4" applyFont="1" applyFill="1" applyBorder="1" applyAlignment="1">
      <alignment horizontal="center" vertical="center"/>
    </xf>
    <xf numFmtId="0" fontId="696" fillId="36" borderId="0" xfId="4" applyFont="1" applyFill="1" applyAlignment="1">
      <alignment horizontal="center" vertical="center"/>
    </xf>
    <xf numFmtId="0" fontId="696" fillId="36" borderId="4" xfId="4" applyFont="1" applyFill="1" applyBorder="1" applyAlignment="1">
      <alignment horizontal="center" vertical="center"/>
    </xf>
    <xf numFmtId="0" fontId="62" fillId="36" borderId="21" xfId="4" applyFont="1" applyFill="1" applyBorder="1" applyAlignment="1">
      <alignment horizontal="center" vertical="center" wrapText="1"/>
    </xf>
    <xf numFmtId="0" fontId="62" fillId="36" borderId="0" xfId="4" applyFont="1" applyFill="1" applyAlignment="1">
      <alignment horizontal="center" vertical="center" wrapText="1"/>
    </xf>
    <xf numFmtId="0" fontId="62" fillId="36" borderId="4" xfId="4" applyFont="1" applyFill="1" applyBorder="1" applyAlignment="1">
      <alignment horizontal="center" vertical="center" wrapText="1"/>
    </xf>
    <xf numFmtId="0" fontId="62" fillId="36" borderId="92" xfId="4" applyFont="1" applyFill="1" applyBorder="1" applyAlignment="1">
      <alignment horizontal="center" vertical="center" wrapText="1"/>
    </xf>
    <xf numFmtId="0" fontId="62" fillId="36" borderId="49" xfId="4" applyFont="1" applyFill="1" applyBorder="1" applyAlignment="1">
      <alignment horizontal="center" vertical="center" wrapText="1"/>
    </xf>
    <xf numFmtId="0" fontId="62" fillId="36" borderId="100" xfId="4" applyFont="1" applyFill="1" applyBorder="1" applyAlignment="1">
      <alignment horizontal="center" vertical="center" wrapText="1"/>
    </xf>
    <xf numFmtId="0" fontId="705" fillId="162" borderId="0" xfId="4" applyFont="1" applyFill="1" applyAlignment="1">
      <alignment horizontal="center" vertical="center"/>
    </xf>
    <xf numFmtId="0" fontId="279" fillId="162" borderId="0" xfId="4" applyFont="1" applyFill="1" applyAlignment="1">
      <alignment horizontal="right" vertical="center"/>
    </xf>
    <xf numFmtId="0" fontId="8" fillId="0" borderId="352" xfId="4" applyBorder="1" applyAlignment="1">
      <alignment horizontal="center" vertical="center" wrapText="1"/>
    </xf>
    <xf numFmtId="0" fontId="8" fillId="0" borderId="0" xfId="4" applyAlignment="1">
      <alignment horizontal="center" vertical="center" wrapText="1"/>
    </xf>
    <xf numFmtId="0" fontId="8" fillId="0" borderId="353" xfId="4" applyBorder="1" applyAlignment="1">
      <alignment horizontal="center" vertical="center" wrapText="1"/>
    </xf>
    <xf numFmtId="0" fontId="8" fillId="0" borderId="354" xfId="4" applyBorder="1" applyAlignment="1">
      <alignment horizontal="center" vertical="center" wrapText="1"/>
    </xf>
    <xf numFmtId="0" fontId="8" fillId="0" borderId="350" xfId="4" applyBorder="1" applyAlignment="1">
      <alignment horizontal="center" vertical="center" wrapText="1"/>
    </xf>
    <xf numFmtId="0" fontId="8" fillId="0" borderId="351" xfId="4" applyBorder="1" applyAlignment="1">
      <alignment horizontal="center" vertical="center" wrapText="1"/>
    </xf>
    <xf numFmtId="2" fontId="420" fillId="125" borderId="0" xfId="50" applyNumberFormat="1" applyFont="1" applyFill="1" applyAlignment="1" applyProtection="1">
      <alignment horizontal="center" vertical="center"/>
      <protection locked="0"/>
    </xf>
    <xf numFmtId="2" fontId="532" fillId="32" borderId="0" xfId="50" applyNumberFormat="1" applyFont="1" applyFill="1" applyAlignment="1" applyProtection="1">
      <alignment horizontal="center" vertical="center"/>
      <protection locked="0"/>
    </xf>
    <xf numFmtId="0" fontId="420" fillId="130" borderId="0" xfId="50" applyFont="1" applyFill="1" applyAlignment="1">
      <alignment horizontal="center" vertical="center"/>
    </xf>
    <xf numFmtId="2" fontId="532" fillId="131" borderId="0" xfId="50" applyNumberFormat="1" applyFont="1" applyFill="1" applyAlignment="1" applyProtection="1">
      <alignment horizontal="center" vertical="center"/>
      <protection locked="0"/>
    </xf>
    <xf numFmtId="2" fontId="420" fillId="38" borderId="0" xfId="50" applyNumberFormat="1" applyFont="1" applyFill="1" applyAlignment="1" applyProtection="1">
      <alignment horizontal="center" vertical="center"/>
      <protection locked="0"/>
    </xf>
    <xf numFmtId="0" fontId="14" fillId="4" borderId="484" xfId="33" applyFill="1" applyBorder="1" applyAlignment="1" applyProtection="1">
      <alignment horizontal="center" vertical="center" wrapText="1"/>
    </xf>
    <xf numFmtId="0" fontId="14" fillId="4" borderId="485" xfId="33" applyFill="1" applyBorder="1" applyAlignment="1" applyProtection="1">
      <alignment horizontal="center" vertical="center" wrapText="1"/>
    </xf>
    <xf numFmtId="0" fontId="14" fillId="4" borderId="486" xfId="33" applyFill="1" applyBorder="1" applyAlignment="1" applyProtection="1">
      <alignment horizontal="center" vertical="center" wrapText="1"/>
    </xf>
    <xf numFmtId="0" fontId="14" fillId="4" borderId="352" xfId="33" applyFill="1" applyBorder="1" applyAlignment="1" applyProtection="1">
      <alignment horizontal="center" vertical="center" wrapText="1"/>
    </xf>
    <xf numFmtId="0" fontId="14" fillId="4" borderId="0" xfId="33" applyFill="1" applyBorder="1" applyAlignment="1" applyProtection="1">
      <alignment horizontal="center" vertical="center" wrapText="1"/>
    </xf>
    <xf numFmtId="0" fontId="14" fillId="4" borderId="353" xfId="33" applyFill="1" applyBorder="1" applyAlignment="1" applyProtection="1">
      <alignment horizontal="center" vertical="center" wrapText="1"/>
    </xf>
    <xf numFmtId="2" fontId="420" fillId="47" borderId="0" xfId="50" applyNumberFormat="1" applyFont="1" applyFill="1" applyAlignment="1" applyProtection="1">
      <alignment horizontal="center" vertical="center"/>
      <protection locked="0"/>
    </xf>
    <xf numFmtId="2" fontId="420" fillId="77" borderId="0" xfId="50" applyNumberFormat="1" applyFont="1" applyFill="1" applyAlignment="1" applyProtection="1">
      <alignment horizontal="center" vertical="center"/>
      <protection locked="0"/>
    </xf>
    <xf numFmtId="2" fontId="532" fillId="126" borderId="0" xfId="50" applyNumberFormat="1" applyFont="1" applyFill="1" applyAlignment="1" applyProtection="1">
      <alignment horizontal="center" vertical="center"/>
      <protection locked="0"/>
    </xf>
    <xf numFmtId="2" fontId="532" fillId="127" borderId="0" xfId="50" applyNumberFormat="1" applyFont="1" applyFill="1" applyAlignment="1" applyProtection="1">
      <alignment horizontal="center" vertical="center"/>
      <protection locked="0"/>
    </xf>
    <xf numFmtId="2" fontId="420" fillId="128" borderId="0" xfId="50" applyNumberFormat="1" applyFont="1" applyFill="1" applyAlignment="1" applyProtection="1">
      <alignment horizontal="center" vertical="center"/>
      <protection locked="0"/>
    </xf>
    <xf numFmtId="2" fontId="532" fillId="129" borderId="0" xfId="50" applyNumberFormat="1" applyFont="1" applyFill="1" applyAlignment="1" applyProtection="1">
      <alignment horizontal="center" vertical="center"/>
      <protection locked="0"/>
    </xf>
    <xf numFmtId="2" fontId="532" fillId="48" borderId="0" xfId="50" applyNumberFormat="1" applyFont="1" applyFill="1" applyAlignment="1" applyProtection="1">
      <alignment horizontal="center" vertical="center"/>
      <protection locked="0"/>
    </xf>
    <xf numFmtId="2" fontId="420" fillId="97" borderId="0" xfId="50" applyNumberFormat="1" applyFont="1" applyFill="1" applyAlignment="1" applyProtection="1">
      <alignment horizontal="center" vertical="center"/>
      <protection locked="0"/>
    </xf>
    <xf numFmtId="2" fontId="420" fillId="54" borderId="0" xfId="50" applyNumberFormat="1" applyFont="1" applyFill="1" applyAlignment="1" applyProtection="1">
      <alignment horizontal="center" vertical="center"/>
      <protection locked="0"/>
    </xf>
    <xf numFmtId="2" fontId="532" fillId="79" borderId="0" xfId="50" applyNumberFormat="1" applyFont="1" applyFill="1" applyAlignment="1" applyProtection="1">
      <alignment horizontal="center" vertical="center"/>
      <protection locked="0"/>
    </xf>
    <xf numFmtId="0" fontId="420" fillId="114" borderId="0" xfId="50" applyFont="1" applyFill="1" applyAlignment="1">
      <alignment horizontal="center" vertical="center"/>
    </xf>
    <xf numFmtId="0" fontId="525" fillId="81" borderId="0" xfId="4" applyFont="1" applyFill="1" applyAlignment="1">
      <alignment horizontal="center"/>
    </xf>
    <xf numFmtId="0" fontId="8" fillId="14" borderId="0" xfId="4" applyFill="1" applyAlignment="1">
      <alignment horizontal="center"/>
    </xf>
    <xf numFmtId="0" fontId="525" fillId="79" borderId="0" xfId="4" applyFont="1" applyFill="1" applyAlignment="1">
      <alignment horizontal="center"/>
    </xf>
    <xf numFmtId="0" fontId="710" fillId="0" borderId="0" xfId="33" applyFont="1" applyAlignment="1" applyProtection="1">
      <alignment horizontal="center" vertical="center" wrapText="1"/>
    </xf>
    <xf numFmtId="0" fontId="710" fillId="0" borderId="350" xfId="33" applyFont="1" applyBorder="1" applyAlignment="1" applyProtection="1">
      <alignment horizontal="center" vertical="center" wrapText="1"/>
    </xf>
    <xf numFmtId="49" fontId="420" fillId="14" borderId="0" xfId="4" applyNumberFormat="1" applyFont="1" applyFill="1" applyAlignment="1" applyProtection="1">
      <alignment horizontal="center" vertical="center"/>
      <protection locked="0"/>
    </xf>
    <xf numFmtId="0" fontId="406" fillId="4" borderId="480" xfId="32" applyFont="1" applyFill="1" applyBorder="1" applyAlignment="1">
      <alignment horizontal="center" vertical="center"/>
    </xf>
    <xf numFmtId="0" fontId="406" fillId="4" borderId="481" xfId="32" applyFont="1" applyFill="1" applyBorder="1" applyAlignment="1">
      <alignment horizontal="center" vertical="center"/>
    </xf>
    <xf numFmtId="0" fontId="406" fillId="4" borderId="482" xfId="32" applyFont="1" applyFill="1" applyBorder="1" applyAlignment="1">
      <alignment horizontal="center" vertical="center"/>
    </xf>
    <xf numFmtId="0" fontId="525" fillId="15" borderId="0" xfId="4" applyFont="1" applyFill="1" applyAlignment="1">
      <alignment horizontal="center"/>
    </xf>
    <xf numFmtId="2" fontId="420" fillId="7" borderId="0" xfId="4" applyNumberFormat="1" applyFont="1" applyFill="1" applyAlignment="1" applyProtection="1">
      <alignment horizontal="center" vertical="center"/>
      <protection locked="0"/>
    </xf>
    <xf numFmtId="0" fontId="708" fillId="0" borderId="0" xfId="50" applyFont="1" applyAlignment="1">
      <alignment horizontal="center" vertical="center"/>
    </xf>
    <xf numFmtId="2" fontId="420" fillId="76" borderId="0" xfId="4" applyNumberFormat="1" applyFont="1" applyFill="1" applyAlignment="1" applyProtection="1">
      <alignment horizontal="center" vertical="center"/>
      <protection locked="0"/>
    </xf>
    <xf numFmtId="2" fontId="532" fillId="15" borderId="0" xfId="4" applyNumberFormat="1" applyFont="1" applyFill="1" applyAlignment="1" applyProtection="1">
      <alignment horizontal="center" vertical="center"/>
      <protection locked="0"/>
    </xf>
    <xf numFmtId="0" fontId="106" fillId="163" borderId="358" xfId="8" applyFont="1" applyFill="1" applyBorder="1" applyAlignment="1">
      <alignment horizontal="center" vertical="center"/>
    </xf>
    <xf numFmtId="0" fontId="106" fillId="163" borderId="359" xfId="8" applyFont="1" applyFill="1" applyBorder="1" applyAlignment="1">
      <alignment horizontal="center" vertical="center"/>
    </xf>
    <xf numFmtId="0" fontId="106" fillId="163" borderId="360" xfId="8" applyFont="1" applyFill="1" applyBorder="1" applyAlignment="1">
      <alignment horizontal="center" vertical="center"/>
    </xf>
    <xf numFmtId="0" fontId="337" fillId="0" borderId="0" xfId="56" applyFont="1" applyAlignment="1">
      <alignment horizontal="center" vertical="center"/>
    </xf>
    <xf numFmtId="0" fontId="267" fillId="4" borderId="21" xfId="8" applyFont="1" applyFill="1" applyBorder="1" applyAlignment="1">
      <alignment horizontal="center" vertical="center"/>
    </xf>
    <xf numFmtId="0" fontId="267" fillId="4" borderId="0" xfId="8" applyFont="1" applyFill="1" applyAlignment="1">
      <alignment horizontal="center" vertical="center"/>
    </xf>
    <xf numFmtId="0" fontId="267" fillId="4" borderId="357" xfId="8" applyFont="1" applyFill="1" applyBorder="1" applyAlignment="1">
      <alignment horizontal="center" vertical="center"/>
    </xf>
    <xf numFmtId="0" fontId="62" fillId="66" borderId="21" xfId="8" applyFont="1" applyFill="1" applyBorder="1" applyAlignment="1" applyProtection="1">
      <alignment vertical="center"/>
      <protection locked="0"/>
    </xf>
    <xf numFmtId="0" fontId="62" fillId="66" borderId="0" xfId="8" applyFont="1" applyFill="1" applyAlignment="1" applyProtection="1">
      <alignment vertical="center"/>
      <protection locked="0"/>
    </xf>
    <xf numFmtId="0" fontId="113" fillId="66" borderId="357" xfId="8" applyFont="1" applyFill="1" applyBorder="1" applyAlignment="1" applyProtection="1">
      <alignment horizontal="right" vertical="center"/>
      <protection locked="0"/>
    </xf>
    <xf numFmtId="0" fontId="131" fillId="23" borderId="21" xfId="38" applyFont="1" applyFill="1" applyBorder="1" applyAlignment="1">
      <alignment horizontal="center" vertical="center"/>
    </xf>
    <xf numFmtId="0" fontId="69" fillId="164" borderId="0" xfId="38" applyFont="1" applyFill="1" applyAlignment="1" applyProtection="1">
      <alignment horizontal="center" vertical="center" wrapText="1"/>
      <protection locked="0"/>
    </xf>
    <xf numFmtId="0" fontId="69" fillId="164" borderId="0" xfId="38" applyFont="1" applyFill="1" applyAlignment="1" applyProtection="1">
      <alignment vertical="center" wrapText="1"/>
      <protection locked="0"/>
    </xf>
    <xf numFmtId="168" fontId="23" fillId="26" borderId="0" xfId="38" applyNumberFormat="1" applyFont="1" applyFill="1" applyAlignment="1" applyProtection="1">
      <alignment horizontal="center" vertical="center"/>
      <protection hidden="1"/>
    </xf>
    <xf numFmtId="0" fontId="24" fillId="164" borderId="0" xfId="38" applyFont="1" applyFill="1" applyAlignment="1">
      <alignment horizontal="center" vertical="center"/>
    </xf>
    <xf numFmtId="0" fontId="29" fillId="164" borderId="0" xfId="38" applyFont="1" applyFill="1" applyAlignment="1">
      <alignment horizontal="center" vertical="center"/>
    </xf>
    <xf numFmtId="0" fontId="29" fillId="164" borderId="357" xfId="38" applyFont="1" applyFill="1" applyBorder="1" applyAlignment="1">
      <alignment horizontal="center" vertical="center"/>
    </xf>
    <xf numFmtId="0" fontId="25" fillId="56" borderId="21" xfId="0" applyFont="1" applyFill="1" applyBorder="1" applyAlignment="1">
      <alignment horizontal="center" vertical="center"/>
    </xf>
    <xf numFmtId="0" fontId="756" fillId="23" borderId="0" xfId="0" applyFont="1" applyFill="1" applyAlignment="1">
      <alignment horizontal="right" vertical="center"/>
    </xf>
    <xf numFmtId="164" fontId="65" fillId="56" borderId="0" xfId="38" applyNumberFormat="1" applyFont="1" applyFill="1" applyAlignment="1">
      <alignment horizontal="center" vertical="center"/>
    </xf>
    <xf numFmtId="0" fontId="66" fillId="56" borderId="0" xfId="38" applyFont="1" applyFill="1" applyAlignment="1">
      <alignment horizontal="left" vertical="center"/>
    </xf>
    <xf numFmtId="164" fontId="29" fillId="165" borderId="0" xfId="38" applyNumberFormat="1" applyFont="1" applyFill="1" applyAlignment="1">
      <alignment horizontal="right" vertical="center"/>
    </xf>
    <xf numFmtId="0" fontId="40" fillId="165" borderId="0" xfId="38" applyFont="1" applyFill="1" applyAlignment="1">
      <alignment horizontal="left" vertical="center"/>
    </xf>
    <xf numFmtId="225" fontId="29" fillId="166" borderId="0" xfId="8" applyNumberFormat="1" applyFont="1" applyFill="1" applyAlignment="1" applyProtection="1">
      <alignment horizontal="center" vertical="center"/>
      <protection locked="0"/>
    </xf>
    <xf numFmtId="182" fontId="29" fillId="166" borderId="0" xfId="57" applyNumberFormat="1" applyFont="1" applyFill="1" applyAlignment="1">
      <alignment horizontal="center" vertical="center"/>
    </xf>
    <xf numFmtId="172" fontId="29" fillId="165" borderId="357" xfId="38" applyNumberFormat="1" applyFont="1" applyFill="1" applyBorder="1" applyAlignment="1">
      <alignment horizontal="left" vertical="center"/>
    </xf>
    <xf numFmtId="0" fontId="399" fillId="23" borderId="0" xfId="8" applyFont="1" applyFill="1" applyAlignment="1" applyProtection="1">
      <alignment horizontal="right" vertical="center"/>
      <protection locked="0"/>
    </xf>
    <xf numFmtId="0" fontId="65" fillId="56" borderId="0" xfId="38" applyFont="1" applyFill="1" applyAlignment="1">
      <alignment horizontal="center" vertical="center"/>
    </xf>
    <xf numFmtId="0" fontId="0" fillId="23" borderId="21" xfId="0" applyFill="1" applyBorder="1"/>
    <xf numFmtId="0" fontId="39" fillId="23" borderId="0" xfId="0" applyFont="1" applyFill="1" applyAlignment="1">
      <alignment vertical="center"/>
    </xf>
    <xf numFmtId="0" fontId="332" fillId="26" borderId="0" xfId="38" applyFont="1" applyFill="1" applyAlignment="1" applyProtection="1">
      <alignment vertical="center"/>
      <protection hidden="1"/>
    </xf>
    <xf numFmtId="0" fontId="39" fillId="23" borderId="357" xfId="0" applyFont="1" applyFill="1" applyBorder="1" applyAlignment="1">
      <alignment vertical="center"/>
    </xf>
    <xf numFmtId="172" fontId="29" fillId="165" borderId="357" xfId="38" applyNumberFormat="1" applyFont="1" applyFill="1" applyBorder="1" applyAlignment="1">
      <alignment horizontal="center" vertical="center"/>
    </xf>
    <xf numFmtId="0" fontId="1" fillId="23" borderId="0" xfId="0" applyFont="1" applyFill="1" applyAlignment="1">
      <alignment horizontal="right" vertical="center"/>
    </xf>
    <xf numFmtId="164" fontId="24" fillId="66" borderId="0" xfId="38" applyNumberFormat="1" applyFont="1" applyFill="1" applyAlignment="1">
      <alignment horizontal="center" vertical="center"/>
    </xf>
    <xf numFmtId="0" fontId="1" fillId="43" borderId="0" xfId="0" applyFont="1" applyFill="1" applyAlignment="1">
      <alignment vertical="center"/>
    </xf>
    <xf numFmtId="0" fontId="39" fillId="23" borderId="0" xfId="0" applyFont="1" applyFill="1" applyAlignment="1">
      <alignment horizontal="right" vertical="center"/>
    </xf>
    <xf numFmtId="164" fontId="86" fillId="66" borderId="0" xfId="38" applyNumberFormat="1" applyFont="1" applyFill="1" applyAlignment="1">
      <alignment horizontal="center" vertical="center"/>
    </xf>
    <xf numFmtId="0" fontId="39" fillId="43" borderId="0" xfId="0" applyFont="1" applyFill="1" applyAlignment="1">
      <alignment vertical="center"/>
    </xf>
    <xf numFmtId="0" fontId="0" fillId="23" borderId="0" xfId="0" applyFill="1"/>
    <xf numFmtId="0" fontId="0" fillId="23" borderId="101" xfId="0" applyFill="1" applyBorder="1" applyAlignment="1">
      <alignment horizontal="right" vertical="center"/>
    </xf>
    <xf numFmtId="0" fontId="62" fillId="66" borderId="424" xfId="8" applyFont="1" applyFill="1" applyBorder="1" applyAlignment="1" applyProtection="1">
      <alignment vertical="center"/>
      <protection locked="0"/>
    </xf>
    <xf numFmtId="0" fontId="62" fillId="66" borderId="487" xfId="8" applyFont="1" applyFill="1" applyBorder="1" applyAlignment="1" applyProtection="1">
      <alignment vertical="center"/>
      <protection locked="0"/>
    </xf>
    <xf numFmtId="0" fontId="113" fillId="66" borderId="488" xfId="8" applyFont="1" applyFill="1" applyBorder="1" applyAlignment="1" applyProtection="1">
      <alignment vertical="center"/>
      <protection locked="0"/>
    </xf>
    <xf numFmtId="0" fontId="757" fillId="167" borderId="0" xfId="38" applyFont="1" applyFill="1" applyAlignment="1" applyProtection="1">
      <alignment horizontal="right" vertical="center"/>
      <protection locked="0"/>
    </xf>
    <xf numFmtId="0" fontId="72" fillId="168" borderId="0" xfId="38" applyFont="1" applyFill="1" applyAlignment="1">
      <alignment vertical="center"/>
    </xf>
    <xf numFmtId="1" fontId="399" fillId="56" borderId="0" xfId="38" applyNumberFormat="1" applyFont="1" applyFill="1" applyAlignment="1" applyProtection="1">
      <alignment horizontal="center" vertical="center"/>
      <protection hidden="1"/>
    </xf>
    <xf numFmtId="0" fontId="56" fillId="56" borderId="0" xfId="38" applyFont="1" applyFill="1" applyAlignment="1" applyProtection="1">
      <alignment horizontal="center" vertical="center"/>
      <protection hidden="1"/>
    </xf>
    <xf numFmtId="172" fontId="29" fillId="165" borderId="0" xfId="38" applyNumberFormat="1" applyFont="1" applyFill="1" applyAlignment="1">
      <alignment horizontal="center" vertical="center"/>
    </xf>
    <xf numFmtId="226" fontId="29" fillId="166" borderId="0" xfId="57" applyNumberFormat="1" applyFont="1" applyFill="1" applyAlignment="1">
      <alignment horizontal="center" vertical="center"/>
    </xf>
    <xf numFmtId="172" fontId="29" fillId="165" borderId="357" xfId="38" applyNumberFormat="1" applyFont="1" applyFill="1" applyBorder="1" applyAlignment="1">
      <alignment horizontal="center" vertical="center"/>
    </xf>
    <xf numFmtId="0" fontId="66" fillId="23" borderId="0" xfId="8" applyFont="1" applyFill="1" applyAlignment="1" applyProtection="1">
      <alignment horizontal="right" vertical="center"/>
      <protection locked="0"/>
    </xf>
    <xf numFmtId="165" fontId="66" fillId="56" borderId="0" xfId="38" applyNumberFormat="1" applyFont="1" applyFill="1" applyAlignment="1" applyProtection="1">
      <alignment horizontal="center" vertical="center"/>
      <protection hidden="1"/>
    </xf>
    <xf numFmtId="0" fontId="86" fillId="23" borderId="95" xfId="0" applyFont="1" applyFill="1" applyBorder="1" applyAlignment="1">
      <alignment horizontal="left" vertical="center"/>
    </xf>
    <xf numFmtId="0" fontId="86" fillId="23" borderId="306" xfId="8" applyFont="1" applyFill="1" applyBorder="1" applyAlignment="1" applyProtection="1">
      <alignment horizontal="right" vertical="center"/>
      <protection locked="0"/>
    </xf>
    <xf numFmtId="164" fontId="86" fillId="23" borderId="306" xfId="38" applyNumberFormat="1" applyFont="1" applyFill="1" applyBorder="1" applyAlignment="1" applyProtection="1">
      <alignment horizontal="center" vertical="center"/>
      <protection hidden="1"/>
    </xf>
    <xf numFmtId="0" fontId="71" fillId="23" borderId="306" xfId="38" applyFont="1" applyFill="1" applyBorder="1" applyAlignment="1" applyProtection="1">
      <alignment horizontal="center" vertical="center"/>
      <protection hidden="1"/>
    </xf>
    <xf numFmtId="168" fontId="86" fillId="26" borderId="306" xfId="38" applyNumberFormat="1" applyFont="1" applyFill="1" applyBorder="1" applyAlignment="1" applyProtection="1">
      <alignment horizontal="center" vertical="center"/>
      <protection hidden="1"/>
    </xf>
    <xf numFmtId="164" fontId="86" fillId="24" borderId="306" xfId="38" applyNumberFormat="1" applyFont="1" applyFill="1" applyBorder="1" applyAlignment="1">
      <alignment horizontal="right" vertical="center"/>
    </xf>
    <xf numFmtId="0" fontId="86" fillId="24" borderId="306" xfId="38" applyFont="1" applyFill="1" applyBorder="1" applyAlignment="1">
      <alignment horizontal="left" vertical="center"/>
    </xf>
    <xf numFmtId="172" fontId="71" fillId="24" borderId="306" xfId="38" applyNumberFormat="1" applyFont="1" applyFill="1" applyBorder="1" applyAlignment="1">
      <alignment horizontal="center" vertical="center"/>
    </xf>
    <xf numFmtId="0" fontId="86" fillId="23" borderId="101" xfId="0" applyFont="1" applyFill="1" applyBorder="1" applyAlignment="1">
      <alignment horizontal="right" vertical="center"/>
    </xf>
    <xf numFmtId="0" fontId="24" fillId="22" borderId="424" xfId="58" applyFont="1" applyFill="1" applyBorder="1" applyAlignment="1">
      <alignment horizontal="center" vertical="center"/>
    </xf>
    <xf numFmtId="0" fontId="24" fillId="22" borderId="487" xfId="58" applyFont="1" applyFill="1" applyBorder="1" applyAlignment="1">
      <alignment horizontal="center" vertical="center"/>
    </xf>
    <xf numFmtId="0" fontId="24" fillId="22" borderId="461" xfId="58" applyFont="1" applyFill="1" applyBorder="1" applyAlignment="1">
      <alignment horizontal="center" vertical="center"/>
    </xf>
    <xf numFmtId="0" fontId="254" fillId="23" borderId="460" xfId="38" applyFont="1" applyFill="1" applyBorder="1" applyAlignment="1">
      <alignment horizontal="left" vertical="center" wrapText="1"/>
    </xf>
    <xf numFmtId="0" fontId="254" fillId="23" borderId="487" xfId="38" applyFont="1" applyFill="1" applyBorder="1" applyAlignment="1">
      <alignment horizontal="left" vertical="center" wrapText="1"/>
    </xf>
    <xf numFmtId="0" fontId="254" fillId="23" borderId="488" xfId="38" applyFont="1" applyFill="1" applyBorder="1" applyAlignment="1">
      <alignment horizontal="left" vertical="center" wrapText="1"/>
    </xf>
    <xf numFmtId="0" fontId="107" fillId="22" borderId="395" xfId="38" applyFont="1" applyFill="1" applyBorder="1" applyAlignment="1">
      <alignment horizontal="center" vertical="center"/>
    </xf>
    <xf numFmtId="0" fontId="69" fillId="22" borderId="364" xfId="38" applyFont="1" applyFill="1" applyBorder="1" applyAlignment="1">
      <alignment horizontal="center" vertical="center"/>
    </xf>
    <xf numFmtId="0" fontId="69" fillId="22" borderId="489" xfId="38" applyFont="1" applyFill="1" applyBorder="1" applyAlignment="1">
      <alignment horizontal="center" vertical="center"/>
    </xf>
    <xf numFmtId="0" fontId="254" fillId="23" borderId="490" xfId="38" applyFont="1" applyFill="1" applyBorder="1" applyAlignment="1">
      <alignment horizontal="left" vertical="center" wrapText="1"/>
    </xf>
    <xf numFmtId="0" fontId="254" fillId="23" borderId="364" xfId="38" applyFont="1" applyFill="1" applyBorder="1" applyAlignment="1">
      <alignment horizontal="left" vertical="center" wrapText="1"/>
    </xf>
    <xf numFmtId="0" fontId="254" fillId="23" borderId="365" xfId="38" applyFont="1" applyFill="1" applyBorder="1" applyAlignment="1">
      <alignment horizontal="left" vertical="center" wrapText="1"/>
    </xf>
    <xf numFmtId="0" fontId="69" fillId="26" borderId="306" xfId="56" applyFont="1" applyFill="1" applyBorder="1" applyAlignment="1">
      <alignment horizontal="center" vertical="center"/>
    </xf>
    <xf numFmtId="164" fontId="69" fillId="26" borderId="306" xfId="56" applyNumberFormat="1" applyFont="1" applyFill="1" applyBorder="1" applyAlignment="1">
      <alignment horizontal="center" vertical="center"/>
    </xf>
    <xf numFmtId="0" fontId="470" fillId="0" borderId="0" xfId="0" applyFont="1"/>
    <xf numFmtId="0" fontId="71" fillId="22" borderId="0" xfId="38" applyFont="1" applyFill="1" applyAlignment="1">
      <alignment horizontal="center" vertical="center"/>
    </xf>
    <xf numFmtId="0" fontId="267" fillId="24" borderId="21" xfId="8" applyFont="1" applyFill="1" applyBorder="1" applyAlignment="1" applyProtection="1">
      <alignment horizontal="left" vertical="center"/>
      <protection locked="0"/>
    </xf>
    <xf numFmtId="0" fontId="62" fillId="66" borderId="357" xfId="8" applyFont="1" applyFill="1" applyBorder="1" applyAlignment="1" applyProtection="1">
      <alignment horizontal="right" vertical="center"/>
      <protection locked="0"/>
    </xf>
    <xf numFmtId="0" fontId="131" fillId="0" borderId="0" xfId="0" applyFont="1" applyAlignment="1">
      <alignment horizontal="right" vertical="center"/>
    </xf>
    <xf numFmtId="1" fontId="29" fillId="166" borderId="0" xfId="8" applyNumberFormat="1" applyFont="1" applyFill="1" applyAlignment="1" applyProtection="1">
      <alignment horizontal="center" vertical="center"/>
      <protection locked="0"/>
    </xf>
    <xf numFmtId="225" fontId="29" fillId="166" borderId="0" xfId="8" applyNumberFormat="1" applyFont="1" applyFill="1" applyAlignment="1" applyProtection="1">
      <alignment horizontal="left" vertical="center"/>
      <protection locked="0"/>
    </xf>
    <xf numFmtId="0" fontId="86" fillId="164" borderId="0" xfId="38" applyFont="1" applyFill="1" applyAlignment="1">
      <alignment horizontal="left" vertical="center"/>
    </xf>
    <xf numFmtId="0" fontId="0" fillId="23" borderId="357" xfId="0" applyFill="1" applyBorder="1" applyAlignment="1">
      <alignment horizontal="right" vertical="center"/>
    </xf>
    <xf numFmtId="0" fontId="267" fillId="24" borderId="424" xfId="8" applyFont="1" applyFill="1" applyBorder="1" applyAlignment="1" applyProtection="1">
      <alignment vertical="center"/>
      <protection locked="0"/>
    </xf>
    <xf numFmtId="0" fontId="62" fillId="66" borderId="488" xfId="8" applyFont="1" applyFill="1" applyBorder="1" applyAlignment="1" applyProtection="1">
      <alignment horizontal="right" vertical="center"/>
      <protection locked="0"/>
    </xf>
    <xf numFmtId="172" fontId="29" fillId="165" borderId="0" xfId="38" applyNumberFormat="1" applyFont="1" applyFill="1" applyAlignment="1">
      <alignment horizontal="left" vertical="center"/>
    </xf>
    <xf numFmtId="1" fontId="66" fillId="56" borderId="0" xfId="38" applyNumberFormat="1" applyFont="1" applyFill="1" applyAlignment="1" applyProtection="1">
      <alignment horizontal="center" vertical="center"/>
      <protection hidden="1"/>
    </xf>
    <xf numFmtId="0" fontId="62" fillId="24" borderId="357" xfId="8" applyFont="1" applyFill="1" applyBorder="1" applyAlignment="1" applyProtection="1">
      <alignment horizontal="right" vertical="center"/>
      <protection locked="0"/>
    </xf>
    <xf numFmtId="0" fontId="62" fillId="24" borderId="487" xfId="8" applyFont="1" applyFill="1" applyBorder="1" applyAlignment="1" applyProtection="1">
      <alignment vertical="center"/>
      <protection locked="0"/>
    </xf>
    <xf numFmtId="0" fontId="62" fillId="24" borderId="488" xfId="8" applyFont="1" applyFill="1" applyBorder="1" applyAlignment="1" applyProtection="1">
      <alignment horizontal="right" vertical="center"/>
      <protection locked="0"/>
    </xf>
  </cellXfs>
  <cellStyles count="59">
    <cellStyle name="Lien hypertexte" xfId="1" builtinId="8"/>
    <cellStyle name="Lien hypertexte 2" xfId="2" xr:uid="{00000000-0005-0000-0000-000001000000}"/>
    <cellStyle name="Lien hypertexte 2 2" xfId="29" xr:uid="{29E042DA-BD54-4D08-9292-D528C38526EC}"/>
    <cellStyle name="Lien hypertexte 2 2 2" xfId="47" xr:uid="{3B7C46AB-2C77-411A-9BD6-D545CA6A6EFD}"/>
    <cellStyle name="Lien hypertexte 3" xfId="22" xr:uid="{A94A7602-5F13-4CF8-A0BF-6EE1D14A4437}"/>
    <cellStyle name="Lien hypertexte 3 2" xfId="23" xr:uid="{3E321254-9A0B-40EA-AC90-28FDF2264D4C}"/>
    <cellStyle name="Lien hypertexte 3 2 2" xfId="35" xr:uid="{E44F6C19-FA12-4B19-A7F1-0D58D8C7C953}"/>
    <cellStyle name="Lien hypertexte 4" xfId="26" xr:uid="{A01643A9-E528-4BDE-A0C7-1A39FCC37227}"/>
    <cellStyle name="Lien hypertexte 5" xfId="25" xr:uid="{B87C5253-4675-4207-92FC-13B620C44388}"/>
    <cellStyle name="Lien hypertexte 5 2" xfId="46" xr:uid="{92D66C59-376B-4D13-A792-B27EE3FE09B7}"/>
    <cellStyle name="Lien hypertexte 6" xfId="28" xr:uid="{B6507F43-82BB-41BE-8C9D-2843D5A878E1}"/>
    <cellStyle name="Lien hypertexte 7" xfId="27" xr:uid="{767B0458-27AC-4641-ADCE-578B5526844C}"/>
    <cellStyle name="Lien hypertexte_Copie de cc2_festival_menus_gemrcn_2011" xfId="33" xr:uid="{BA59768E-86B0-4C29-A8D7-DB6199AE53DC}"/>
    <cellStyle name="Lien hypertexte_PG Positionnement 2009 2" xfId="45" xr:uid="{D893D7AE-6D28-4F67-8DE9-E086AE8FDEA5}"/>
    <cellStyle name="Non d‚fini" xfId="3" xr:uid="{00000000-0005-0000-0000-000002000000}"/>
    <cellStyle name="Normal" xfId="0" builtinId="0"/>
    <cellStyle name="Normal 12" xfId="4" xr:uid="{00000000-0005-0000-0000-000004000000}"/>
    <cellStyle name="Normal 12 2" xfId="56" xr:uid="{A79F6319-D58A-41E8-ACF3-6F02433E1688}"/>
    <cellStyle name="Normal 2" xfId="5" xr:uid="{00000000-0005-0000-0000-000005000000}"/>
    <cellStyle name="Normal 2 2" xfId="6" xr:uid="{00000000-0005-0000-0000-000006000000}"/>
    <cellStyle name="Normal 2 2 2" xfId="24" xr:uid="{131B9FA1-5EE4-49B0-9CFE-0B1D0B61C441}"/>
    <cellStyle name="Normal 2 2 2 2" xfId="38" xr:uid="{0F1DB5EB-A059-4434-A7E3-C6C51EB32DBA}"/>
    <cellStyle name="Normal 2 2 3" xfId="48" xr:uid="{FFA2E2B5-2CE8-452F-BB3D-82D31D375007}"/>
    <cellStyle name="Normal 2 3" xfId="30" xr:uid="{911298AE-332F-4FA0-AF11-F4FBE129539A}"/>
    <cellStyle name="Normal 2 3 2" xfId="43" xr:uid="{D47EC7AE-EC50-4A75-B742-1EF1A8035007}"/>
    <cellStyle name="Normal 3" xfId="21" xr:uid="{B392FD87-DC01-44E7-8C96-25EB9734E108}"/>
    <cellStyle name="Normal 3 2" xfId="37" xr:uid="{60D84703-0845-4DD2-AEC4-E3F6A89DEF24}"/>
    <cellStyle name="Normal 4" xfId="7" xr:uid="{00000000-0005-0000-0000-000007000000}"/>
    <cellStyle name="Normal 4 2" xfId="49" xr:uid="{300FAD23-A3D8-4BFC-AC30-5614F71E0D77}"/>
    <cellStyle name="Normal 4 2 2 2 3 2 7 3 4 2 2" xfId="58" xr:uid="{A1337826-2E6D-4546-AC82-519ADDF1B300}"/>
    <cellStyle name="Normal 4 3" xfId="50" xr:uid="{ACBD66DC-A383-40C8-ACA5-AAB0B627B937}"/>
    <cellStyle name="Normal 4 3 4" xfId="42" xr:uid="{4C25DF8D-5672-40ED-B8DA-FB1CC46034A9}"/>
    <cellStyle name="Normal 4 3 4 2" xfId="51" xr:uid="{9E991AE1-0426-4012-9D9A-565F05DF23F5}"/>
    <cellStyle name="Normal 5 2" xfId="44" xr:uid="{479583BF-8B05-4FCC-81CC-2B2E20AEC7F0}"/>
    <cellStyle name="Normal_Base de données recettes (1)" xfId="31" xr:uid="{C82F51DE-594C-421C-BA6C-CE26326EAA53}"/>
    <cellStyle name="Normal_Bons de commande livraison" xfId="8" xr:uid="{00000000-0005-0000-0000-000008000000}"/>
    <cellStyle name="Normal_CALCUL" xfId="9" xr:uid="{00000000-0005-0000-0000-000009000000}"/>
    <cellStyle name="Normal_Catalogue Fournisseurs 2004" xfId="10" xr:uid="{00000000-0005-0000-0000-00000A000000}"/>
    <cellStyle name="Normal_Comparer recettes 2009 OK" xfId="11" xr:uid="{00000000-0005-0000-0000-00000B000000}"/>
    <cellStyle name="Normal_Comparer recettes 2009 OK 2" xfId="12" xr:uid="{00000000-0005-0000-0000-00000C000000}"/>
    <cellStyle name="Normal_Comparer recettes 2009 OK 2 2" xfId="40" xr:uid="{0BE0C763-52A3-4616-B018-379CF281414D}"/>
    <cellStyle name="Normal_Conditionnement 3 décembre" xfId="13" xr:uid="{00000000-0005-0000-0000-00000D000000}"/>
    <cellStyle name="Normal_Cuissons Températures portait16-11-2006" xfId="14" xr:uid="{00000000-0005-0000-0000-00000E000000}"/>
    <cellStyle name="Normal_Cuissons Températures portait17-11-2006" xfId="57" xr:uid="{3F86B8D2-91B9-428F-81DE-EF528FF872FA}"/>
    <cellStyle name="Normal_EFECTIF1" xfId="20" xr:uid="{00000000-0005-0000-0000-00000F000000}"/>
    <cellStyle name="Normal_EFECTIF1 2" xfId="54" xr:uid="{65B12371-A466-4DAF-9493-88540934232E}"/>
    <cellStyle name="Normal_Effectif Conditionnement Goulin" xfId="19" xr:uid="{00000000-0005-0000-0000-000010000000}"/>
    <cellStyle name="Normal_Forum Marais 15 09 2001" xfId="15" xr:uid="{00000000-0005-0000-0000-000011000000}"/>
    <cellStyle name="Normal_Forum Marais 15 09 2001 2" xfId="16" xr:uid="{00000000-0005-0000-0000-000012000000}"/>
    <cellStyle name="Normal_Forum Marais 15 09 2001 2 2" xfId="55" xr:uid="{086E76F3-C3E3-4AEE-A341-6BD9FAA1734B}"/>
    <cellStyle name="Normal_Forum Marais 15 09 2001_Fiche technique C2 Mars 2008 " xfId="39" xr:uid="{68D0DA19-E7C6-4C9E-99DC-3425498565D8}"/>
    <cellStyle name="Normal_Gantt 27 janvier 2" xfId="41" xr:uid="{989D3845-95DC-4AE6-BF8A-F7564B7B94BE}"/>
    <cellStyle name="Normal_GERMCN UPC brouillon" xfId="32" xr:uid="{ED6DCF9F-CB02-49A1-904F-467E613DFCE0}"/>
    <cellStyle name="Normal_Marché 2002 filtre automatique" xfId="17" xr:uid="{00000000-0005-0000-0000-000013000000}"/>
    <cellStyle name="Normal_Menussuite" xfId="34" xr:uid="{1BA9C9BF-57B6-4E8C-B463-FF481AA1253B}"/>
    <cellStyle name="Normal_MS Définitions_1" xfId="52" xr:uid="{C93C8E19-DA8B-444D-BFB1-681205D569E3}"/>
    <cellStyle name="Normal_Salaires 2002 Modèle" xfId="53" xr:uid="{7799B718-DAE2-44A9-BAAE-9E7535B18954}"/>
    <cellStyle name="Normal_space" xfId="36" xr:uid="{D74966C0-89A5-4FD4-84D3-ADBC0A53B04F}"/>
    <cellStyle name="Normal_TABLES" xfId="18" xr:uid="{00000000-0005-0000-0000-000014000000}"/>
  </cellStyles>
  <dxfs count="27">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b/>
        <i val="0"/>
        <color theme="0"/>
      </font>
      <fill>
        <patternFill>
          <bgColor rgb="FFFF0000"/>
        </patternFill>
      </fill>
    </dxf>
    <dxf>
      <font>
        <color theme="0"/>
      </font>
    </dxf>
    <dxf>
      <font>
        <color theme="0"/>
      </font>
    </dxf>
    <dxf>
      <font>
        <color theme="0"/>
      </font>
    </dxf>
    <dxf>
      <font>
        <color theme="0"/>
      </font>
      <fill>
        <patternFill>
          <bgColor theme="0"/>
        </patternFill>
      </fill>
    </dxf>
    <dxf>
      <font>
        <color theme="0"/>
      </font>
      <fill>
        <patternFill>
          <bgColor rgb="FFFF0000"/>
        </patternFill>
      </fill>
    </dxf>
    <dxf>
      <font>
        <color theme="0"/>
      </font>
      <fill>
        <patternFill>
          <bgColor rgb="FFFF0000"/>
        </patternFill>
      </fill>
    </dxf>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
      <font>
        <b/>
        <i val="0"/>
        <color theme="0"/>
      </font>
      <fill>
        <patternFill>
          <bgColor rgb="FF7030A0"/>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2.png"/><Relationship Id="rId3" Type="http://schemas.openxmlformats.org/officeDocument/2006/relationships/image" Target="../media/image14.png"/><Relationship Id="rId21" Type="http://schemas.openxmlformats.org/officeDocument/2006/relationships/diagramQuickStyle" Target="../diagrams/quickStyle1.xml"/><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1.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diagramLayout" Target="../diagrams/layout1.xml"/><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0.png"/><Relationship Id="rId5" Type="http://schemas.openxmlformats.org/officeDocument/2006/relationships/image" Target="../media/image16.png"/><Relationship Id="rId15" Type="http://schemas.openxmlformats.org/officeDocument/2006/relationships/image" Target="../media/image26.png"/><Relationship Id="rId23" Type="http://schemas.microsoft.com/office/2007/relationships/diagramDrawing" Target="../diagrams/drawing1.xml"/><Relationship Id="rId28"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diagramData" Target="../diagrams/data1.xml"/><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diagramColors" Target="../diagrams/colors1.xml"/><Relationship Id="rId27" Type="http://schemas.openxmlformats.org/officeDocument/2006/relationships/image" Target="../media/image33.png"/></Relationships>
</file>

<file path=xl/drawings/_rels/drawing6.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png"/><Relationship Id="rId7" Type="http://schemas.openxmlformats.org/officeDocument/2006/relationships/image" Target="../media/image41.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25</xdr:col>
      <xdr:colOff>547818</xdr:colOff>
      <xdr:row>46</xdr:row>
      <xdr:rowOff>66413</xdr:rowOff>
    </xdr:from>
    <xdr:to>
      <xdr:col>27</xdr:col>
      <xdr:colOff>546100</xdr:colOff>
      <xdr:row>49</xdr:row>
      <xdr:rowOff>254000</xdr:rowOff>
    </xdr:to>
    <xdr:pic>
      <xdr:nvPicPr>
        <xdr:cNvPr id="2" name="Picture 1">
          <a:extLst>
            <a:ext uri="{FF2B5EF4-FFF2-40B4-BE49-F238E27FC236}">
              <a16:creationId xmlns:a16="http://schemas.microsoft.com/office/drawing/2014/main" id="{432ECBD0-7F0B-4E29-9ED5-8947178DDB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90018" y="35410513"/>
          <a:ext cx="1522282" cy="1711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342900</xdr:colOff>
      <xdr:row>15</xdr:row>
      <xdr:rowOff>123825</xdr:rowOff>
    </xdr:from>
    <xdr:to>
      <xdr:col>8</xdr:col>
      <xdr:colOff>495300</xdr:colOff>
      <xdr:row>24</xdr:row>
      <xdr:rowOff>152400</xdr:rowOff>
    </xdr:to>
    <xdr:pic>
      <xdr:nvPicPr>
        <xdr:cNvPr id="5814529" name="Image 1">
          <a:extLst>
            <a:ext uri="{FF2B5EF4-FFF2-40B4-BE49-F238E27FC236}">
              <a16:creationId xmlns:a16="http://schemas.microsoft.com/office/drawing/2014/main" id="{E02AD8DB-42AA-45D7-BA50-A53C64276B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2514600"/>
          <a:ext cx="4686300"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xdr:colOff>
      <xdr:row>33</xdr:row>
      <xdr:rowOff>190500</xdr:rowOff>
    </xdr:from>
    <xdr:to>
      <xdr:col>7</xdr:col>
      <xdr:colOff>571500</xdr:colOff>
      <xdr:row>45</xdr:row>
      <xdr:rowOff>123825</xdr:rowOff>
    </xdr:to>
    <xdr:pic>
      <xdr:nvPicPr>
        <xdr:cNvPr id="5814530" name="Image 2">
          <a:extLst>
            <a:ext uri="{FF2B5EF4-FFF2-40B4-BE49-F238E27FC236}">
              <a16:creationId xmlns:a16="http://schemas.microsoft.com/office/drawing/2014/main" id="{0CA4AD7B-FF39-4FE2-A41D-601EA2D65C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2525" y="6534150"/>
          <a:ext cx="3533775" cy="2076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476250</xdr:colOff>
      <xdr:row>53</xdr:row>
      <xdr:rowOff>171450</xdr:rowOff>
    </xdr:from>
    <xdr:to>
      <xdr:col>9</xdr:col>
      <xdr:colOff>476250</xdr:colOff>
      <xdr:row>67</xdr:row>
      <xdr:rowOff>38100</xdr:rowOff>
    </xdr:to>
    <xdr:pic>
      <xdr:nvPicPr>
        <xdr:cNvPr id="5814531" name="Image 3">
          <a:extLst>
            <a:ext uri="{FF2B5EF4-FFF2-40B4-BE49-F238E27FC236}">
              <a16:creationId xmlns:a16="http://schemas.microsoft.com/office/drawing/2014/main" id="{18EA3D33-4F3E-45F5-9E68-3CA59AC8A01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0" y="10372725"/>
          <a:ext cx="3886200" cy="246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228600</xdr:colOff>
      <xdr:row>74</xdr:row>
      <xdr:rowOff>114300</xdr:rowOff>
    </xdr:from>
    <xdr:to>
      <xdr:col>9</xdr:col>
      <xdr:colOff>180975</xdr:colOff>
      <xdr:row>89</xdr:row>
      <xdr:rowOff>57150</xdr:rowOff>
    </xdr:to>
    <xdr:pic>
      <xdr:nvPicPr>
        <xdr:cNvPr id="5814532" name="Image 4">
          <a:extLst>
            <a:ext uri="{FF2B5EF4-FFF2-40B4-BE49-F238E27FC236}">
              <a16:creationId xmlns:a16="http://schemas.microsoft.com/office/drawing/2014/main" id="{DF84851C-CCDB-441D-A774-21DB0FCF389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00300" y="14287500"/>
          <a:ext cx="319087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609600</xdr:colOff>
      <xdr:row>97</xdr:row>
      <xdr:rowOff>19050</xdr:rowOff>
    </xdr:from>
    <xdr:to>
      <xdr:col>9</xdr:col>
      <xdr:colOff>333375</xdr:colOff>
      <xdr:row>113</xdr:row>
      <xdr:rowOff>76200</xdr:rowOff>
    </xdr:to>
    <xdr:pic>
      <xdr:nvPicPr>
        <xdr:cNvPr id="5814533" name="Image 5">
          <a:extLst>
            <a:ext uri="{FF2B5EF4-FFF2-40B4-BE49-F238E27FC236}">
              <a16:creationId xmlns:a16="http://schemas.microsoft.com/office/drawing/2014/main" id="{AE9B5940-D411-4C5E-B409-56586782BF8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33600" y="18240375"/>
          <a:ext cx="360997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171450</xdr:colOff>
      <xdr:row>119</xdr:row>
      <xdr:rowOff>85725</xdr:rowOff>
    </xdr:from>
    <xdr:to>
      <xdr:col>9</xdr:col>
      <xdr:colOff>161925</xdr:colOff>
      <xdr:row>135</xdr:row>
      <xdr:rowOff>38100</xdr:rowOff>
    </xdr:to>
    <xdr:pic>
      <xdr:nvPicPr>
        <xdr:cNvPr id="5814534" name="Image 6">
          <a:extLst>
            <a:ext uri="{FF2B5EF4-FFF2-40B4-BE49-F238E27FC236}">
              <a16:creationId xmlns:a16="http://schemas.microsoft.com/office/drawing/2014/main" id="{729E2637-D00D-4060-A531-A91236B9B9F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95450" y="21917025"/>
          <a:ext cx="3876675"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143</xdr:row>
      <xdr:rowOff>38100</xdr:rowOff>
    </xdr:from>
    <xdr:to>
      <xdr:col>10</xdr:col>
      <xdr:colOff>85725</xdr:colOff>
      <xdr:row>150</xdr:row>
      <xdr:rowOff>95250</xdr:rowOff>
    </xdr:to>
    <xdr:pic>
      <xdr:nvPicPr>
        <xdr:cNvPr id="5814535" name="Image 7">
          <a:extLst>
            <a:ext uri="{FF2B5EF4-FFF2-40B4-BE49-F238E27FC236}">
              <a16:creationId xmlns:a16="http://schemas.microsoft.com/office/drawing/2014/main" id="{B0706609-FDA8-432E-A0DC-151BF5C94AE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04900" y="25879425"/>
          <a:ext cx="50387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159</xdr:row>
      <xdr:rowOff>152400</xdr:rowOff>
    </xdr:from>
    <xdr:to>
      <xdr:col>11</xdr:col>
      <xdr:colOff>438150</xdr:colOff>
      <xdr:row>168</xdr:row>
      <xdr:rowOff>9525</xdr:rowOff>
    </xdr:to>
    <xdr:pic>
      <xdr:nvPicPr>
        <xdr:cNvPr id="5814536" name="Image 8">
          <a:extLst>
            <a:ext uri="{FF2B5EF4-FFF2-40B4-BE49-F238E27FC236}">
              <a16:creationId xmlns:a16="http://schemas.microsoft.com/office/drawing/2014/main" id="{7AACAD1B-7607-4F90-B996-4A4DF0853E9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85900" y="28632150"/>
          <a:ext cx="56578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18</xdr:row>
      <xdr:rowOff>0</xdr:rowOff>
    </xdr:from>
    <xdr:to>
      <xdr:col>0</xdr:col>
      <xdr:colOff>0</xdr:colOff>
      <xdr:row>18</xdr:row>
      <xdr:rowOff>0</xdr:rowOff>
    </xdr:to>
    <xdr:sp macro="" textlink="">
      <xdr:nvSpPr>
        <xdr:cNvPr id="6071640" name="Line 1">
          <a:extLst>
            <a:ext uri="{FF2B5EF4-FFF2-40B4-BE49-F238E27FC236}">
              <a16:creationId xmlns:a16="http://schemas.microsoft.com/office/drawing/2014/main" id="{94B36A65-B487-41B0-8156-564085D44FFE}"/>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41" name="Line 2">
          <a:extLst>
            <a:ext uri="{FF2B5EF4-FFF2-40B4-BE49-F238E27FC236}">
              <a16:creationId xmlns:a16="http://schemas.microsoft.com/office/drawing/2014/main" id="{E109C2BE-23ED-481A-ADDD-568C376F7BD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42" name="Line 3">
          <a:extLst>
            <a:ext uri="{FF2B5EF4-FFF2-40B4-BE49-F238E27FC236}">
              <a16:creationId xmlns:a16="http://schemas.microsoft.com/office/drawing/2014/main" id="{A90E1FE2-B8AC-45CE-8E40-5C1E77AB529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43" name="Line 4">
          <a:extLst>
            <a:ext uri="{FF2B5EF4-FFF2-40B4-BE49-F238E27FC236}">
              <a16:creationId xmlns:a16="http://schemas.microsoft.com/office/drawing/2014/main" id="{592271E9-B64C-45EF-A774-388EC6C2E10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44" name="Line 5">
          <a:extLst>
            <a:ext uri="{FF2B5EF4-FFF2-40B4-BE49-F238E27FC236}">
              <a16:creationId xmlns:a16="http://schemas.microsoft.com/office/drawing/2014/main" id="{C22D6AAF-F743-471A-B383-CFD66FB0EAF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45" name="Line 6">
          <a:extLst>
            <a:ext uri="{FF2B5EF4-FFF2-40B4-BE49-F238E27FC236}">
              <a16:creationId xmlns:a16="http://schemas.microsoft.com/office/drawing/2014/main" id="{7219D29A-6596-4D3F-92B9-C0678E48C66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1646" name="Line 7">
          <a:extLst>
            <a:ext uri="{FF2B5EF4-FFF2-40B4-BE49-F238E27FC236}">
              <a16:creationId xmlns:a16="http://schemas.microsoft.com/office/drawing/2014/main" id="{D86CC3D9-2742-40C7-9C97-71FCA6E9D1A1}"/>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1647" name="Line 8">
          <a:extLst>
            <a:ext uri="{FF2B5EF4-FFF2-40B4-BE49-F238E27FC236}">
              <a16:creationId xmlns:a16="http://schemas.microsoft.com/office/drawing/2014/main" id="{E4CBE6CE-BEE1-4E63-9F48-507C6F7AF2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1648" name="Line 9">
          <a:extLst>
            <a:ext uri="{FF2B5EF4-FFF2-40B4-BE49-F238E27FC236}">
              <a16:creationId xmlns:a16="http://schemas.microsoft.com/office/drawing/2014/main" id="{4999273C-68A4-479C-BC2E-C005CF2708BE}"/>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1649" name="Line 10">
          <a:extLst>
            <a:ext uri="{FF2B5EF4-FFF2-40B4-BE49-F238E27FC236}">
              <a16:creationId xmlns:a16="http://schemas.microsoft.com/office/drawing/2014/main" id="{FE206D73-64E3-4EC1-B472-17B3F05FD1C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50" name="Line 11">
          <a:extLst>
            <a:ext uri="{FF2B5EF4-FFF2-40B4-BE49-F238E27FC236}">
              <a16:creationId xmlns:a16="http://schemas.microsoft.com/office/drawing/2014/main" id="{7135775E-86AD-4FD5-BB3A-2B5A2258DBE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51" name="Line 12">
          <a:extLst>
            <a:ext uri="{FF2B5EF4-FFF2-40B4-BE49-F238E27FC236}">
              <a16:creationId xmlns:a16="http://schemas.microsoft.com/office/drawing/2014/main" id="{941DAD0B-B9D2-4753-A9EB-B4D088B8AAE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52" name="Line 13">
          <a:extLst>
            <a:ext uri="{FF2B5EF4-FFF2-40B4-BE49-F238E27FC236}">
              <a16:creationId xmlns:a16="http://schemas.microsoft.com/office/drawing/2014/main" id="{91094E34-BB87-4BA7-B228-A7969447B85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53" name="Line 14">
          <a:extLst>
            <a:ext uri="{FF2B5EF4-FFF2-40B4-BE49-F238E27FC236}">
              <a16:creationId xmlns:a16="http://schemas.microsoft.com/office/drawing/2014/main" id="{E9F6B044-389C-489A-BC36-0226D54DFFDE}"/>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54" name="Line 15">
          <a:extLst>
            <a:ext uri="{FF2B5EF4-FFF2-40B4-BE49-F238E27FC236}">
              <a16:creationId xmlns:a16="http://schemas.microsoft.com/office/drawing/2014/main" id="{68B45319-1ACE-45BF-986F-2EDDD616404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55" name="Line 16">
          <a:extLst>
            <a:ext uri="{FF2B5EF4-FFF2-40B4-BE49-F238E27FC236}">
              <a16:creationId xmlns:a16="http://schemas.microsoft.com/office/drawing/2014/main" id="{66C4443D-18B7-47E0-9297-497E2BB684AB}"/>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1656" name="Line 17">
          <a:extLst>
            <a:ext uri="{FF2B5EF4-FFF2-40B4-BE49-F238E27FC236}">
              <a16:creationId xmlns:a16="http://schemas.microsoft.com/office/drawing/2014/main" id="{D7848DB0-0B77-402F-A8D8-740445CA8B41}"/>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1657" name="Line 18">
          <a:extLst>
            <a:ext uri="{FF2B5EF4-FFF2-40B4-BE49-F238E27FC236}">
              <a16:creationId xmlns:a16="http://schemas.microsoft.com/office/drawing/2014/main" id="{3FE3F4F4-DE0B-4741-A898-FC45B2CD84E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1658" name="Line 19">
          <a:extLst>
            <a:ext uri="{FF2B5EF4-FFF2-40B4-BE49-F238E27FC236}">
              <a16:creationId xmlns:a16="http://schemas.microsoft.com/office/drawing/2014/main" id="{468E3FFC-543B-4B48-B970-0043E5A6435A}"/>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1659" name="Line 20">
          <a:extLst>
            <a:ext uri="{FF2B5EF4-FFF2-40B4-BE49-F238E27FC236}">
              <a16:creationId xmlns:a16="http://schemas.microsoft.com/office/drawing/2014/main" id="{9811BDED-467F-4655-8270-BDE71605F92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60" name="Line 21">
          <a:extLst>
            <a:ext uri="{FF2B5EF4-FFF2-40B4-BE49-F238E27FC236}">
              <a16:creationId xmlns:a16="http://schemas.microsoft.com/office/drawing/2014/main" id="{04F4D066-2D3A-437B-83A4-E92D18303E1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61" name="Line 22">
          <a:extLst>
            <a:ext uri="{FF2B5EF4-FFF2-40B4-BE49-F238E27FC236}">
              <a16:creationId xmlns:a16="http://schemas.microsoft.com/office/drawing/2014/main" id="{A556F504-73DF-4AE7-8758-FF618AEA652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62" name="Line 23">
          <a:extLst>
            <a:ext uri="{FF2B5EF4-FFF2-40B4-BE49-F238E27FC236}">
              <a16:creationId xmlns:a16="http://schemas.microsoft.com/office/drawing/2014/main" id="{AECF053E-DA2D-44EA-A073-613C3326EF5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63" name="Line 24">
          <a:extLst>
            <a:ext uri="{FF2B5EF4-FFF2-40B4-BE49-F238E27FC236}">
              <a16:creationId xmlns:a16="http://schemas.microsoft.com/office/drawing/2014/main" id="{73F750F4-5AB5-4A10-93DE-6F2A2977C48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64" name="Line 25">
          <a:extLst>
            <a:ext uri="{FF2B5EF4-FFF2-40B4-BE49-F238E27FC236}">
              <a16:creationId xmlns:a16="http://schemas.microsoft.com/office/drawing/2014/main" id="{B143D952-28B1-42A5-B4E0-E202C2DB73C7}"/>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1665" name="Line 26">
          <a:extLst>
            <a:ext uri="{FF2B5EF4-FFF2-40B4-BE49-F238E27FC236}">
              <a16:creationId xmlns:a16="http://schemas.microsoft.com/office/drawing/2014/main" id="{A79FF254-9B69-409F-B283-B6D1D473C8A7}"/>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1666" name="Line 27">
          <a:extLst>
            <a:ext uri="{FF2B5EF4-FFF2-40B4-BE49-F238E27FC236}">
              <a16:creationId xmlns:a16="http://schemas.microsoft.com/office/drawing/2014/main" id="{47A2C301-63CC-43A1-AB14-2DD4B4ABE048}"/>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1667" name="Line 28">
          <a:extLst>
            <a:ext uri="{FF2B5EF4-FFF2-40B4-BE49-F238E27FC236}">
              <a16:creationId xmlns:a16="http://schemas.microsoft.com/office/drawing/2014/main" id="{80804F1B-0787-4D7E-976B-0BCDD332B02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1668" name="Line 29">
          <a:extLst>
            <a:ext uri="{FF2B5EF4-FFF2-40B4-BE49-F238E27FC236}">
              <a16:creationId xmlns:a16="http://schemas.microsoft.com/office/drawing/2014/main" id="{8BEF4C70-AE5F-481E-AB6B-2DC9C864EC34}"/>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1669" name="Line 30">
          <a:extLst>
            <a:ext uri="{FF2B5EF4-FFF2-40B4-BE49-F238E27FC236}">
              <a16:creationId xmlns:a16="http://schemas.microsoft.com/office/drawing/2014/main" id="{8AC87C6C-9027-40AF-A012-8B88718370B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70" name="Line 152">
          <a:extLst>
            <a:ext uri="{FF2B5EF4-FFF2-40B4-BE49-F238E27FC236}">
              <a16:creationId xmlns:a16="http://schemas.microsoft.com/office/drawing/2014/main" id="{2B7D22AD-7280-48B4-B6E4-AE2F15D8F4F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71" name="Line 153">
          <a:extLst>
            <a:ext uri="{FF2B5EF4-FFF2-40B4-BE49-F238E27FC236}">
              <a16:creationId xmlns:a16="http://schemas.microsoft.com/office/drawing/2014/main" id="{76F5C3E4-2FA3-4661-90C9-CDBC1D8AFCD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72" name="Line 154">
          <a:extLst>
            <a:ext uri="{FF2B5EF4-FFF2-40B4-BE49-F238E27FC236}">
              <a16:creationId xmlns:a16="http://schemas.microsoft.com/office/drawing/2014/main" id="{8687DDF2-7EF6-4015-B081-D4379BF15AD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73" name="Line 155">
          <a:extLst>
            <a:ext uri="{FF2B5EF4-FFF2-40B4-BE49-F238E27FC236}">
              <a16:creationId xmlns:a16="http://schemas.microsoft.com/office/drawing/2014/main" id="{70E2A6DB-61EE-428E-88D0-791C33A6C46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74" name="Line 156">
          <a:extLst>
            <a:ext uri="{FF2B5EF4-FFF2-40B4-BE49-F238E27FC236}">
              <a16:creationId xmlns:a16="http://schemas.microsoft.com/office/drawing/2014/main" id="{E2F40473-15E1-4BB3-A2A1-9D6C8676D7C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75" name="Line 157">
          <a:extLst>
            <a:ext uri="{FF2B5EF4-FFF2-40B4-BE49-F238E27FC236}">
              <a16:creationId xmlns:a16="http://schemas.microsoft.com/office/drawing/2014/main" id="{2828EBCB-47D9-47F9-9C9B-BD4EB8A27AB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76" name="Line 158">
          <a:extLst>
            <a:ext uri="{FF2B5EF4-FFF2-40B4-BE49-F238E27FC236}">
              <a16:creationId xmlns:a16="http://schemas.microsoft.com/office/drawing/2014/main" id="{ED348BAB-C76F-46D8-9FDB-0A76057806D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77" name="Line 159">
          <a:extLst>
            <a:ext uri="{FF2B5EF4-FFF2-40B4-BE49-F238E27FC236}">
              <a16:creationId xmlns:a16="http://schemas.microsoft.com/office/drawing/2014/main" id="{FFB7C3FA-3A22-4A39-A8E8-5AEADDADF70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78" name="Line 160">
          <a:extLst>
            <a:ext uri="{FF2B5EF4-FFF2-40B4-BE49-F238E27FC236}">
              <a16:creationId xmlns:a16="http://schemas.microsoft.com/office/drawing/2014/main" id="{014656FA-5569-485A-8042-8025563F38E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79" name="Line 161">
          <a:extLst>
            <a:ext uri="{FF2B5EF4-FFF2-40B4-BE49-F238E27FC236}">
              <a16:creationId xmlns:a16="http://schemas.microsoft.com/office/drawing/2014/main" id="{FB3F46EF-8B37-422B-89B3-4CDA2DEF822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80" name="Line 162">
          <a:extLst>
            <a:ext uri="{FF2B5EF4-FFF2-40B4-BE49-F238E27FC236}">
              <a16:creationId xmlns:a16="http://schemas.microsoft.com/office/drawing/2014/main" id="{7C0F60C7-80D4-406E-AC88-2C4A3DAD2C2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81" name="Line 163">
          <a:extLst>
            <a:ext uri="{FF2B5EF4-FFF2-40B4-BE49-F238E27FC236}">
              <a16:creationId xmlns:a16="http://schemas.microsoft.com/office/drawing/2014/main" id="{9B6F0745-BF88-4E96-920D-68FCB730592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82" name="Line 164">
          <a:extLst>
            <a:ext uri="{FF2B5EF4-FFF2-40B4-BE49-F238E27FC236}">
              <a16:creationId xmlns:a16="http://schemas.microsoft.com/office/drawing/2014/main" id="{F8EB8E17-4A49-4C33-9E91-EAB683023A8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83" name="Line 165">
          <a:extLst>
            <a:ext uri="{FF2B5EF4-FFF2-40B4-BE49-F238E27FC236}">
              <a16:creationId xmlns:a16="http://schemas.microsoft.com/office/drawing/2014/main" id="{75F0E1AE-E7E3-4B00-B2A7-490242A6B19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84" name="Line 166">
          <a:extLst>
            <a:ext uri="{FF2B5EF4-FFF2-40B4-BE49-F238E27FC236}">
              <a16:creationId xmlns:a16="http://schemas.microsoft.com/office/drawing/2014/main" id="{F7A754F2-E690-4297-A0F7-2F4175F81B0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85" name="Line 167">
          <a:extLst>
            <a:ext uri="{FF2B5EF4-FFF2-40B4-BE49-F238E27FC236}">
              <a16:creationId xmlns:a16="http://schemas.microsoft.com/office/drawing/2014/main" id="{ADD233F1-5976-42F8-A691-361C36D608C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86" name="Line 168">
          <a:extLst>
            <a:ext uri="{FF2B5EF4-FFF2-40B4-BE49-F238E27FC236}">
              <a16:creationId xmlns:a16="http://schemas.microsoft.com/office/drawing/2014/main" id="{26354A68-75BF-4038-9A53-62FC60B434B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87" name="Line 169">
          <a:extLst>
            <a:ext uri="{FF2B5EF4-FFF2-40B4-BE49-F238E27FC236}">
              <a16:creationId xmlns:a16="http://schemas.microsoft.com/office/drawing/2014/main" id="{E9F5BBB1-1FB4-47F7-B239-236C98AC2CC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88" name="Line 170">
          <a:extLst>
            <a:ext uri="{FF2B5EF4-FFF2-40B4-BE49-F238E27FC236}">
              <a16:creationId xmlns:a16="http://schemas.microsoft.com/office/drawing/2014/main" id="{BD3A8DEF-5B7E-4C5C-8737-5F9B572328B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89" name="Line 171">
          <a:extLst>
            <a:ext uri="{FF2B5EF4-FFF2-40B4-BE49-F238E27FC236}">
              <a16:creationId xmlns:a16="http://schemas.microsoft.com/office/drawing/2014/main" id="{4579EB5F-6FD8-41E6-9E80-6394959D748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90" name="Line 172">
          <a:extLst>
            <a:ext uri="{FF2B5EF4-FFF2-40B4-BE49-F238E27FC236}">
              <a16:creationId xmlns:a16="http://schemas.microsoft.com/office/drawing/2014/main" id="{89263003-6555-4D52-A2B5-B0414E355EF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91" name="Line 173">
          <a:extLst>
            <a:ext uri="{FF2B5EF4-FFF2-40B4-BE49-F238E27FC236}">
              <a16:creationId xmlns:a16="http://schemas.microsoft.com/office/drawing/2014/main" id="{AB953177-B3BC-4362-B8D3-30713DD798A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92" name="Line 174">
          <a:extLst>
            <a:ext uri="{FF2B5EF4-FFF2-40B4-BE49-F238E27FC236}">
              <a16:creationId xmlns:a16="http://schemas.microsoft.com/office/drawing/2014/main" id="{266C98D2-9B1F-4D49-B3A1-236B73D50E4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93" name="Line 175">
          <a:extLst>
            <a:ext uri="{FF2B5EF4-FFF2-40B4-BE49-F238E27FC236}">
              <a16:creationId xmlns:a16="http://schemas.microsoft.com/office/drawing/2014/main" id="{4B2AD8B3-825E-4E1E-AC61-CD471DF4020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94" name="Line 176">
          <a:extLst>
            <a:ext uri="{FF2B5EF4-FFF2-40B4-BE49-F238E27FC236}">
              <a16:creationId xmlns:a16="http://schemas.microsoft.com/office/drawing/2014/main" id="{A5A037A6-ED10-4878-9EBA-CCC2325C34B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95" name="Line 177">
          <a:extLst>
            <a:ext uri="{FF2B5EF4-FFF2-40B4-BE49-F238E27FC236}">
              <a16:creationId xmlns:a16="http://schemas.microsoft.com/office/drawing/2014/main" id="{E194883A-0A09-4330-ACEB-B3B283CF008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96" name="Line 178">
          <a:extLst>
            <a:ext uri="{FF2B5EF4-FFF2-40B4-BE49-F238E27FC236}">
              <a16:creationId xmlns:a16="http://schemas.microsoft.com/office/drawing/2014/main" id="{8902BE3A-5FC9-4D2B-8702-F87734BA768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97" name="Line 179">
          <a:extLst>
            <a:ext uri="{FF2B5EF4-FFF2-40B4-BE49-F238E27FC236}">
              <a16:creationId xmlns:a16="http://schemas.microsoft.com/office/drawing/2014/main" id="{272DC8A5-6C49-4DAB-A7DD-761F378C081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98" name="Line 180">
          <a:extLst>
            <a:ext uri="{FF2B5EF4-FFF2-40B4-BE49-F238E27FC236}">
              <a16:creationId xmlns:a16="http://schemas.microsoft.com/office/drawing/2014/main" id="{11EA1F66-AC72-4E75-905D-7BACC25FB2A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699" name="Line 181">
          <a:extLst>
            <a:ext uri="{FF2B5EF4-FFF2-40B4-BE49-F238E27FC236}">
              <a16:creationId xmlns:a16="http://schemas.microsoft.com/office/drawing/2014/main" id="{1C0882B5-232E-4C20-BBE5-2887F1667E5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00" name="Line 182">
          <a:extLst>
            <a:ext uri="{FF2B5EF4-FFF2-40B4-BE49-F238E27FC236}">
              <a16:creationId xmlns:a16="http://schemas.microsoft.com/office/drawing/2014/main" id="{BEFA0307-9E35-4A6C-9831-56F48A8A171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01" name="Line 183">
          <a:extLst>
            <a:ext uri="{FF2B5EF4-FFF2-40B4-BE49-F238E27FC236}">
              <a16:creationId xmlns:a16="http://schemas.microsoft.com/office/drawing/2014/main" id="{0EEA3F1F-10A0-4090-8BAE-D7B30168623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02" name="Line 184">
          <a:extLst>
            <a:ext uri="{FF2B5EF4-FFF2-40B4-BE49-F238E27FC236}">
              <a16:creationId xmlns:a16="http://schemas.microsoft.com/office/drawing/2014/main" id="{0963B4D2-D891-46F8-87C0-FAF9EB9429F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03" name="Line 185">
          <a:extLst>
            <a:ext uri="{FF2B5EF4-FFF2-40B4-BE49-F238E27FC236}">
              <a16:creationId xmlns:a16="http://schemas.microsoft.com/office/drawing/2014/main" id="{5248DEF2-0269-408B-814F-04177684E52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04" name="Line 186">
          <a:extLst>
            <a:ext uri="{FF2B5EF4-FFF2-40B4-BE49-F238E27FC236}">
              <a16:creationId xmlns:a16="http://schemas.microsoft.com/office/drawing/2014/main" id="{728447E3-4D73-4874-98B3-43DAF13E741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05" name="Line 187">
          <a:extLst>
            <a:ext uri="{FF2B5EF4-FFF2-40B4-BE49-F238E27FC236}">
              <a16:creationId xmlns:a16="http://schemas.microsoft.com/office/drawing/2014/main" id="{5C866381-1BF1-4214-8417-C2FD67B49C1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06" name="Line 188">
          <a:extLst>
            <a:ext uri="{FF2B5EF4-FFF2-40B4-BE49-F238E27FC236}">
              <a16:creationId xmlns:a16="http://schemas.microsoft.com/office/drawing/2014/main" id="{FC577816-E7DC-4E4D-BF56-D4D02F89433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07" name="Line 189">
          <a:extLst>
            <a:ext uri="{FF2B5EF4-FFF2-40B4-BE49-F238E27FC236}">
              <a16:creationId xmlns:a16="http://schemas.microsoft.com/office/drawing/2014/main" id="{B42FA59B-D2F5-4227-8AE5-B5DDEFDF8BA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08" name="Line 190">
          <a:extLst>
            <a:ext uri="{FF2B5EF4-FFF2-40B4-BE49-F238E27FC236}">
              <a16:creationId xmlns:a16="http://schemas.microsoft.com/office/drawing/2014/main" id="{9C37FCAA-1C29-4B31-8977-A4B999F3E72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09" name="Line 191">
          <a:extLst>
            <a:ext uri="{FF2B5EF4-FFF2-40B4-BE49-F238E27FC236}">
              <a16:creationId xmlns:a16="http://schemas.microsoft.com/office/drawing/2014/main" id="{E0296F78-3FC3-4BE0-91C2-FB5EC8E5076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10" name="Line 192">
          <a:extLst>
            <a:ext uri="{FF2B5EF4-FFF2-40B4-BE49-F238E27FC236}">
              <a16:creationId xmlns:a16="http://schemas.microsoft.com/office/drawing/2014/main" id="{7B09C707-5F5C-4181-8752-9BB487DFCBD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11" name="Line 193">
          <a:extLst>
            <a:ext uri="{FF2B5EF4-FFF2-40B4-BE49-F238E27FC236}">
              <a16:creationId xmlns:a16="http://schemas.microsoft.com/office/drawing/2014/main" id="{33677B49-FF63-4D7E-BDFA-400151D0584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12" name="Line 194">
          <a:extLst>
            <a:ext uri="{FF2B5EF4-FFF2-40B4-BE49-F238E27FC236}">
              <a16:creationId xmlns:a16="http://schemas.microsoft.com/office/drawing/2014/main" id="{28949FCE-AFE2-41CA-84E2-AD4BF19A62B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13" name="Line 195">
          <a:extLst>
            <a:ext uri="{FF2B5EF4-FFF2-40B4-BE49-F238E27FC236}">
              <a16:creationId xmlns:a16="http://schemas.microsoft.com/office/drawing/2014/main" id="{DCAA2FE8-15E5-4775-8160-C34D0791FF5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14" name="Line 196">
          <a:extLst>
            <a:ext uri="{FF2B5EF4-FFF2-40B4-BE49-F238E27FC236}">
              <a16:creationId xmlns:a16="http://schemas.microsoft.com/office/drawing/2014/main" id="{9A04562A-D29E-43C8-A071-37EA49359E0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15" name="Line 197">
          <a:extLst>
            <a:ext uri="{FF2B5EF4-FFF2-40B4-BE49-F238E27FC236}">
              <a16:creationId xmlns:a16="http://schemas.microsoft.com/office/drawing/2014/main" id="{312CC550-5BFD-4714-9A7D-09138251C8F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16" name="Line 198">
          <a:extLst>
            <a:ext uri="{FF2B5EF4-FFF2-40B4-BE49-F238E27FC236}">
              <a16:creationId xmlns:a16="http://schemas.microsoft.com/office/drawing/2014/main" id="{7198D759-8CC1-4A06-A05C-718F35F874E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17" name="Line 199">
          <a:extLst>
            <a:ext uri="{FF2B5EF4-FFF2-40B4-BE49-F238E27FC236}">
              <a16:creationId xmlns:a16="http://schemas.microsoft.com/office/drawing/2014/main" id="{EA07C015-B612-40E4-B118-A2F4BAEA9BE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18" name="Line 200">
          <a:extLst>
            <a:ext uri="{FF2B5EF4-FFF2-40B4-BE49-F238E27FC236}">
              <a16:creationId xmlns:a16="http://schemas.microsoft.com/office/drawing/2014/main" id="{8FB03CD3-A1D6-49E6-B913-7A910446E7C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19" name="Line 201">
          <a:extLst>
            <a:ext uri="{FF2B5EF4-FFF2-40B4-BE49-F238E27FC236}">
              <a16:creationId xmlns:a16="http://schemas.microsoft.com/office/drawing/2014/main" id="{FD9088AF-0316-45FF-9678-B55E9B8B68C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20" name="Line 202">
          <a:extLst>
            <a:ext uri="{FF2B5EF4-FFF2-40B4-BE49-F238E27FC236}">
              <a16:creationId xmlns:a16="http://schemas.microsoft.com/office/drawing/2014/main" id="{38ED10EE-19A3-43EA-AD21-5E5494D0B65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21" name="Line 203">
          <a:extLst>
            <a:ext uri="{FF2B5EF4-FFF2-40B4-BE49-F238E27FC236}">
              <a16:creationId xmlns:a16="http://schemas.microsoft.com/office/drawing/2014/main" id="{8C1CCCA2-CF35-479D-9EF8-F5D5174C434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22" name="Line 204">
          <a:extLst>
            <a:ext uri="{FF2B5EF4-FFF2-40B4-BE49-F238E27FC236}">
              <a16:creationId xmlns:a16="http://schemas.microsoft.com/office/drawing/2014/main" id="{84C24E49-4CC5-4D13-B667-E22F2912EB7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23" name="Line 205">
          <a:extLst>
            <a:ext uri="{FF2B5EF4-FFF2-40B4-BE49-F238E27FC236}">
              <a16:creationId xmlns:a16="http://schemas.microsoft.com/office/drawing/2014/main" id="{8A613795-A2C1-44CF-9FD7-2B403E53DBE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24" name="Line 206">
          <a:extLst>
            <a:ext uri="{FF2B5EF4-FFF2-40B4-BE49-F238E27FC236}">
              <a16:creationId xmlns:a16="http://schemas.microsoft.com/office/drawing/2014/main" id="{8C777089-F1EE-47D9-A13A-A0DFEBAA4CB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25" name="Line 207">
          <a:extLst>
            <a:ext uri="{FF2B5EF4-FFF2-40B4-BE49-F238E27FC236}">
              <a16:creationId xmlns:a16="http://schemas.microsoft.com/office/drawing/2014/main" id="{88F4FEDD-0094-4B85-A891-98E07F79A2C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26" name="Line 208">
          <a:extLst>
            <a:ext uri="{FF2B5EF4-FFF2-40B4-BE49-F238E27FC236}">
              <a16:creationId xmlns:a16="http://schemas.microsoft.com/office/drawing/2014/main" id="{BA31E033-661D-4A09-825D-FF33A68AC35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27" name="Line 209">
          <a:extLst>
            <a:ext uri="{FF2B5EF4-FFF2-40B4-BE49-F238E27FC236}">
              <a16:creationId xmlns:a16="http://schemas.microsoft.com/office/drawing/2014/main" id="{4C3AFCAA-F523-401C-A5D8-892DD887324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28" name="Line 210">
          <a:extLst>
            <a:ext uri="{FF2B5EF4-FFF2-40B4-BE49-F238E27FC236}">
              <a16:creationId xmlns:a16="http://schemas.microsoft.com/office/drawing/2014/main" id="{463B1CE5-8B76-446A-8F11-2A8BCCB5752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29" name="Line 211">
          <a:extLst>
            <a:ext uri="{FF2B5EF4-FFF2-40B4-BE49-F238E27FC236}">
              <a16:creationId xmlns:a16="http://schemas.microsoft.com/office/drawing/2014/main" id="{B8855E83-ECBE-4F7A-AFF1-F821945651E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30" name="Line 212">
          <a:extLst>
            <a:ext uri="{FF2B5EF4-FFF2-40B4-BE49-F238E27FC236}">
              <a16:creationId xmlns:a16="http://schemas.microsoft.com/office/drawing/2014/main" id="{13BE30ED-B86C-4B93-9BA6-9CDA001481D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31" name="Line 213">
          <a:extLst>
            <a:ext uri="{FF2B5EF4-FFF2-40B4-BE49-F238E27FC236}">
              <a16:creationId xmlns:a16="http://schemas.microsoft.com/office/drawing/2014/main" id="{14D4D0E8-AD2F-4427-BCFA-D62ABA1DD3D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32" name="Line 214">
          <a:extLst>
            <a:ext uri="{FF2B5EF4-FFF2-40B4-BE49-F238E27FC236}">
              <a16:creationId xmlns:a16="http://schemas.microsoft.com/office/drawing/2014/main" id="{94CBC29D-A483-411C-A7AD-45B5E769383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33" name="Line 215">
          <a:extLst>
            <a:ext uri="{FF2B5EF4-FFF2-40B4-BE49-F238E27FC236}">
              <a16:creationId xmlns:a16="http://schemas.microsoft.com/office/drawing/2014/main" id="{B96DB917-7619-4BC9-A2B2-57BF0AA2277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34" name="Line 216">
          <a:extLst>
            <a:ext uri="{FF2B5EF4-FFF2-40B4-BE49-F238E27FC236}">
              <a16:creationId xmlns:a16="http://schemas.microsoft.com/office/drawing/2014/main" id="{F7AF5CFC-F320-45B9-9675-FB8FA8129AE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35" name="Line 217">
          <a:extLst>
            <a:ext uri="{FF2B5EF4-FFF2-40B4-BE49-F238E27FC236}">
              <a16:creationId xmlns:a16="http://schemas.microsoft.com/office/drawing/2014/main" id="{3B85C38F-AD0E-41B8-843A-A928BCA1E4D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36" name="Line 218">
          <a:extLst>
            <a:ext uri="{FF2B5EF4-FFF2-40B4-BE49-F238E27FC236}">
              <a16:creationId xmlns:a16="http://schemas.microsoft.com/office/drawing/2014/main" id="{D29F21CF-2A87-4552-8A2A-E95B29879F7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37" name="Line 219">
          <a:extLst>
            <a:ext uri="{FF2B5EF4-FFF2-40B4-BE49-F238E27FC236}">
              <a16:creationId xmlns:a16="http://schemas.microsoft.com/office/drawing/2014/main" id="{480A6AB3-1894-43CA-9A2A-C6AA1E79B9C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38" name="Line 220">
          <a:extLst>
            <a:ext uri="{FF2B5EF4-FFF2-40B4-BE49-F238E27FC236}">
              <a16:creationId xmlns:a16="http://schemas.microsoft.com/office/drawing/2014/main" id="{A6375975-6DF3-4864-BFD0-9D77E14612C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39" name="Line 221">
          <a:extLst>
            <a:ext uri="{FF2B5EF4-FFF2-40B4-BE49-F238E27FC236}">
              <a16:creationId xmlns:a16="http://schemas.microsoft.com/office/drawing/2014/main" id="{DEAACA7A-0DFA-4533-9A01-700BAFCC62D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40" name="Line 222">
          <a:extLst>
            <a:ext uri="{FF2B5EF4-FFF2-40B4-BE49-F238E27FC236}">
              <a16:creationId xmlns:a16="http://schemas.microsoft.com/office/drawing/2014/main" id="{82CE287B-F890-4BC2-9850-2C7AD151DEC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41" name="Line 223">
          <a:extLst>
            <a:ext uri="{FF2B5EF4-FFF2-40B4-BE49-F238E27FC236}">
              <a16:creationId xmlns:a16="http://schemas.microsoft.com/office/drawing/2014/main" id="{67819D87-0072-46B2-9121-0C5212BEB60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42" name="Line 224">
          <a:extLst>
            <a:ext uri="{FF2B5EF4-FFF2-40B4-BE49-F238E27FC236}">
              <a16:creationId xmlns:a16="http://schemas.microsoft.com/office/drawing/2014/main" id="{F4A12DD2-9DC8-436E-A292-EA5744A0C7C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43" name="Line 225">
          <a:extLst>
            <a:ext uri="{FF2B5EF4-FFF2-40B4-BE49-F238E27FC236}">
              <a16:creationId xmlns:a16="http://schemas.microsoft.com/office/drawing/2014/main" id="{2881BC09-C49E-41B2-9DBF-980EDAD2745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44" name="Line 226">
          <a:extLst>
            <a:ext uri="{FF2B5EF4-FFF2-40B4-BE49-F238E27FC236}">
              <a16:creationId xmlns:a16="http://schemas.microsoft.com/office/drawing/2014/main" id="{BAA0554E-2D21-4A9A-B45D-5BA691EAFAA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45" name="Line 227">
          <a:extLst>
            <a:ext uri="{FF2B5EF4-FFF2-40B4-BE49-F238E27FC236}">
              <a16:creationId xmlns:a16="http://schemas.microsoft.com/office/drawing/2014/main" id="{A2E5571B-2B5E-4B3F-8137-3B60938D3A1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46" name="Line 228">
          <a:extLst>
            <a:ext uri="{FF2B5EF4-FFF2-40B4-BE49-F238E27FC236}">
              <a16:creationId xmlns:a16="http://schemas.microsoft.com/office/drawing/2014/main" id="{76C4F856-3E3E-4BC0-9090-767DA500E36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47" name="Line 229">
          <a:extLst>
            <a:ext uri="{FF2B5EF4-FFF2-40B4-BE49-F238E27FC236}">
              <a16:creationId xmlns:a16="http://schemas.microsoft.com/office/drawing/2014/main" id="{00A55038-F3B2-48A1-A9B7-EDE5D73F976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48" name="Line 230">
          <a:extLst>
            <a:ext uri="{FF2B5EF4-FFF2-40B4-BE49-F238E27FC236}">
              <a16:creationId xmlns:a16="http://schemas.microsoft.com/office/drawing/2014/main" id="{A4816670-E7D6-42D2-A3C0-3E3B6C29D36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49" name="Line 231">
          <a:extLst>
            <a:ext uri="{FF2B5EF4-FFF2-40B4-BE49-F238E27FC236}">
              <a16:creationId xmlns:a16="http://schemas.microsoft.com/office/drawing/2014/main" id="{0EDADA8D-C4FE-4FCE-84CE-DE3730E9F05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50" name="Line 232">
          <a:extLst>
            <a:ext uri="{FF2B5EF4-FFF2-40B4-BE49-F238E27FC236}">
              <a16:creationId xmlns:a16="http://schemas.microsoft.com/office/drawing/2014/main" id="{38514894-E61B-40D5-A936-2B9FA683FB9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51" name="Line 233">
          <a:extLst>
            <a:ext uri="{FF2B5EF4-FFF2-40B4-BE49-F238E27FC236}">
              <a16:creationId xmlns:a16="http://schemas.microsoft.com/office/drawing/2014/main" id="{F5779818-9958-448E-910E-4219933A162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52" name="Line 234">
          <a:extLst>
            <a:ext uri="{FF2B5EF4-FFF2-40B4-BE49-F238E27FC236}">
              <a16:creationId xmlns:a16="http://schemas.microsoft.com/office/drawing/2014/main" id="{F5068B56-7CD4-46D3-BFEF-C982506E974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53" name="Line 235">
          <a:extLst>
            <a:ext uri="{FF2B5EF4-FFF2-40B4-BE49-F238E27FC236}">
              <a16:creationId xmlns:a16="http://schemas.microsoft.com/office/drawing/2014/main" id="{D54AF111-2B12-4F90-8D2E-3130B53AB53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54" name="Line 236">
          <a:extLst>
            <a:ext uri="{FF2B5EF4-FFF2-40B4-BE49-F238E27FC236}">
              <a16:creationId xmlns:a16="http://schemas.microsoft.com/office/drawing/2014/main" id="{BA83077C-EEF3-45BC-B85F-3AEC929C651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55" name="Line 237">
          <a:extLst>
            <a:ext uri="{FF2B5EF4-FFF2-40B4-BE49-F238E27FC236}">
              <a16:creationId xmlns:a16="http://schemas.microsoft.com/office/drawing/2014/main" id="{9260DFEE-58DE-4943-8DC8-BDFC885E0B5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56" name="Line 238">
          <a:extLst>
            <a:ext uri="{FF2B5EF4-FFF2-40B4-BE49-F238E27FC236}">
              <a16:creationId xmlns:a16="http://schemas.microsoft.com/office/drawing/2014/main" id="{F6241896-26C8-4BEC-A3C2-684E329CD7C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57" name="Line 239">
          <a:extLst>
            <a:ext uri="{FF2B5EF4-FFF2-40B4-BE49-F238E27FC236}">
              <a16:creationId xmlns:a16="http://schemas.microsoft.com/office/drawing/2014/main" id="{411292C5-AC8B-4571-8217-E129B6E5483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58" name="Line 240">
          <a:extLst>
            <a:ext uri="{FF2B5EF4-FFF2-40B4-BE49-F238E27FC236}">
              <a16:creationId xmlns:a16="http://schemas.microsoft.com/office/drawing/2014/main" id="{0CAC7158-4C35-4B0E-8308-F41F79E41F2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59" name="Line 241">
          <a:extLst>
            <a:ext uri="{FF2B5EF4-FFF2-40B4-BE49-F238E27FC236}">
              <a16:creationId xmlns:a16="http://schemas.microsoft.com/office/drawing/2014/main" id="{658E0A6A-7B9B-4213-A290-BF841EE71C4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60" name="Line 242">
          <a:extLst>
            <a:ext uri="{FF2B5EF4-FFF2-40B4-BE49-F238E27FC236}">
              <a16:creationId xmlns:a16="http://schemas.microsoft.com/office/drawing/2014/main" id="{4300AEB1-AC95-4EE2-9A01-767994E9F5D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61" name="Line 243">
          <a:extLst>
            <a:ext uri="{FF2B5EF4-FFF2-40B4-BE49-F238E27FC236}">
              <a16:creationId xmlns:a16="http://schemas.microsoft.com/office/drawing/2014/main" id="{48F5A3E5-956E-441F-886F-0C4B967A1BA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62" name="Line 244">
          <a:extLst>
            <a:ext uri="{FF2B5EF4-FFF2-40B4-BE49-F238E27FC236}">
              <a16:creationId xmlns:a16="http://schemas.microsoft.com/office/drawing/2014/main" id="{748F9AAA-F2B1-4497-854E-72B5DA3DE9C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63" name="Line 245">
          <a:extLst>
            <a:ext uri="{FF2B5EF4-FFF2-40B4-BE49-F238E27FC236}">
              <a16:creationId xmlns:a16="http://schemas.microsoft.com/office/drawing/2014/main" id="{0B7406E2-612B-4E25-8020-772AC96E9EA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64" name="Line 246">
          <a:extLst>
            <a:ext uri="{FF2B5EF4-FFF2-40B4-BE49-F238E27FC236}">
              <a16:creationId xmlns:a16="http://schemas.microsoft.com/office/drawing/2014/main" id="{A8678897-138B-4501-AF0C-CBC5A7A3DDD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65" name="Line 247">
          <a:extLst>
            <a:ext uri="{FF2B5EF4-FFF2-40B4-BE49-F238E27FC236}">
              <a16:creationId xmlns:a16="http://schemas.microsoft.com/office/drawing/2014/main" id="{1C5304A4-DFDF-44C8-AC50-6DC9283A0C6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66" name="Line 248">
          <a:extLst>
            <a:ext uri="{FF2B5EF4-FFF2-40B4-BE49-F238E27FC236}">
              <a16:creationId xmlns:a16="http://schemas.microsoft.com/office/drawing/2014/main" id="{75223CB4-20AB-4EE4-99C3-23EF7EED03C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67" name="Line 249">
          <a:extLst>
            <a:ext uri="{FF2B5EF4-FFF2-40B4-BE49-F238E27FC236}">
              <a16:creationId xmlns:a16="http://schemas.microsoft.com/office/drawing/2014/main" id="{5BE93EA9-0851-4DE3-A146-252E20E3692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68" name="Line 250">
          <a:extLst>
            <a:ext uri="{FF2B5EF4-FFF2-40B4-BE49-F238E27FC236}">
              <a16:creationId xmlns:a16="http://schemas.microsoft.com/office/drawing/2014/main" id="{7193933E-4FF6-407C-8079-5F160230B3A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69" name="Line 251">
          <a:extLst>
            <a:ext uri="{FF2B5EF4-FFF2-40B4-BE49-F238E27FC236}">
              <a16:creationId xmlns:a16="http://schemas.microsoft.com/office/drawing/2014/main" id="{8D2CB6B1-A257-4EEA-8C3A-8A039DC2F63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70" name="Line 252">
          <a:extLst>
            <a:ext uri="{FF2B5EF4-FFF2-40B4-BE49-F238E27FC236}">
              <a16:creationId xmlns:a16="http://schemas.microsoft.com/office/drawing/2014/main" id="{872610C6-E4B7-4B1C-9408-A0ABD8CB790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71" name="Line 253">
          <a:extLst>
            <a:ext uri="{FF2B5EF4-FFF2-40B4-BE49-F238E27FC236}">
              <a16:creationId xmlns:a16="http://schemas.microsoft.com/office/drawing/2014/main" id="{C909AFB2-34B6-4E58-A068-4CB3783212D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72" name="Line 254">
          <a:extLst>
            <a:ext uri="{FF2B5EF4-FFF2-40B4-BE49-F238E27FC236}">
              <a16:creationId xmlns:a16="http://schemas.microsoft.com/office/drawing/2014/main" id="{4BFDA772-2ED4-4DA4-8B40-C6C1E93598E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73" name="Line 255">
          <a:extLst>
            <a:ext uri="{FF2B5EF4-FFF2-40B4-BE49-F238E27FC236}">
              <a16:creationId xmlns:a16="http://schemas.microsoft.com/office/drawing/2014/main" id="{820B51BC-7A8D-46A0-973E-2EE4979175F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74" name="Line 256">
          <a:extLst>
            <a:ext uri="{FF2B5EF4-FFF2-40B4-BE49-F238E27FC236}">
              <a16:creationId xmlns:a16="http://schemas.microsoft.com/office/drawing/2014/main" id="{DFBE2C54-F99B-4121-B856-4ABEB83F5A7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75" name="Line 257">
          <a:extLst>
            <a:ext uri="{FF2B5EF4-FFF2-40B4-BE49-F238E27FC236}">
              <a16:creationId xmlns:a16="http://schemas.microsoft.com/office/drawing/2014/main" id="{5E9FF016-203A-46C8-BCF7-33C67EA3307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76" name="Line 258">
          <a:extLst>
            <a:ext uri="{FF2B5EF4-FFF2-40B4-BE49-F238E27FC236}">
              <a16:creationId xmlns:a16="http://schemas.microsoft.com/office/drawing/2014/main" id="{1C522AAC-9429-43DD-9CA7-11B6C9E94FF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77" name="Line 259">
          <a:extLst>
            <a:ext uri="{FF2B5EF4-FFF2-40B4-BE49-F238E27FC236}">
              <a16:creationId xmlns:a16="http://schemas.microsoft.com/office/drawing/2014/main" id="{95CC6D72-D1D3-4048-A33F-D9F5D75D364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78" name="Line 260">
          <a:extLst>
            <a:ext uri="{FF2B5EF4-FFF2-40B4-BE49-F238E27FC236}">
              <a16:creationId xmlns:a16="http://schemas.microsoft.com/office/drawing/2014/main" id="{B10325E6-C8C4-4A71-B58B-617B2F5B892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79" name="Line 261">
          <a:extLst>
            <a:ext uri="{FF2B5EF4-FFF2-40B4-BE49-F238E27FC236}">
              <a16:creationId xmlns:a16="http://schemas.microsoft.com/office/drawing/2014/main" id="{93D0F42C-52A3-4025-8EAD-C14EAF49C12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80" name="Line 262">
          <a:extLst>
            <a:ext uri="{FF2B5EF4-FFF2-40B4-BE49-F238E27FC236}">
              <a16:creationId xmlns:a16="http://schemas.microsoft.com/office/drawing/2014/main" id="{0FFE11FA-07A4-4A72-88C7-607D6FEF217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81" name="Line 263">
          <a:extLst>
            <a:ext uri="{FF2B5EF4-FFF2-40B4-BE49-F238E27FC236}">
              <a16:creationId xmlns:a16="http://schemas.microsoft.com/office/drawing/2014/main" id="{1AFC6DEB-EC2C-4CD5-BF6B-F361C30B6FE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82" name="Line 264">
          <a:extLst>
            <a:ext uri="{FF2B5EF4-FFF2-40B4-BE49-F238E27FC236}">
              <a16:creationId xmlns:a16="http://schemas.microsoft.com/office/drawing/2014/main" id="{FFB51A0F-C962-4A1A-9313-A4C67E306A1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83" name="Line 265">
          <a:extLst>
            <a:ext uri="{FF2B5EF4-FFF2-40B4-BE49-F238E27FC236}">
              <a16:creationId xmlns:a16="http://schemas.microsoft.com/office/drawing/2014/main" id="{9067CE59-3482-4400-8548-8099558791E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84" name="Line 266">
          <a:extLst>
            <a:ext uri="{FF2B5EF4-FFF2-40B4-BE49-F238E27FC236}">
              <a16:creationId xmlns:a16="http://schemas.microsoft.com/office/drawing/2014/main" id="{5D1A3C47-3546-4B4F-8753-25EDF39395D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85" name="Line 267">
          <a:extLst>
            <a:ext uri="{FF2B5EF4-FFF2-40B4-BE49-F238E27FC236}">
              <a16:creationId xmlns:a16="http://schemas.microsoft.com/office/drawing/2014/main" id="{002AC46B-3A53-439C-B74D-A90F16FAB04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86" name="Line 268">
          <a:extLst>
            <a:ext uri="{FF2B5EF4-FFF2-40B4-BE49-F238E27FC236}">
              <a16:creationId xmlns:a16="http://schemas.microsoft.com/office/drawing/2014/main" id="{DC0C5B5E-5B79-4B89-BA44-D0EF385A068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87" name="Line 269">
          <a:extLst>
            <a:ext uri="{FF2B5EF4-FFF2-40B4-BE49-F238E27FC236}">
              <a16:creationId xmlns:a16="http://schemas.microsoft.com/office/drawing/2014/main" id="{13A5174F-5E09-48DC-A2F2-D237E1C1150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88" name="Line 270">
          <a:extLst>
            <a:ext uri="{FF2B5EF4-FFF2-40B4-BE49-F238E27FC236}">
              <a16:creationId xmlns:a16="http://schemas.microsoft.com/office/drawing/2014/main" id="{FAAC9081-3397-4F91-8E7A-4576C5A92AD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89" name="Line 271">
          <a:extLst>
            <a:ext uri="{FF2B5EF4-FFF2-40B4-BE49-F238E27FC236}">
              <a16:creationId xmlns:a16="http://schemas.microsoft.com/office/drawing/2014/main" id="{0049494B-18AB-4B1A-8EC4-CE69AF39FB8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90" name="Line 272">
          <a:extLst>
            <a:ext uri="{FF2B5EF4-FFF2-40B4-BE49-F238E27FC236}">
              <a16:creationId xmlns:a16="http://schemas.microsoft.com/office/drawing/2014/main" id="{89C2E26A-04A9-498F-9153-CB7AACD7C7E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91" name="Line 273">
          <a:extLst>
            <a:ext uri="{FF2B5EF4-FFF2-40B4-BE49-F238E27FC236}">
              <a16:creationId xmlns:a16="http://schemas.microsoft.com/office/drawing/2014/main" id="{37BE26E9-B0CE-4A17-BB2B-24D609107AE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92" name="Line 274">
          <a:extLst>
            <a:ext uri="{FF2B5EF4-FFF2-40B4-BE49-F238E27FC236}">
              <a16:creationId xmlns:a16="http://schemas.microsoft.com/office/drawing/2014/main" id="{2E24BCA5-30C5-4CF6-9311-FCD61021C17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93" name="Line 275">
          <a:extLst>
            <a:ext uri="{FF2B5EF4-FFF2-40B4-BE49-F238E27FC236}">
              <a16:creationId xmlns:a16="http://schemas.microsoft.com/office/drawing/2014/main" id="{3E026A28-8163-40E9-8C1D-64127177702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94" name="Line 276">
          <a:extLst>
            <a:ext uri="{FF2B5EF4-FFF2-40B4-BE49-F238E27FC236}">
              <a16:creationId xmlns:a16="http://schemas.microsoft.com/office/drawing/2014/main" id="{5E60B394-3242-49A9-A8A9-BDF6439D607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95" name="Line 277">
          <a:extLst>
            <a:ext uri="{FF2B5EF4-FFF2-40B4-BE49-F238E27FC236}">
              <a16:creationId xmlns:a16="http://schemas.microsoft.com/office/drawing/2014/main" id="{CD18243C-1E6D-413C-8ACB-C572CF4F78C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96" name="Line 278">
          <a:extLst>
            <a:ext uri="{FF2B5EF4-FFF2-40B4-BE49-F238E27FC236}">
              <a16:creationId xmlns:a16="http://schemas.microsoft.com/office/drawing/2014/main" id="{F95B102D-7377-4A35-8139-CDD3EEF502A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97" name="Line 279">
          <a:extLst>
            <a:ext uri="{FF2B5EF4-FFF2-40B4-BE49-F238E27FC236}">
              <a16:creationId xmlns:a16="http://schemas.microsoft.com/office/drawing/2014/main" id="{FEC49549-5881-4C96-9E39-0BCDAE56073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98" name="Line 280">
          <a:extLst>
            <a:ext uri="{FF2B5EF4-FFF2-40B4-BE49-F238E27FC236}">
              <a16:creationId xmlns:a16="http://schemas.microsoft.com/office/drawing/2014/main" id="{53D30201-66E9-46D7-A441-44BBAD244BD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799" name="Line 281">
          <a:extLst>
            <a:ext uri="{FF2B5EF4-FFF2-40B4-BE49-F238E27FC236}">
              <a16:creationId xmlns:a16="http://schemas.microsoft.com/office/drawing/2014/main" id="{6C11653B-6790-4164-97FA-1942482EB1D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00" name="Line 282">
          <a:extLst>
            <a:ext uri="{FF2B5EF4-FFF2-40B4-BE49-F238E27FC236}">
              <a16:creationId xmlns:a16="http://schemas.microsoft.com/office/drawing/2014/main" id="{8A028211-C968-4294-9D47-BE7FF2ADA88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01" name="Line 283">
          <a:extLst>
            <a:ext uri="{FF2B5EF4-FFF2-40B4-BE49-F238E27FC236}">
              <a16:creationId xmlns:a16="http://schemas.microsoft.com/office/drawing/2014/main" id="{E43E07AF-D1C5-4F29-903A-907899273A5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02" name="Line 284">
          <a:extLst>
            <a:ext uri="{FF2B5EF4-FFF2-40B4-BE49-F238E27FC236}">
              <a16:creationId xmlns:a16="http://schemas.microsoft.com/office/drawing/2014/main" id="{1D74B7A4-2C10-41C9-89C3-F3F3D990934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03" name="Line 285">
          <a:extLst>
            <a:ext uri="{FF2B5EF4-FFF2-40B4-BE49-F238E27FC236}">
              <a16:creationId xmlns:a16="http://schemas.microsoft.com/office/drawing/2014/main" id="{7BBC8DD9-763B-4E3B-9056-79E299F87F4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04" name="Line 286">
          <a:extLst>
            <a:ext uri="{FF2B5EF4-FFF2-40B4-BE49-F238E27FC236}">
              <a16:creationId xmlns:a16="http://schemas.microsoft.com/office/drawing/2014/main" id="{27A38F70-CCDE-4D84-8D44-E2E7823C6CF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05" name="Line 287">
          <a:extLst>
            <a:ext uri="{FF2B5EF4-FFF2-40B4-BE49-F238E27FC236}">
              <a16:creationId xmlns:a16="http://schemas.microsoft.com/office/drawing/2014/main" id="{CF266BEC-1979-41F8-B1E5-19C2216E429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06" name="Line 288">
          <a:extLst>
            <a:ext uri="{FF2B5EF4-FFF2-40B4-BE49-F238E27FC236}">
              <a16:creationId xmlns:a16="http://schemas.microsoft.com/office/drawing/2014/main" id="{725179EA-58C4-4EDF-A701-4ECDAA89700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07" name="Line 289">
          <a:extLst>
            <a:ext uri="{FF2B5EF4-FFF2-40B4-BE49-F238E27FC236}">
              <a16:creationId xmlns:a16="http://schemas.microsoft.com/office/drawing/2014/main" id="{1A2D2AAF-9409-4BAC-AA48-95A9650ABBC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08" name="Line 290">
          <a:extLst>
            <a:ext uri="{FF2B5EF4-FFF2-40B4-BE49-F238E27FC236}">
              <a16:creationId xmlns:a16="http://schemas.microsoft.com/office/drawing/2014/main" id="{C6666601-3F98-40DB-AAE6-55562F29270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09" name="Line 291">
          <a:extLst>
            <a:ext uri="{FF2B5EF4-FFF2-40B4-BE49-F238E27FC236}">
              <a16:creationId xmlns:a16="http://schemas.microsoft.com/office/drawing/2014/main" id="{28AC839B-207D-4C93-9F70-49370D7B592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10" name="Line 292">
          <a:extLst>
            <a:ext uri="{FF2B5EF4-FFF2-40B4-BE49-F238E27FC236}">
              <a16:creationId xmlns:a16="http://schemas.microsoft.com/office/drawing/2014/main" id="{1B972FC1-C6FB-42E5-997A-DF31B0DC486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11" name="Line 293">
          <a:extLst>
            <a:ext uri="{FF2B5EF4-FFF2-40B4-BE49-F238E27FC236}">
              <a16:creationId xmlns:a16="http://schemas.microsoft.com/office/drawing/2014/main" id="{8B59E5CA-BB6C-4042-865E-C16D3FA749B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12" name="Line 294">
          <a:extLst>
            <a:ext uri="{FF2B5EF4-FFF2-40B4-BE49-F238E27FC236}">
              <a16:creationId xmlns:a16="http://schemas.microsoft.com/office/drawing/2014/main" id="{0B861F7B-65B6-4698-8A89-1468011A2D8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13" name="Line 295">
          <a:extLst>
            <a:ext uri="{FF2B5EF4-FFF2-40B4-BE49-F238E27FC236}">
              <a16:creationId xmlns:a16="http://schemas.microsoft.com/office/drawing/2014/main" id="{E01D8D09-3E5C-4225-AEE4-7039B8DA87E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14" name="Line 296">
          <a:extLst>
            <a:ext uri="{FF2B5EF4-FFF2-40B4-BE49-F238E27FC236}">
              <a16:creationId xmlns:a16="http://schemas.microsoft.com/office/drawing/2014/main" id="{048C1409-1A66-4CBC-95DA-74393088602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15" name="Line 297">
          <a:extLst>
            <a:ext uri="{FF2B5EF4-FFF2-40B4-BE49-F238E27FC236}">
              <a16:creationId xmlns:a16="http://schemas.microsoft.com/office/drawing/2014/main" id="{15F853DD-748F-4C20-B058-88CDBDCFA45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16" name="Line 298">
          <a:extLst>
            <a:ext uri="{FF2B5EF4-FFF2-40B4-BE49-F238E27FC236}">
              <a16:creationId xmlns:a16="http://schemas.microsoft.com/office/drawing/2014/main" id="{B01B68CE-C4BB-46C1-BE45-E43CAD25661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17" name="Line 299">
          <a:extLst>
            <a:ext uri="{FF2B5EF4-FFF2-40B4-BE49-F238E27FC236}">
              <a16:creationId xmlns:a16="http://schemas.microsoft.com/office/drawing/2014/main" id="{97D7F6DA-76DC-4A50-920D-B5389DF4F08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18" name="Line 300">
          <a:extLst>
            <a:ext uri="{FF2B5EF4-FFF2-40B4-BE49-F238E27FC236}">
              <a16:creationId xmlns:a16="http://schemas.microsoft.com/office/drawing/2014/main" id="{3915E333-493A-4E39-87A9-B6B896D5C82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19" name="Line 301">
          <a:extLst>
            <a:ext uri="{FF2B5EF4-FFF2-40B4-BE49-F238E27FC236}">
              <a16:creationId xmlns:a16="http://schemas.microsoft.com/office/drawing/2014/main" id="{30857BE6-EBE0-43E3-9EAA-56971261485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20" name="Line 302">
          <a:extLst>
            <a:ext uri="{FF2B5EF4-FFF2-40B4-BE49-F238E27FC236}">
              <a16:creationId xmlns:a16="http://schemas.microsoft.com/office/drawing/2014/main" id="{A9A97189-1B0A-4D4B-A145-0F4F885E43C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21" name="Line 303">
          <a:extLst>
            <a:ext uri="{FF2B5EF4-FFF2-40B4-BE49-F238E27FC236}">
              <a16:creationId xmlns:a16="http://schemas.microsoft.com/office/drawing/2014/main" id="{2B850262-1AD6-4FFA-8158-9DA62B5C41D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22" name="Line 304">
          <a:extLst>
            <a:ext uri="{FF2B5EF4-FFF2-40B4-BE49-F238E27FC236}">
              <a16:creationId xmlns:a16="http://schemas.microsoft.com/office/drawing/2014/main" id="{F5062EDC-E6AC-4F30-89F1-FE981A9A31F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23" name="Line 305">
          <a:extLst>
            <a:ext uri="{FF2B5EF4-FFF2-40B4-BE49-F238E27FC236}">
              <a16:creationId xmlns:a16="http://schemas.microsoft.com/office/drawing/2014/main" id="{7D0BC6B4-1D08-4CE5-AACE-823DA327B38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24" name="Line 306">
          <a:extLst>
            <a:ext uri="{FF2B5EF4-FFF2-40B4-BE49-F238E27FC236}">
              <a16:creationId xmlns:a16="http://schemas.microsoft.com/office/drawing/2014/main" id="{1B6F3088-8F8B-44BB-8941-0C0F43B5F9D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25" name="Line 307">
          <a:extLst>
            <a:ext uri="{FF2B5EF4-FFF2-40B4-BE49-F238E27FC236}">
              <a16:creationId xmlns:a16="http://schemas.microsoft.com/office/drawing/2014/main" id="{96B20A89-0835-4DA8-99E4-D9EADF9512F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26" name="Line 308">
          <a:extLst>
            <a:ext uri="{FF2B5EF4-FFF2-40B4-BE49-F238E27FC236}">
              <a16:creationId xmlns:a16="http://schemas.microsoft.com/office/drawing/2014/main" id="{351331C2-CE74-4E3C-A3A1-93A0208DCC8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27" name="Line 309">
          <a:extLst>
            <a:ext uri="{FF2B5EF4-FFF2-40B4-BE49-F238E27FC236}">
              <a16:creationId xmlns:a16="http://schemas.microsoft.com/office/drawing/2014/main" id="{10F96E97-129E-4A4A-80BB-9F76CCA778B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28" name="Line 310">
          <a:extLst>
            <a:ext uri="{FF2B5EF4-FFF2-40B4-BE49-F238E27FC236}">
              <a16:creationId xmlns:a16="http://schemas.microsoft.com/office/drawing/2014/main" id="{32A98B5B-0A90-4EEF-8D3B-531D566E185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29" name="Line 311">
          <a:extLst>
            <a:ext uri="{FF2B5EF4-FFF2-40B4-BE49-F238E27FC236}">
              <a16:creationId xmlns:a16="http://schemas.microsoft.com/office/drawing/2014/main" id="{025EE1CA-B9F5-453F-B3E6-AEA3A280FF8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30" name="Line 312">
          <a:extLst>
            <a:ext uri="{FF2B5EF4-FFF2-40B4-BE49-F238E27FC236}">
              <a16:creationId xmlns:a16="http://schemas.microsoft.com/office/drawing/2014/main" id="{14384D66-8FE8-4C80-AEC4-62CD34B2924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31" name="Line 313">
          <a:extLst>
            <a:ext uri="{FF2B5EF4-FFF2-40B4-BE49-F238E27FC236}">
              <a16:creationId xmlns:a16="http://schemas.microsoft.com/office/drawing/2014/main" id="{03894CB8-F74E-499C-B2CF-69C54AFCC3D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32" name="Line 314">
          <a:extLst>
            <a:ext uri="{FF2B5EF4-FFF2-40B4-BE49-F238E27FC236}">
              <a16:creationId xmlns:a16="http://schemas.microsoft.com/office/drawing/2014/main" id="{779E54E8-E6D1-4BFF-BAA2-AF2CF6D0333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33" name="Line 315">
          <a:extLst>
            <a:ext uri="{FF2B5EF4-FFF2-40B4-BE49-F238E27FC236}">
              <a16:creationId xmlns:a16="http://schemas.microsoft.com/office/drawing/2014/main" id="{E79176C0-4ED8-4EE2-B194-515625BB08B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34" name="Line 316">
          <a:extLst>
            <a:ext uri="{FF2B5EF4-FFF2-40B4-BE49-F238E27FC236}">
              <a16:creationId xmlns:a16="http://schemas.microsoft.com/office/drawing/2014/main" id="{030CE1B0-8CD4-42E6-8B91-F586DCB4644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35" name="Line 317">
          <a:extLst>
            <a:ext uri="{FF2B5EF4-FFF2-40B4-BE49-F238E27FC236}">
              <a16:creationId xmlns:a16="http://schemas.microsoft.com/office/drawing/2014/main" id="{F6C14A50-B2DD-4822-8B49-5EBCCCBE8E3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36" name="Line 318">
          <a:extLst>
            <a:ext uri="{FF2B5EF4-FFF2-40B4-BE49-F238E27FC236}">
              <a16:creationId xmlns:a16="http://schemas.microsoft.com/office/drawing/2014/main" id="{21A9D73C-36B3-4340-B3FD-313C13159E9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37" name="Line 319">
          <a:extLst>
            <a:ext uri="{FF2B5EF4-FFF2-40B4-BE49-F238E27FC236}">
              <a16:creationId xmlns:a16="http://schemas.microsoft.com/office/drawing/2014/main" id="{4F2C21F4-D32E-4DF8-9725-C2D21025A5D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38" name="Line 320">
          <a:extLst>
            <a:ext uri="{FF2B5EF4-FFF2-40B4-BE49-F238E27FC236}">
              <a16:creationId xmlns:a16="http://schemas.microsoft.com/office/drawing/2014/main" id="{9F1402B6-B8A3-4F2B-9072-3BCB28922E1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39" name="Line 321">
          <a:extLst>
            <a:ext uri="{FF2B5EF4-FFF2-40B4-BE49-F238E27FC236}">
              <a16:creationId xmlns:a16="http://schemas.microsoft.com/office/drawing/2014/main" id="{409E68CF-B9D9-4033-AE2C-7789BAE4BAD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40" name="Line 322">
          <a:extLst>
            <a:ext uri="{FF2B5EF4-FFF2-40B4-BE49-F238E27FC236}">
              <a16:creationId xmlns:a16="http://schemas.microsoft.com/office/drawing/2014/main" id="{ACAFC9B5-2CE7-4DB8-89B2-0E62D51F9E9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41" name="Line 323">
          <a:extLst>
            <a:ext uri="{FF2B5EF4-FFF2-40B4-BE49-F238E27FC236}">
              <a16:creationId xmlns:a16="http://schemas.microsoft.com/office/drawing/2014/main" id="{E7F43471-9B6C-4C32-ABB6-B431A86616B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42" name="Line 324">
          <a:extLst>
            <a:ext uri="{FF2B5EF4-FFF2-40B4-BE49-F238E27FC236}">
              <a16:creationId xmlns:a16="http://schemas.microsoft.com/office/drawing/2014/main" id="{1BCD0177-FBA9-4E45-AC33-DC4B116A6A2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43" name="Line 325">
          <a:extLst>
            <a:ext uri="{FF2B5EF4-FFF2-40B4-BE49-F238E27FC236}">
              <a16:creationId xmlns:a16="http://schemas.microsoft.com/office/drawing/2014/main" id="{9B5E4A72-B2DD-46F3-97EC-27F669529E5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44" name="Line 326">
          <a:extLst>
            <a:ext uri="{FF2B5EF4-FFF2-40B4-BE49-F238E27FC236}">
              <a16:creationId xmlns:a16="http://schemas.microsoft.com/office/drawing/2014/main" id="{A6235EEA-4CCC-4B62-A53C-806AA050979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45" name="Line 327">
          <a:extLst>
            <a:ext uri="{FF2B5EF4-FFF2-40B4-BE49-F238E27FC236}">
              <a16:creationId xmlns:a16="http://schemas.microsoft.com/office/drawing/2014/main" id="{69C10770-B865-494B-A6E2-35BCA93D43B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46" name="Line 328">
          <a:extLst>
            <a:ext uri="{FF2B5EF4-FFF2-40B4-BE49-F238E27FC236}">
              <a16:creationId xmlns:a16="http://schemas.microsoft.com/office/drawing/2014/main" id="{57A69B6C-0C10-460E-A6E3-4A00FB5957E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47" name="Line 329">
          <a:extLst>
            <a:ext uri="{FF2B5EF4-FFF2-40B4-BE49-F238E27FC236}">
              <a16:creationId xmlns:a16="http://schemas.microsoft.com/office/drawing/2014/main" id="{79021DC4-333E-4994-B0C4-2B4804E765D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48" name="Line 330">
          <a:extLst>
            <a:ext uri="{FF2B5EF4-FFF2-40B4-BE49-F238E27FC236}">
              <a16:creationId xmlns:a16="http://schemas.microsoft.com/office/drawing/2014/main" id="{D793E805-932E-4BAA-AC17-90C3410D46B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49" name="Line 331">
          <a:extLst>
            <a:ext uri="{FF2B5EF4-FFF2-40B4-BE49-F238E27FC236}">
              <a16:creationId xmlns:a16="http://schemas.microsoft.com/office/drawing/2014/main" id="{981474CE-AE20-425A-B3DF-46CDBD51BBB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50" name="Line 332">
          <a:extLst>
            <a:ext uri="{FF2B5EF4-FFF2-40B4-BE49-F238E27FC236}">
              <a16:creationId xmlns:a16="http://schemas.microsoft.com/office/drawing/2014/main" id="{6E5CE7DC-B8D8-49BA-B66F-ED5693133B0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51" name="Line 333">
          <a:extLst>
            <a:ext uri="{FF2B5EF4-FFF2-40B4-BE49-F238E27FC236}">
              <a16:creationId xmlns:a16="http://schemas.microsoft.com/office/drawing/2014/main" id="{B5D50223-4FAD-42FE-9AB0-F837A93F7FB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52" name="Line 334">
          <a:extLst>
            <a:ext uri="{FF2B5EF4-FFF2-40B4-BE49-F238E27FC236}">
              <a16:creationId xmlns:a16="http://schemas.microsoft.com/office/drawing/2014/main" id="{1B36AF40-31F9-4A12-9230-20B83DFB331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53" name="Line 335">
          <a:extLst>
            <a:ext uri="{FF2B5EF4-FFF2-40B4-BE49-F238E27FC236}">
              <a16:creationId xmlns:a16="http://schemas.microsoft.com/office/drawing/2014/main" id="{810C9684-57DB-4F14-B8BC-1C17CFBCBB6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54" name="Line 336">
          <a:extLst>
            <a:ext uri="{FF2B5EF4-FFF2-40B4-BE49-F238E27FC236}">
              <a16:creationId xmlns:a16="http://schemas.microsoft.com/office/drawing/2014/main" id="{134BE8F5-3C17-49AE-BC7D-08EB877A535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55" name="Line 337">
          <a:extLst>
            <a:ext uri="{FF2B5EF4-FFF2-40B4-BE49-F238E27FC236}">
              <a16:creationId xmlns:a16="http://schemas.microsoft.com/office/drawing/2014/main" id="{497E44CB-FC7C-4C8D-BFA3-E754A07E5D5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56" name="Line 338">
          <a:extLst>
            <a:ext uri="{FF2B5EF4-FFF2-40B4-BE49-F238E27FC236}">
              <a16:creationId xmlns:a16="http://schemas.microsoft.com/office/drawing/2014/main" id="{DD20AB4B-914B-4D48-8E63-002618DE239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57" name="Line 339">
          <a:extLst>
            <a:ext uri="{FF2B5EF4-FFF2-40B4-BE49-F238E27FC236}">
              <a16:creationId xmlns:a16="http://schemas.microsoft.com/office/drawing/2014/main" id="{E3584132-3CBF-4058-B66F-5B40EAEBC7F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58" name="Line 340">
          <a:extLst>
            <a:ext uri="{FF2B5EF4-FFF2-40B4-BE49-F238E27FC236}">
              <a16:creationId xmlns:a16="http://schemas.microsoft.com/office/drawing/2014/main" id="{88829F15-BDBC-4CD6-974A-DBFF7F97753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59" name="Line 341">
          <a:extLst>
            <a:ext uri="{FF2B5EF4-FFF2-40B4-BE49-F238E27FC236}">
              <a16:creationId xmlns:a16="http://schemas.microsoft.com/office/drawing/2014/main" id="{5A2A3BB2-AF9E-4505-8835-7AFA57F1450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60" name="Line 342">
          <a:extLst>
            <a:ext uri="{FF2B5EF4-FFF2-40B4-BE49-F238E27FC236}">
              <a16:creationId xmlns:a16="http://schemas.microsoft.com/office/drawing/2014/main" id="{B8BEA30F-B629-4AA2-9207-29F7CBFF23A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61" name="Line 343">
          <a:extLst>
            <a:ext uri="{FF2B5EF4-FFF2-40B4-BE49-F238E27FC236}">
              <a16:creationId xmlns:a16="http://schemas.microsoft.com/office/drawing/2014/main" id="{E5428D0F-2B53-4986-BEF9-8024F67BDF8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62" name="Line 344">
          <a:extLst>
            <a:ext uri="{FF2B5EF4-FFF2-40B4-BE49-F238E27FC236}">
              <a16:creationId xmlns:a16="http://schemas.microsoft.com/office/drawing/2014/main" id="{A13D711E-DF50-46F9-BEF0-37E717DFE45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63" name="Line 345">
          <a:extLst>
            <a:ext uri="{FF2B5EF4-FFF2-40B4-BE49-F238E27FC236}">
              <a16:creationId xmlns:a16="http://schemas.microsoft.com/office/drawing/2014/main" id="{34CFABFC-B561-439E-A87C-5D94532F2F7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64" name="Line 346">
          <a:extLst>
            <a:ext uri="{FF2B5EF4-FFF2-40B4-BE49-F238E27FC236}">
              <a16:creationId xmlns:a16="http://schemas.microsoft.com/office/drawing/2014/main" id="{11602CE2-10AC-4F42-A17E-96E467B079E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65" name="Line 347">
          <a:extLst>
            <a:ext uri="{FF2B5EF4-FFF2-40B4-BE49-F238E27FC236}">
              <a16:creationId xmlns:a16="http://schemas.microsoft.com/office/drawing/2014/main" id="{B08A3627-00BD-4D72-929B-D1337D56715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66" name="Line 348">
          <a:extLst>
            <a:ext uri="{FF2B5EF4-FFF2-40B4-BE49-F238E27FC236}">
              <a16:creationId xmlns:a16="http://schemas.microsoft.com/office/drawing/2014/main" id="{01A15F5D-C7F3-42E0-9D33-FBA07513EE1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67" name="Line 349">
          <a:extLst>
            <a:ext uri="{FF2B5EF4-FFF2-40B4-BE49-F238E27FC236}">
              <a16:creationId xmlns:a16="http://schemas.microsoft.com/office/drawing/2014/main" id="{83DC5BCB-8348-4DB2-8C43-9BC271547FC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68" name="Line 350">
          <a:extLst>
            <a:ext uri="{FF2B5EF4-FFF2-40B4-BE49-F238E27FC236}">
              <a16:creationId xmlns:a16="http://schemas.microsoft.com/office/drawing/2014/main" id="{ABEF7AE1-E4FB-4F5B-9688-0B01C538477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69" name="Line 351">
          <a:extLst>
            <a:ext uri="{FF2B5EF4-FFF2-40B4-BE49-F238E27FC236}">
              <a16:creationId xmlns:a16="http://schemas.microsoft.com/office/drawing/2014/main" id="{3BB53F14-D1E0-44C4-9C1C-E57607B13EC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70" name="Line 352">
          <a:extLst>
            <a:ext uri="{FF2B5EF4-FFF2-40B4-BE49-F238E27FC236}">
              <a16:creationId xmlns:a16="http://schemas.microsoft.com/office/drawing/2014/main" id="{03247F06-989C-44D0-BA02-F44B86653CB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71" name="Line 353">
          <a:extLst>
            <a:ext uri="{FF2B5EF4-FFF2-40B4-BE49-F238E27FC236}">
              <a16:creationId xmlns:a16="http://schemas.microsoft.com/office/drawing/2014/main" id="{ED49D102-8D17-4376-BB9A-EFC8209B428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72" name="Line 354">
          <a:extLst>
            <a:ext uri="{FF2B5EF4-FFF2-40B4-BE49-F238E27FC236}">
              <a16:creationId xmlns:a16="http://schemas.microsoft.com/office/drawing/2014/main" id="{CD445D75-1BDA-43F7-8B69-83E0356C19E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73" name="Line 355">
          <a:extLst>
            <a:ext uri="{FF2B5EF4-FFF2-40B4-BE49-F238E27FC236}">
              <a16:creationId xmlns:a16="http://schemas.microsoft.com/office/drawing/2014/main" id="{A6F555D8-1E11-43C1-B2A7-FE11A2AF63E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74" name="Line 356">
          <a:extLst>
            <a:ext uri="{FF2B5EF4-FFF2-40B4-BE49-F238E27FC236}">
              <a16:creationId xmlns:a16="http://schemas.microsoft.com/office/drawing/2014/main" id="{7B104B31-8D30-49FB-8664-27EC56C8B39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75" name="Line 357">
          <a:extLst>
            <a:ext uri="{FF2B5EF4-FFF2-40B4-BE49-F238E27FC236}">
              <a16:creationId xmlns:a16="http://schemas.microsoft.com/office/drawing/2014/main" id="{1DBD660F-6C2A-49A9-8CEA-4FD9BC13E8A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76" name="Line 358">
          <a:extLst>
            <a:ext uri="{FF2B5EF4-FFF2-40B4-BE49-F238E27FC236}">
              <a16:creationId xmlns:a16="http://schemas.microsoft.com/office/drawing/2014/main" id="{276941C3-21AE-4ADF-8F19-E2ED3AD484E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77" name="Line 359">
          <a:extLst>
            <a:ext uri="{FF2B5EF4-FFF2-40B4-BE49-F238E27FC236}">
              <a16:creationId xmlns:a16="http://schemas.microsoft.com/office/drawing/2014/main" id="{BB8BE9E6-27A8-49D1-8C56-5DC2671230A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78" name="Line 360">
          <a:extLst>
            <a:ext uri="{FF2B5EF4-FFF2-40B4-BE49-F238E27FC236}">
              <a16:creationId xmlns:a16="http://schemas.microsoft.com/office/drawing/2014/main" id="{61AD4CFC-4E69-48B6-B591-6C693915637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79" name="Line 361">
          <a:extLst>
            <a:ext uri="{FF2B5EF4-FFF2-40B4-BE49-F238E27FC236}">
              <a16:creationId xmlns:a16="http://schemas.microsoft.com/office/drawing/2014/main" id="{80B200E0-FD16-4A9A-97DE-1157E4A87E5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80" name="Line 362">
          <a:extLst>
            <a:ext uri="{FF2B5EF4-FFF2-40B4-BE49-F238E27FC236}">
              <a16:creationId xmlns:a16="http://schemas.microsoft.com/office/drawing/2014/main" id="{6320222F-BE82-49C0-ABDF-6CA8D98A3F5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81" name="Line 363">
          <a:extLst>
            <a:ext uri="{FF2B5EF4-FFF2-40B4-BE49-F238E27FC236}">
              <a16:creationId xmlns:a16="http://schemas.microsoft.com/office/drawing/2014/main" id="{3EF580DD-1BB1-4E49-A00A-D1A29A03F81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82" name="Line 364">
          <a:extLst>
            <a:ext uri="{FF2B5EF4-FFF2-40B4-BE49-F238E27FC236}">
              <a16:creationId xmlns:a16="http://schemas.microsoft.com/office/drawing/2014/main" id="{42FDC7DD-FE5A-4F1C-8891-AF4F598FB4F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83" name="Line 365">
          <a:extLst>
            <a:ext uri="{FF2B5EF4-FFF2-40B4-BE49-F238E27FC236}">
              <a16:creationId xmlns:a16="http://schemas.microsoft.com/office/drawing/2014/main" id="{F6CC104C-7F73-4F5F-816F-F6A996A1E17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84" name="Line 366">
          <a:extLst>
            <a:ext uri="{FF2B5EF4-FFF2-40B4-BE49-F238E27FC236}">
              <a16:creationId xmlns:a16="http://schemas.microsoft.com/office/drawing/2014/main" id="{CA0587D4-A2BC-48D2-A637-562F60B19B4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85" name="Line 367">
          <a:extLst>
            <a:ext uri="{FF2B5EF4-FFF2-40B4-BE49-F238E27FC236}">
              <a16:creationId xmlns:a16="http://schemas.microsoft.com/office/drawing/2014/main" id="{0CCA07C3-F8ED-4A00-AB0F-2D0925B0C69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86" name="Line 368">
          <a:extLst>
            <a:ext uri="{FF2B5EF4-FFF2-40B4-BE49-F238E27FC236}">
              <a16:creationId xmlns:a16="http://schemas.microsoft.com/office/drawing/2014/main" id="{111BD31C-A8C5-45DD-91BA-4DDD2CB5F72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87" name="Line 369">
          <a:extLst>
            <a:ext uri="{FF2B5EF4-FFF2-40B4-BE49-F238E27FC236}">
              <a16:creationId xmlns:a16="http://schemas.microsoft.com/office/drawing/2014/main" id="{0B5AB25F-AAEF-4F1B-92AF-9931A1D9193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88" name="Line 370">
          <a:extLst>
            <a:ext uri="{FF2B5EF4-FFF2-40B4-BE49-F238E27FC236}">
              <a16:creationId xmlns:a16="http://schemas.microsoft.com/office/drawing/2014/main" id="{C6E54E19-ECAF-4924-A22B-DE2AFC9BD9D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89" name="Line 371">
          <a:extLst>
            <a:ext uri="{FF2B5EF4-FFF2-40B4-BE49-F238E27FC236}">
              <a16:creationId xmlns:a16="http://schemas.microsoft.com/office/drawing/2014/main" id="{55F2B07F-635D-4BDB-8E24-BB020428DCC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90" name="Line 372">
          <a:extLst>
            <a:ext uri="{FF2B5EF4-FFF2-40B4-BE49-F238E27FC236}">
              <a16:creationId xmlns:a16="http://schemas.microsoft.com/office/drawing/2014/main" id="{5D812A07-CA4A-47A4-8991-B6194790B33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91" name="Line 373">
          <a:extLst>
            <a:ext uri="{FF2B5EF4-FFF2-40B4-BE49-F238E27FC236}">
              <a16:creationId xmlns:a16="http://schemas.microsoft.com/office/drawing/2014/main" id="{F222D1DF-1BF7-46C8-859E-331635837AA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92" name="Line 374">
          <a:extLst>
            <a:ext uri="{FF2B5EF4-FFF2-40B4-BE49-F238E27FC236}">
              <a16:creationId xmlns:a16="http://schemas.microsoft.com/office/drawing/2014/main" id="{E670FE76-3994-43D0-B7CF-4A368DB9667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93" name="Line 375">
          <a:extLst>
            <a:ext uri="{FF2B5EF4-FFF2-40B4-BE49-F238E27FC236}">
              <a16:creationId xmlns:a16="http://schemas.microsoft.com/office/drawing/2014/main" id="{DCD68D79-D782-42D8-8245-5B90A16AE1A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94" name="Line 376">
          <a:extLst>
            <a:ext uri="{FF2B5EF4-FFF2-40B4-BE49-F238E27FC236}">
              <a16:creationId xmlns:a16="http://schemas.microsoft.com/office/drawing/2014/main" id="{D923AD74-B49E-4FF0-81DC-7233EF8D136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95" name="Line 377">
          <a:extLst>
            <a:ext uri="{FF2B5EF4-FFF2-40B4-BE49-F238E27FC236}">
              <a16:creationId xmlns:a16="http://schemas.microsoft.com/office/drawing/2014/main" id="{76B3BB11-35D6-4741-86BE-EFCF19707E5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96" name="Line 378">
          <a:extLst>
            <a:ext uri="{FF2B5EF4-FFF2-40B4-BE49-F238E27FC236}">
              <a16:creationId xmlns:a16="http://schemas.microsoft.com/office/drawing/2014/main" id="{2AB99C93-2415-4C89-B7BF-028C042EA2C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97" name="Line 379">
          <a:extLst>
            <a:ext uri="{FF2B5EF4-FFF2-40B4-BE49-F238E27FC236}">
              <a16:creationId xmlns:a16="http://schemas.microsoft.com/office/drawing/2014/main" id="{176A593E-2FD3-4889-AD2F-4A0D4AC4789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98" name="Line 380">
          <a:extLst>
            <a:ext uri="{FF2B5EF4-FFF2-40B4-BE49-F238E27FC236}">
              <a16:creationId xmlns:a16="http://schemas.microsoft.com/office/drawing/2014/main" id="{90CC69A8-5333-4967-83F2-56349AABDBB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899" name="Line 381">
          <a:extLst>
            <a:ext uri="{FF2B5EF4-FFF2-40B4-BE49-F238E27FC236}">
              <a16:creationId xmlns:a16="http://schemas.microsoft.com/office/drawing/2014/main" id="{79E06013-CAFA-4BBC-8899-AF217F5E793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00" name="Line 382">
          <a:extLst>
            <a:ext uri="{FF2B5EF4-FFF2-40B4-BE49-F238E27FC236}">
              <a16:creationId xmlns:a16="http://schemas.microsoft.com/office/drawing/2014/main" id="{9B4729BF-FACB-4073-BBEE-4B2A8FF7456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01" name="Line 383">
          <a:extLst>
            <a:ext uri="{FF2B5EF4-FFF2-40B4-BE49-F238E27FC236}">
              <a16:creationId xmlns:a16="http://schemas.microsoft.com/office/drawing/2014/main" id="{683A12DA-2D02-4229-B4A4-9482F136B16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02" name="Line 384">
          <a:extLst>
            <a:ext uri="{FF2B5EF4-FFF2-40B4-BE49-F238E27FC236}">
              <a16:creationId xmlns:a16="http://schemas.microsoft.com/office/drawing/2014/main" id="{0CE8612C-FE5B-458C-BE78-CCF836AC9E0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03" name="Line 385">
          <a:extLst>
            <a:ext uri="{FF2B5EF4-FFF2-40B4-BE49-F238E27FC236}">
              <a16:creationId xmlns:a16="http://schemas.microsoft.com/office/drawing/2014/main" id="{25C1EE14-F15E-47E5-B8F0-C954E1E9890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04" name="Line 386">
          <a:extLst>
            <a:ext uri="{FF2B5EF4-FFF2-40B4-BE49-F238E27FC236}">
              <a16:creationId xmlns:a16="http://schemas.microsoft.com/office/drawing/2014/main" id="{513910FA-AA6B-40DB-9CA1-6358BD4CDEA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05" name="Line 387">
          <a:extLst>
            <a:ext uri="{FF2B5EF4-FFF2-40B4-BE49-F238E27FC236}">
              <a16:creationId xmlns:a16="http://schemas.microsoft.com/office/drawing/2014/main" id="{15B41428-FE77-48CD-96BC-351ED8BA0CB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06" name="Line 388">
          <a:extLst>
            <a:ext uri="{FF2B5EF4-FFF2-40B4-BE49-F238E27FC236}">
              <a16:creationId xmlns:a16="http://schemas.microsoft.com/office/drawing/2014/main" id="{FFD8779A-5866-4C43-9FD9-7397DD3F832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07" name="Line 389">
          <a:extLst>
            <a:ext uri="{FF2B5EF4-FFF2-40B4-BE49-F238E27FC236}">
              <a16:creationId xmlns:a16="http://schemas.microsoft.com/office/drawing/2014/main" id="{901F276F-E7D9-4722-8980-DDBF2216960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08" name="Line 390">
          <a:extLst>
            <a:ext uri="{FF2B5EF4-FFF2-40B4-BE49-F238E27FC236}">
              <a16:creationId xmlns:a16="http://schemas.microsoft.com/office/drawing/2014/main" id="{4B49BBC3-931B-48DB-BF7A-BA17C7357A8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09" name="Line 391">
          <a:extLst>
            <a:ext uri="{FF2B5EF4-FFF2-40B4-BE49-F238E27FC236}">
              <a16:creationId xmlns:a16="http://schemas.microsoft.com/office/drawing/2014/main" id="{B488D33E-8F6C-4A60-B841-96400893DA4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10" name="Line 392">
          <a:extLst>
            <a:ext uri="{FF2B5EF4-FFF2-40B4-BE49-F238E27FC236}">
              <a16:creationId xmlns:a16="http://schemas.microsoft.com/office/drawing/2014/main" id="{5AB70C61-6C26-4E5E-B0B7-9EB38059DE9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11" name="Line 393">
          <a:extLst>
            <a:ext uri="{FF2B5EF4-FFF2-40B4-BE49-F238E27FC236}">
              <a16:creationId xmlns:a16="http://schemas.microsoft.com/office/drawing/2014/main" id="{E0CAC313-6F95-4F42-AFD3-6E183692403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12" name="Line 394">
          <a:extLst>
            <a:ext uri="{FF2B5EF4-FFF2-40B4-BE49-F238E27FC236}">
              <a16:creationId xmlns:a16="http://schemas.microsoft.com/office/drawing/2014/main" id="{81F2AAE7-88DB-462B-BF0D-A2503FF7AAC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13" name="Line 395">
          <a:extLst>
            <a:ext uri="{FF2B5EF4-FFF2-40B4-BE49-F238E27FC236}">
              <a16:creationId xmlns:a16="http://schemas.microsoft.com/office/drawing/2014/main" id="{1B638BC3-C2C4-49A0-9344-4311523A2D5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14" name="Line 396">
          <a:extLst>
            <a:ext uri="{FF2B5EF4-FFF2-40B4-BE49-F238E27FC236}">
              <a16:creationId xmlns:a16="http://schemas.microsoft.com/office/drawing/2014/main" id="{F4318DE2-A987-4CAD-89B9-A14EE9FCB08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15" name="Line 397">
          <a:extLst>
            <a:ext uri="{FF2B5EF4-FFF2-40B4-BE49-F238E27FC236}">
              <a16:creationId xmlns:a16="http://schemas.microsoft.com/office/drawing/2014/main" id="{A86C4C43-B213-4950-91F0-8AF0CFFB4DE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16" name="Line 398">
          <a:extLst>
            <a:ext uri="{FF2B5EF4-FFF2-40B4-BE49-F238E27FC236}">
              <a16:creationId xmlns:a16="http://schemas.microsoft.com/office/drawing/2014/main" id="{D3703383-2C6C-4592-9ACD-6D87E08B1C8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17" name="Line 399">
          <a:extLst>
            <a:ext uri="{FF2B5EF4-FFF2-40B4-BE49-F238E27FC236}">
              <a16:creationId xmlns:a16="http://schemas.microsoft.com/office/drawing/2014/main" id="{0F4F3995-85BD-4372-AF22-4CE70DE4CCF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18" name="Line 400">
          <a:extLst>
            <a:ext uri="{FF2B5EF4-FFF2-40B4-BE49-F238E27FC236}">
              <a16:creationId xmlns:a16="http://schemas.microsoft.com/office/drawing/2014/main" id="{D5A96836-BCCE-47FC-9290-113ED20CC60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19" name="Line 401">
          <a:extLst>
            <a:ext uri="{FF2B5EF4-FFF2-40B4-BE49-F238E27FC236}">
              <a16:creationId xmlns:a16="http://schemas.microsoft.com/office/drawing/2014/main" id="{794494E0-AD75-4DA9-A530-C14E027D2CE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20" name="Line 402">
          <a:extLst>
            <a:ext uri="{FF2B5EF4-FFF2-40B4-BE49-F238E27FC236}">
              <a16:creationId xmlns:a16="http://schemas.microsoft.com/office/drawing/2014/main" id="{B4E9C518-FFBF-4EE0-AD52-9245FD86E95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21" name="Line 403">
          <a:extLst>
            <a:ext uri="{FF2B5EF4-FFF2-40B4-BE49-F238E27FC236}">
              <a16:creationId xmlns:a16="http://schemas.microsoft.com/office/drawing/2014/main" id="{94289DB3-DF3A-4C44-9CD4-788AA3699B7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22" name="Line 404">
          <a:extLst>
            <a:ext uri="{FF2B5EF4-FFF2-40B4-BE49-F238E27FC236}">
              <a16:creationId xmlns:a16="http://schemas.microsoft.com/office/drawing/2014/main" id="{76F30894-9C91-4D60-8102-0B38A5D297C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23" name="Line 405">
          <a:extLst>
            <a:ext uri="{FF2B5EF4-FFF2-40B4-BE49-F238E27FC236}">
              <a16:creationId xmlns:a16="http://schemas.microsoft.com/office/drawing/2014/main" id="{247F7FDE-4A61-45FF-9C35-8E5275A2E0B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24" name="Line 406">
          <a:extLst>
            <a:ext uri="{FF2B5EF4-FFF2-40B4-BE49-F238E27FC236}">
              <a16:creationId xmlns:a16="http://schemas.microsoft.com/office/drawing/2014/main" id="{4379D824-CDCF-4B81-97A7-203121F6F64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25" name="Line 407">
          <a:extLst>
            <a:ext uri="{FF2B5EF4-FFF2-40B4-BE49-F238E27FC236}">
              <a16:creationId xmlns:a16="http://schemas.microsoft.com/office/drawing/2014/main" id="{E389D77D-90FD-4A8F-810F-03F93CDA10A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26" name="Line 408">
          <a:extLst>
            <a:ext uri="{FF2B5EF4-FFF2-40B4-BE49-F238E27FC236}">
              <a16:creationId xmlns:a16="http://schemas.microsoft.com/office/drawing/2014/main" id="{45696B0E-4EE9-4F99-BD05-22501D5B149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27" name="Line 409">
          <a:extLst>
            <a:ext uri="{FF2B5EF4-FFF2-40B4-BE49-F238E27FC236}">
              <a16:creationId xmlns:a16="http://schemas.microsoft.com/office/drawing/2014/main" id="{1BC3A11B-4BBE-4D43-A9FA-05DA6B326DA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28" name="Line 410">
          <a:extLst>
            <a:ext uri="{FF2B5EF4-FFF2-40B4-BE49-F238E27FC236}">
              <a16:creationId xmlns:a16="http://schemas.microsoft.com/office/drawing/2014/main" id="{1738D26F-C311-485D-9A2C-D2ABB438600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29" name="Line 411">
          <a:extLst>
            <a:ext uri="{FF2B5EF4-FFF2-40B4-BE49-F238E27FC236}">
              <a16:creationId xmlns:a16="http://schemas.microsoft.com/office/drawing/2014/main" id="{CCDE6E1D-0DF2-470B-8A2E-0205113C454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30" name="Line 412">
          <a:extLst>
            <a:ext uri="{FF2B5EF4-FFF2-40B4-BE49-F238E27FC236}">
              <a16:creationId xmlns:a16="http://schemas.microsoft.com/office/drawing/2014/main" id="{EDEC0FEA-192A-42CE-9FF7-6D0D7F92445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31" name="Line 413">
          <a:extLst>
            <a:ext uri="{FF2B5EF4-FFF2-40B4-BE49-F238E27FC236}">
              <a16:creationId xmlns:a16="http://schemas.microsoft.com/office/drawing/2014/main" id="{C39F9138-CAC2-4B2D-8754-7101284C982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32" name="Line 414">
          <a:extLst>
            <a:ext uri="{FF2B5EF4-FFF2-40B4-BE49-F238E27FC236}">
              <a16:creationId xmlns:a16="http://schemas.microsoft.com/office/drawing/2014/main" id="{D1524F39-0C3E-4344-8261-C73AB16778D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33" name="Line 415">
          <a:extLst>
            <a:ext uri="{FF2B5EF4-FFF2-40B4-BE49-F238E27FC236}">
              <a16:creationId xmlns:a16="http://schemas.microsoft.com/office/drawing/2014/main" id="{A32A4B0D-97C1-48F9-AEBE-873E3293BF6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34" name="Line 416">
          <a:extLst>
            <a:ext uri="{FF2B5EF4-FFF2-40B4-BE49-F238E27FC236}">
              <a16:creationId xmlns:a16="http://schemas.microsoft.com/office/drawing/2014/main" id="{FEA44B2E-A893-4E97-99EA-BD6B95CD8AD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35" name="Line 417">
          <a:extLst>
            <a:ext uri="{FF2B5EF4-FFF2-40B4-BE49-F238E27FC236}">
              <a16:creationId xmlns:a16="http://schemas.microsoft.com/office/drawing/2014/main" id="{9C8527CA-9C6D-43D9-A476-06A2FF3770F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36" name="Line 418">
          <a:extLst>
            <a:ext uri="{FF2B5EF4-FFF2-40B4-BE49-F238E27FC236}">
              <a16:creationId xmlns:a16="http://schemas.microsoft.com/office/drawing/2014/main" id="{F7C65100-AAF4-4DD2-B087-A015AB39C54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37" name="Line 419">
          <a:extLst>
            <a:ext uri="{FF2B5EF4-FFF2-40B4-BE49-F238E27FC236}">
              <a16:creationId xmlns:a16="http://schemas.microsoft.com/office/drawing/2014/main" id="{6DA7E225-2FD1-428E-8B61-85A270638D4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38" name="Line 420">
          <a:extLst>
            <a:ext uri="{FF2B5EF4-FFF2-40B4-BE49-F238E27FC236}">
              <a16:creationId xmlns:a16="http://schemas.microsoft.com/office/drawing/2014/main" id="{955D524F-F598-4C61-BACF-4E3D49EBB90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39" name="Line 421">
          <a:extLst>
            <a:ext uri="{FF2B5EF4-FFF2-40B4-BE49-F238E27FC236}">
              <a16:creationId xmlns:a16="http://schemas.microsoft.com/office/drawing/2014/main" id="{2F2CBC85-9FEC-438A-B470-BBCB9176DB0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40" name="Line 422">
          <a:extLst>
            <a:ext uri="{FF2B5EF4-FFF2-40B4-BE49-F238E27FC236}">
              <a16:creationId xmlns:a16="http://schemas.microsoft.com/office/drawing/2014/main" id="{2380A4AA-73D9-4598-B2DE-482D50C5EB1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41" name="Line 423">
          <a:extLst>
            <a:ext uri="{FF2B5EF4-FFF2-40B4-BE49-F238E27FC236}">
              <a16:creationId xmlns:a16="http://schemas.microsoft.com/office/drawing/2014/main" id="{61F5D1A6-F342-4E0F-A106-F3BDB2F0470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42" name="Line 424">
          <a:extLst>
            <a:ext uri="{FF2B5EF4-FFF2-40B4-BE49-F238E27FC236}">
              <a16:creationId xmlns:a16="http://schemas.microsoft.com/office/drawing/2014/main" id="{35E2590A-B3A8-46AF-9DAA-11BECEB64E5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43" name="Line 425">
          <a:extLst>
            <a:ext uri="{FF2B5EF4-FFF2-40B4-BE49-F238E27FC236}">
              <a16:creationId xmlns:a16="http://schemas.microsoft.com/office/drawing/2014/main" id="{D2BF5E64-58B6-4FD8-A9FA-B58E4A6A676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44" name="Line 426">
          <a:extLst>
            <a:ext uri="{FF2B5EF4-FFF2-40B4-BE49-F238E27FC236}">
              <a16:creationId xmlns:a16="http://schemas.microsoft.com/office/drawing/2014/main" id="{1E966102-2F52-4279-B663-8C0002E9FF0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45" name="Line 427">
          <a:extLst>
            <a:ext uri="{FF2B5EF4-FFF2-40B4-BE49-F238E27FC236}">
              <a16:creationId xmlns:a16="http://schemas.microsoft.com/office/drawing/2014/main" id="{BD852301-A4FC-4E09-8424-0EC114F0022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46" name="Line 428">
          <a:extLst>
            <a:ext uri="{FF2B5EF4-FFF2-40B4-BE49-F238E27FC236}">
              <a16:creationId xmlns:a16="http://schemas.microsoft.com/office/drawing/2014/main" id="{D6E3BD48-2D75-4E1A-9EAE-FE6108DEC0A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47" name="Line 429">
          <a:extLst>
            <a:ext uri="{FF2B5EF4-FFF2-40B4-BE49-F238E27FC236}">
              <a16:creationId xmlns:a16="http://schemas.microsoft.com/office/drawing/2014/main" id="{E3C98280-709F-4FF0-94EA-2731AD5ADEB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48" name="Line 430">
          <a:extLst>
            <a:ext uri="{FF2B5EF4-FFF2-40B4-BE49-F238E27FC236}">
              <a16:creationId xmlns:a16="http://schemas.microsoft.com/office/drawing/2014/main" id="{FD6102D2-5275-46DF-8814-8498CB20A7A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49" name="Line 431">
          <a:extLst>
            <a:ext uri="{FF2B5EF4-FFF2-40B4-BE49-F238E27FC236}">
              <a16:creationId xmlns:a16="http://schemas.microsoft.com/office/drawing/2014/main" id="{648974D9-1A07-4F43-BBA8-8BB237DF4FE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50" name="Line 432">
          <a:extLst>
            <a:ext uri="{FF2B5EF4-FFF2-40B4-BE49-F238E27FC236}">
              <a16:creationId xmlns:a16="http://schemas.microsoft.com/office/drawing/2014/main" id="{18C38B00-3449-4A0D-9D4B-AD6561A1C45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51" name="Line 433">
          <a:extLst>
            <a:ext uri="{FF2B5EF4-FFF2-40B4-BE49-F238E27FC236}">
              <a16:creationId xmlns:a16="http://schemas.microsoft.com/office/drawing/2014/main" id="{FFD368B9-D88B-405C-AE85-1A300320BE7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52" name="Line 434">
          <a:extLst>
            <a:ext uri="{FF2B5EF4-FFF2-40B4-BE49-F238E27FC236}">
              <a16:creationId xmlns:a16="http://schemas.microsoft.com/office/drawing/2014/main" id="{757CCE4E-A72B-4124-95DA-AF5AC02C8F6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53" name="Line 435">
          <a:extLst>
            <a:ext uri="{FF2B5EF4-FFF2-40B4-BE49-F238E27FC236}">
              <a16:creationId xmlns:a16="http://schemas.microsoft.com/office/drawing/2014/main" id="{90040015-07CC-4D02-A1E8-FFB846D48E7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54" name="Line 436">
          <a:extLst>
            <a:ext uri="{FF2B5EF4-FFF2-40B4-BE49-F238E27FC236}">
              <a16:creationId xmlns:a16="http://schemas.microsoft.com/office/drawing/2014/main" id="{5960618C-BBDA-4933-ACC4-B90E0B36848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55" name="Line 437">
          <a:extLst>
            <a:ext uri="{FF2B5EF4-FFF2-40B4-BE49-F238E27FC236}">
              <a16:creationId xmlns:a16="http://schemas.microsoft.com/office/drawing/2014/main" id="{B5CFA3B2-E309-4BD4-8498-A048CF7A512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56" name="Line 438">
          <a:extLst>
            <a:ext uri="{FF2B5EF4-FFF2-40B4-BE49-F238E27FC236}">
              <a16:creationId xmlns:a16="http://schemas.microsoft.com/office/drawing/2014/main" id="{234385CB-E4D0-4A45-BECC-76601D889FD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57" name="Line 439">
          <a:extLst>
            <a:ext uri="{FF2B5EF4-FFF2-40B4-BE49-F238E27FC236}">
              <a16:creationId xmlns:a16="http://schemas.microsoft.com/office/drawing/2014/main" id="{A6873D74-A054-4454-AC4D-87F85EE5EAC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58" name="Line 1304">
          <a:extLst>
            <a:ext uri="{FF2B5EF4-FFF2-40B4-BE49-F238E27FC236}">
              <a16:creationId xmlns:a16="http://schemas.microsoft.com/office/drawing/2014/main" id="{9111E722-BE67-4EB1-A2C9-4E421D6BA24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59" name="Line 1305">
          <a:extLst>
            <a:ext uri="{FF2B5EF4-FFF2-40B4-BE49-F238E27FC236}">
              <a16:creationId xmlns:a16="http://schemas.microsoft.com/office/drawing/2014/main" id="{EFA75591-14A0-4263-BA00-7827BBA4124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60" name="Line 1306">
          <a:extLst>
            <a:ext uri="{FF2B5EF4-FFF2-40B4-BE49-F238E27FC236}">
              <a16:creationId xmlns:a16="http://schemas.microsoft.com/office/drawing/2014/main" id="{DC7C71D5-7673-4370-993B-AF404CE5AC6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61" name="Line 1307">
          <a:extLst>
            <a:ext uri="{FF2B5EF4-FFF2-40B4-BE49-F238E27FC236}">
              <a16:creationId xmlns:a16="http://schemas.microsoft.com/office/drawing/2014/main" id="{301C723D-ADED-4FFD-B611-C7D52B93B7C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62" name="Line 1308">
          <a:extLst>
            <a:ext uri="{FF2B5EF4-FFF2-40B4-BE49-F238E27FC236}">
              <a16:creationId xmlns:a16="http://schemas.microsoft.com/office/drawing/2014/main" id="{6AE76474-E5EC-435D-8207-D1E183AB561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63" name="Line 1309">
          <a:extLst>
            <a:ext uri="{FF2B5EF4-FFF2-40B4-BE49-F238E27FC236}">
              <a16:creationId xmlns:a16="http://schemas.microsoft.com/office/drawing/2014/main" id="{C8CD58A8-340D-423A-B032-A2BC721670D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64" name="Line 1310">
          <a:extLst>
            <a:ext uri="{FF2B5EF4-FFF2-40B4-BE49-F238E27FC236}">
              <a16:creationId xmlns:a16="http://schemas.microsoft.com/office/drawing/2014/main" id="{263FD2D2-636A-44D2-96B7-6C492E35D34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65" name="Line 1311">
          <a:extLst>
            <a:ext uri="{FF2B5EF4-FFF2-40B4-BE49-F238E27FC236}">
              <a16:creationId xmlns:a16="http://schemas.microsoft.com/office/drawing/2014/main" id="{1EB67536-9AFF-49CE-BD69-50A46A21B87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66" name="Line 1312">
          <a:extLst>
            <a:ext uri="{FF2B5EF4-FFF2-40B4-BE49-F238E27FC236}">
              <a16:creationId xmlns:a16="http://schemas.microsoft.com/office/drawing/2014/main" id="{4A4F5AED-79F0-4064-BF31-1CCAF118D81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67" name="Line 1313">
          <a:extLst>
            <a:ext uri="{FF2B5EF4-FFF2-40B4-BE49-F238E27FC236}">
              <a16:creationId xmlns:a16="http://schemas.microsoft.com/office/drawing/2014/main" id="{1ED2894F-BE45-42B6-A797-01B41CDE652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68" name="Line 1314">
          <a:extLst>
            <a:ext uri="{FF2B5EF4-FFF2-40B4-BE49-F238E27FC236}">
              <a16:creationId xmlns:a16="http://schemas.microsoft.com/office/drawing/2014/main" id="{BCEFBE7A-047B-4718-8158-59D0D760393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69" name="Line 1315">
          <a:extLst>
            <a:ext uri="{FF2B5EF4-FFF2-40B4-BE49-F238E27FC236}">
              <a16:creationId xmlns:a16="http://schemas.microsoft.com/office/drawing/2014/main" id="{1917E538-608E-4B29-8F35-3E1D4E44A35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70" name="Line 1316">
          <a:extLst>
            <a:ext uri="{FF2B5EF4-FFF2-40B4-BE49-F238E27FC236}">
              <a16:creationId xmlns:a16="http://schemas.microsoft.com/office/drawing/2014/main" id="{E0D9018D-1B2F-43D9-8E16-3B0CFDBC2A3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71" name="Line 1317">
          <a:extLst>
            <a:ext uri="{FF2B5EF4-FFF2-40B4-BE49-F238E27FC236}">
              <a16:creationId xmlns:a16="http://schemas.microsoft.com/office/drawing/2014/main" id="{FB2ED76C-DA38-48DA-9A12-D716DC2DB30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72" name="Line 1318">
          <a:extLst>
            <a:ext uri="{FF2B5EF4-FFF2-40B4-BE49-F238E27FC236}">
              <a16:creationId xmlns:a16="http://schemas.microsoft.com/office/drawing/2014/main" id="{88109306-F64F-4CA6-B9EE-CBA6AD0B750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73" name="Line 1319">
          <a:extLst>
            <a:ext uri="{FF2B5EF4-FFF2-40B4-BE49-F238E27FC236}">
              <a16:creationId xmlns:a16="http://schemas.microsoft.com/office/drawing/2014/main" id="{A9DA78A1-8344-49F0-BCAD-C98D92F4AEF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74" name="Line 1320">
          <a:extLst>
            <a:ext uri="{FF2B5EF4-FFF2-40B4-BE49-F238E27FC236}">
              <a16:creationId xmlns:a16="http://schemas.microsoft.com/office/drawing/2014/main" id="{F0B7BC25-EA7F-467D-B756-7D86C438F95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75" name="Line 1321">
          <a:extLst>
            <a:ext uri="{FF2B5EF4-FFF2-40B4-BE49-F238E27FC236}">
              <a16:creationId xmlns:a16="http://schemas.microsoft.com/office/drawing/2014/main" id="{BCEF4F24-55C3-4302-AB99-108A4812FEF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76" name="Line 1322">
          <a:extLst>
            <a:ext uri="{FF2B5EF4-FFF2-40B4-BE49-F238E27FC236}">
              <a16:creationId xmlns:a16="http://schemas.microsoft.com/office/drawing/2014/main" id="{7635637A-C46A-470D-B04A-0AD06FF2871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77" name="Line 1323">
          <a:extLst>
            <a:ext uri="{FF2B5EF4-FFF2-40B4-BE49-F238E27FC236}">
              <a16:creationId xmlns:a16="http://schemas.microsoft.com/office/drawing/2014/main" id="{08669173-EA1B-483A-A0DD-C6D7EFA68B6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78" name="Line 1324">
          <a:extLst>
            <a:ext uri="{FF2B5EF4-FFF2-40B4-BE49-F238E27FC236}">
              <a16:creationId xmlns:a16="http://schemas.microsoft.com/office/drawing/2014/main" id="{665A9D8B-47F8-486D-BB34-2FD26829C01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79" name="Line 1325">
          <a:extLst>
            <a:ext uri="{FF2B5EF4-FFF2-40B4-BE49-F238E27FC236}">
              <a16:creationId xmlns:a16="http://schemas.microsoft.com/office/drawing/2014/main" id="{02D3B3E8-1EEE-4955-B00F-53230B2F10B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80" name="Line 1326">
          <a:extLst>
            <a:ext uri="{FF2B5EF4-FFF2-40B4-BE49-F238E27FC236}">
              <a16:creationId xmlns:a16="http://schemas.microsoft.com/office/drawing/2014/main" id="{484BC77D-0E8F-4AF8-B6BD-574D874F9EA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81" name="Line 1327">
          <a:extLst>
            <a:ext uri="{FF2B5EF4-FFF2-40B4-BE49-F238E27FC236}">
              <a16:creationId xmlns:a16="http://schemas.microsoft.com/office/drawing/2014/main" id="{4000724F-47AB-48D3-87C9-66F58C4790F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82" name="Line 1328">
          <a:extLst>
            <a:ext uri="{FF2B5EF4-FFF2-40B4-BE49-F238E27FC236}">
              <a16:creationId xmlns:a16="http://schemas.microsoft.com/office/drawing/2014/main" id="{4C559518-E86A-4F70-864C-79C7D725BD4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83" name="Line 1329">
          <a:extLst>
            <a:ext uri="{FF2B5EF4-FFF2-40B4-BE49-F238E27FC236}">
              <a16:creationId xmlns:a16="http://schemas.microsoft.com/office/drawing/2014/main" id="{72C64E0B-A17C-4A39-896E-4CED3E6BDF2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84" name="Line 1330">
          <a:extLst>
            <a:ext uri="{FF2B5EF4-FFF2-40B4-BE49-F238E27FC236}">
              <a16:creationId xmlns:a16="http://schemas.microsoft.com/office/drawing/2014/main" id="{C551D9D7-C85B-4175-909B-C85CD4D4E88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85" name="Line 1331">
          <a:extLst>
            <a:ext uri="{FF2B5EF4-FFF2-40B4-BE49-F238E27FC236}">
              <a16:creationId xmlns:a16="http://schemas.microsoft.com/office/drawing/2014/main" id="{9654D417-7DE8-46B2-9897-3D2B3E70220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86" name="Line 1332">
          <a:extLst>
            <a:ext uri="{FF2B5EF4-FFF2-40B4-BE49-F238E27FC236}">
              <a16:creationId xmlns:a16="http://schemas.microsoft.com/office/drawing/2014/main" id="{92D55847-FBC2-4B6C-B182-64B5FBFAE84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87" name="Line 1333">
          <a:extLst>
            <a:ext uri="{FF2B5EF4-FFF2-40B4-BE49-F238E27FC236}">
              <a16:creationId xmlns:a16="http://schemas.microsoft.com/office/drawing/2014/main" id="{35042E81-1091-4E4D-8EF4-555F779E591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88" name="Line 1334">
          <a:extLst>
            <a:ext uri="{FF2B5EF4-FFF2-40B4-BE49-F238E27FC236}">
              <a16:creationId xmlns:a16="http://schemas.microsoft.com/office/drawing/2014/main" id="{775EA9C1-4C43-4DAA-A1EF-06E25467076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89" name="Line 1335">
          <a:extLst>
            <a:ext uri="{FF2B5EF4-FFF2-40B4-BE49-F238E27FC236}">
              <a16:creationId xmlns:a16="http://schemas.microsoft.com/office/drawing/2014/main" id="{BBC19200-1D42-4955-A1AF-05DC9E7F34D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90" name="Line 1336">
          <a:extLst>
            <a:ext uri="{FF2B5EF4-FFF2-40B4-BE49-F238E27FC236}">
              <a16:creationId xmlns:a16="http://schemas.microsoft.com/office/drawing/2014/main" id="{AA045525-0383-43BB-838E-C19038A02B0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91" name="Line 1337">
          <a:extLst>
            <a:ext uri="{FF2B5EF4-FFF2-40B4-BE49-F238E27FC236}">
              <a16:creationId xmlns:a16="http://schemas.microsoft.com/office/drawing/2014/main" id="{CF00E180-3C9A-4446-94FF-806D425B798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92" name="Line 1338">
          <a:extLst>
            <a:ext uri="{FF2B5EF4-FFF2-40B4-BE49-F238E27FC236}">
              <a16:creationId xmlns:a16="http://schemas.microsoft.com/office/drawing/2014/main" id="{FA7470C4-DC84-4072-9311-1E84A257F0F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93" name="Line 1339">
          <a:extLst>
            <a:ext uri="{FF2B5EF4-FFF2-40B4-BE49-F238E27FC236}">
              <a16:creationId xmlns:a16="http://schemas.microsoft.com/office/drawing/2014/main" id="{C275AD9E-7012-41BA-9F07-313425B5C61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94" name="Line 1340">
          <a:extLst>
            <a:ext uri="{FF2B5EF4-FFF2-40B4-BE49-F238E27FC236}">
              <a16:creationId xmlns:a16="http://schemas.microsoft.com/office/drawing/2014/main" id="{54EEFAE5-0E9A-432A-9C09-9BD829D9A9F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95" name="Line 1341">
          <a:extLst>
            <a:ext uri="{FF2B5EF4-FFF2-40B4-BE49-F238E27FC236}">
              <a16:creationId xmlns:a16="http://schemas.microsoft.com/office/drawing/2014/main" id="{4134BFC6-2D20-46CA-ABAB-9735AD85E55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96" name="Line 1342">
          <a:extLst>
            <a:ext uri="{FF2B5EF4-FFF2-40B4-BE49-F238E27FC236}">
              <a16:creationId xmlns:a16="http://schemas.microsoft.com/office/drawing/2014/main" id="{DA77F740-02A3-4CDE-8C31-AA933FE9B29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97" name="Line 1343">
          <a:extLst>
            <a:ext uri="{FF2B5EF4-FFF2-40B4-BE49-F238E27FC236}">
              <a16:creationId xmlns:a16="http://schemas.microsoft.com/office/drawing/2014/main" id="{FA261482-BAD3-4DFB-99DF-BDEAFEDB792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98" name="Line 1344">
          <a:extLst>
            <a:ext uri="{FF2B5EF4-FFF2-40B4-BE49-F238E27FC236}">
              <a16:creationId xmlns:a16="http://schemas.microsoft.com/office/drawing/2014/main" id="{00257827-58F5-4A95-8E00-691ED893D31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1999" name="Line 1345">
          <a:extLst>
            <a:ext uri="{FF2B5EF4-FFF2-40B4-BE49-F238E27FC236}">
              <a16:creationId xmlns:a16="http://schemas.microsoft.com/office/drawing/2014/main" id="{6BB48D4F-18A8-42BD-AD5F-8A7E33019FD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00" name="Line 1346">
          <a:extLst>
            <a:ext uri="{FF2B5EF4-FFF2-40B4-BE49-F238E27FC236}">
              <a16:creationId xmlns:a16="http://schemas.microsoft.com/office/drawing/2014/main" id="{FEBDE4D8-D2B9-409A-9611-4C7371F266E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01" name="Line 1347">
          <a:extLst>
            <a:ext uri="{FF2B5EF4-FFF2-40B4-BE49-F238E27FC236}">
              <a16:creationId xmlns:a16="http://schemas.microsoft.com/office/drawing/2014/main" id="{3938CEB0-00A9-4E78-A294-1BAB3B0002B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02" name="Line 1348">
          <a:extLst>
            <a:ext uri="{FF2B5EF4-FFF2-40B4-BE49-F238E27FC236}">
              <a16:creationId xmlns:a16="http://schemas.microsoft.com/office/drawing/2014/main" id="{E84069C9-BF07-4EF7-8E0D-A4E8823BDDC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03" name="Line 1349">
          <a:extLst>
            <a:ext uri="{FF2B5EF4-FFF2-40B4-BE49-F238E27FC236}">
              <a16:creationId xmlns:a16="http://schemas.microsoft.com/office/drawing/2014/main" id="{DF0ACFC7-8B9D-4172-A388-21CC2ECB43A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04" name="Line 1350">
          <a:extLst>
            <a:ext uri="{FF2B5EF4-FFF2-40B4-BE49-F238E27FC236}">
              <a16:creationId xmlns:a16="http://schemas.microsoft.com/office/drawing/2014/main" id="{D36D0EC9-28DD-4CB9-A27C-EFCF95F04B7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05" name="Line 1351">
          <a:extLst>
            <a:ext uri="{FF2B5EF4-FFF2-40B4-BE49-F238E27FC236}">
              <a16:creationId xmlns:a16="http://schemas.microsoft.com/office/drawing/2014/main" id="{A5503591-97EC-491A-8B65-D7DAA2771C3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06" name="Line 1352">
          <a:extLst>
            <a:ext uri="{FF2B5EF4-FFF2-40B4-BE49-F238E27FC236}">
              <a16:creationId xmlns:a16="http://schemas.microsoft.com/office/drawing/2014/main" id="{9FB718A6-2811-4469-9404-0CAC6498382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07" name="Line 1353">
          <a:extLst>
            <a:ext uri="{FF2B5EF4-FFF2-40B4-BE49-F238E27FC236}">
              <a16:creationId xmlns:a16="http://schemas.microsoft.com/office/drawing/2014/main" id="{4BC25800-9769-489B-8074-542066BE6C7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08" name="Line 1354">
          <a:extLst>
            <a:ext uri="{FF2B5EF4-FFF2-40B4-BE49-F238E27FC236}">
              <a16:creationId xmlns:a16="http://schemas.microsoft.com/office/drawing/2014/main" id="{F6CB9856-228D-4999-86B6-F79C5DA5E4F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09" name="Line 1355">
          <a:extLst>
            <a:ext uri="{FF2B5EF4-FFF2-40B4-BE49-F238E27FC236}">
              <a16:creationId xmlns:a16="http://schemas.microsoft.com/office/drawing/2014/main" id="{CC24B2DD-672C-430B-8F07-0FE47A83E3A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10" name="Line 1356">
          <a:extLst>
            <a:ext uri="{FF2B5EF4-FFF2-40B4-BE49-F238E27FC236}">
              <a16:creationId xmlns:a16="http://schemas.microsoft.com/office/drawing/2014/main" id="{23EB2BC4-3CB0-4E66-88D6-2A700B97B25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11" name="Line 1357">
          <a:extLst>
            <a:ext uri="{FF2B5EF4-FFF2-40B4-BE49-F238E27FC236}">
              <a16:creationId xmlns:a16="http://schemas.microsoft.com/office/drawing/2014/main" id="{BE76FD67-83D2-4DF6-BDC4-AF5DBE24ACD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12" name="Line 1358">
          <a:extLst>
            <a:ext uri="{FF2B5EF4-FFF2-40B4-BE49-F238E27FC236}">
              <a16:creationId xmlns:a16="http://schemas.microsoft.com/office/drawing/2014/main" id="{9E548305-DB62-48BC-AC84-5033D5C2BEE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13" name="Line 1359">
          <a:extLst>
            <a:ext uri="{FF2B5EF4-FFF2-40B4-BE49-F238E27FC236}">
              <a16:creationId xmlns:a16="http://schemas.microsoft.com/office/drawing/2014/main" id="{A337B400-2F9A-4173-BE7F-762F4986AC9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14" name="Line 1360">
          <a:extLst>
            <a:ext uri="{FF2B5EF4-FFF2-40B4-BE49-F238E27FC236}">
              <a16:creationId xmlns:a16="http://schemas.microsoft.com/office/drawing/2014/main" id="{912F3A69-4669-4746-B580-40549781D3A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15" name="Line 1361">
          <a:extLst>
            <a:ext uri="{FF2B5EF4-FFF2-40B4-BE49-F238E27FC236}">
              <a16:creationId xmlns:a16="http://schemas.microsoft.com/office/drawing/2014/main" id="{FEC98C83-470D-4FCA-A7D6-2B9C42FFAB6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16" name="Line 1362">
          <a:extLst>
            <a:ext uri="{FF2B5EF4-FFF2-40B4-BE49-F238E27FC236}">
              <a16:creationId xmlns:a16="http://schemas.microsoft.com/office/drawing/2014/main" id="{2F04B4AB-A57A-4451-A2CB-F720D9B3BD4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17" name="Line 1363">
          <a:extLst>
            <a:ext uri="{FF2B5EF4-FFF2-40B4-BE49-F238E27FC236}">
              <a16:creationId xmlns:a16="http://schemas.microsoft.com/office/drawing/2014/main" id="{703BA95F-BC32-4915-BA5D-D7B1273FDE1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18" name="Line 1364">
          <a:extLst>
            <a:ext uri="{FF2B5EF4-FFF2-40B4-BE49-F238E27FC236}">
              <a16:creationId xmlns:a16="http://schemas.microsoft.com/office/drawing/2014/main" id="{CDC55147-8FF9-4FDC-BBB4-40CA78E5F8A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19" name="Line 1365">
          <a:extLst>
            <a:ext uri="{FF2B5EF4-FFF2-40B4-BE49-F238E27FC236}">
              <a16:creationId xmlns:a16="http://schemas.microsoft.com/office/drawing/2014/main" id="{822979DA-0FA0-4500-96F3-0F7BBA51D41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20" name="Line 1366">
          <a:extLst>
            <a:ext uri="{FF2B5EF4-FFF2-40B4-BE49-F238E27FC236}">
              <a16:creationId xmlns:a16="http://schemas.microsoft.com/office/drawing/2014/main" id="{385277A4-3B72-4DDF-B5E8-856F19A3841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21" name="Line 1367">
          <a:extLst>
            <a:ext uri="{FF2B5EF4-FFF2-40B4-BE49-F238E27FC236}">
              <a16:creationId xmlns:a16="http://schemas.microsoft.com/office/drawing/2014/main" id="{E5B2DA88-87C4-485C-9283-2BBF6327F8A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22" name="Line 1368">
          <a:extLst>
            <a:ext uri="{FF2B5EF4-FFF2-40B4-BE49-F238E27FC236}">
              <a16:creationId xmlns:a16="http://schemas.microsoft.com/office/drawing/2014/main" id="{D99B445C-6503-4BC3-8FA1-5A66ACF10B6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23" name="Line 1369">
          <a:extLst>
            <a:ext uri="{FF2B5EF4-FFF2-40B4-BE49-F238E27FC236}">
              <a16:creationId xmlns:a16="http://schemas.microsoft.com/office/drawing/2014/main" id="{A6F676BF-C017-4C29-AB22-9A9B810B005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24" name="Line 1370">
          <a:extLst>
            <a:ext uri="{FF2B5EF4-FFF2-40B4-BE49-F238E27FC236}">
              <a16:creationId xmlns:a16="http://schemas.microsoft.com/office/drawing/2014/main" id="{776CA968-0454-4F42-BD81-C72471F64C5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25" name="Line 1371">
          <a:extLst>
            <a:ext uri="{FF2B5EF4-FFF2-40B4-BE49-F238E27FC236}">
              <a16:creationId xmlns:a16="http://schemas.microsoft.com/office/drawing/2014/main" id="{ACD59540-5B9F-4FA4-A764-FB9B386C959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26" name="Line 1372">
          <a:extLst>
            <a:ext uri="{FF2B5EF4-FFF2-40B4-BE49-F238E27FC236}">
              <a16:creationId xmlns:a16="http://schemas.microsoft.com/office/drawing/2014/main" id="{A011095E-6F40-43EE-8E44-40D9176BFAF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27" name="Line 1373">
          <a:extLst>
            <a:ext uri="{FF2B5EF4-FFF2-40B4-BE49-F238E27FC236}">
              <a16:creationId xmlns:a16="http://schemas.microsoft.com/office/drawing/2014/main" id="{FF4E8FD5-81EA-41D5-92BD-C64A835FD5F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28" name="Line 1374">
          <a:extLst>
            <a:ext uri="{FF2B5EF4-FFF2-40B4-BE49-F238E27FC236}">
              <a16:creationId xmlns:a16="http://schemas.microsoft.com/office/drawing/2014/main" id="{A63458AE-1A9A-4580-A75D-8996FD3763C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29" name="Line 1375">
          <a:extLst>
            <a:ext uri="{FF2B5EF4-FFF2-40B4-BE49-F238E27FC236}">
              <a16:creationId xmlns:a16="http://schemas.microsoft.com/office/drawing/2014/main" id="{FD4E51DF-9D99-4A46-9D48-E541EAC1E3C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30" name="Line 1376">
          <a:extLst>
            <a:ext uri="{FF2B5EF4-FFF2-40B4-BE49-F238E27FC236}">
              <a16:creationId xmlns:a16="http://schemas.microsoft.com/office/drawing/2014/main" id="{5ACF55A4-EDCF-412E-A968-56A85CF8F5E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31" name="Line 1377">
          <a:extLst>
            <a:ext uri="{FF2B5EF4-FFF2-40B4-BE49-F238E27FC236}">
              <a16:creationId xmlns:a16="http://schemas.microsoft.com/office/drawing/2014/main" id="{7F2A3DDF-461B-4795-A10E-3875B7EDC9A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32" name="Line 1378">
          <a:extLst>
            <a:ext uri="{FF2B5EF4-FFF2-40B4-BE49-F238E27FC236}">
              <a16:creationId xmlns:a16="http://schemas.microsoft.com/office/drawing/2014/main" id="{86FAE4A9-DDC2-4123-9072-D4267A8C231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33" name="Line 1379">
          <a:extLst>
            <a:ext uri="{FF2B5EF4-FFF2-40B4-BE49-F238E27FC236}">
              <a16:creationId xmlns:a16="http://schemas.microsoft.com/office/drawing/2014/main" id="{590C76CB-4420-4601-BA34-8EC54ADEBFC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34" name="Line 1380">
          <a:extLst>
            <a:ext uri="{FF2B5EF4-FFF2-40B4-BE49-F238E27FC236}">
              <a16:creationId xmlns:a16="http://schemas.microsoft.com/office/drawing/2014/main" id="{D022D83C-4AC7-489A-B724-9F637A298DC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35" name="Line 1381">
          <a:extLst>
            <a:ext uri="{FF2B5EF4-FFF2-40B4-BE49-F238E27FC236}">
              <a16:creationId xmlns:a16="http://schemas.microsoft.com/office/drawing/2014/main" id="{C5AF92E5-030B-4D14-B496-532D737ABF3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36" name="Line 1382">
          <a:extLst>
            <a:ext uri="{FF2B5EF4-FFF2-40B4-BE49-F238E27FC236}">
              <a16:creationId xmlns:a16="http://schemas.microsoft.com/office/drawing/2014/main" id="{4C722E1C-6E71-4E61-97AF-38B8B1E6867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37" name="Line 1383">
          <a:extLst>
            <a:ext uri="{FF2B5EF4-FFF2-40B4-BE49-F238E27FC236}">
              <a16:creationId xmlns:a16="http://schemas.microsoft.com/office/drawing/2014/main" id="{0A8D0720-1E53-40C9-A81A-ECD0B01B0E8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38" name="Line 1384">
          <a:extLst>
            <a:ext uri="{FF2B5EF4-FFF2-40B4-BE49-F238E27FC236}">
              <a16:creationId xmlns:a16="http://schemas.microsoft.com/office/drawing/2014/main" id="{EA76C992-D5FE-4CF1-97F3-43EBC13A840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39" name="Line 1385">
          <a:extLst>
            <a:ext uri="{FF2B5EF4-FFF2-40B4-BE49-F238E27FC236}">
              <a16:creationId xmlns:a16="http://schemas.microsoft.com/office/drawing/2014/main" id="{1C52DF1D-85F8-4D91-A4F4-7E28836EB48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40" name="Line 1386">
          <a:extLst>
            <a:ext uri="{FF2B5EF4-FFF2-40B4-BE49-F238E27FC236}">
              <a16:creationId xmlns:a16="http://schemas.microsoft.com/office/drawing/2014/main" id="{C5BD2436-B917-41A5-8B3E-34154039AD5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41" name="Line 1387">
          <a:extLst>
            <a:ext uri="{FF2B5EF4-FFF2-40B4-BE49-F238E27FC236}">
              <a16:creationId xmlns:a16="http://schemas.microsoft.com/office/drawing/2014/main" id="{D9FC5C4B-7FDB-45D4-91B4-8AAC9A4144E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42" name="Line 1388">
          <a:extLst>
            <a:ext uri="{FF2B5EF4-FFF2-40B4-BE49-F238E27FC236}">
              <a16:creationId xmlns:a16="http://schemas.microsoft.com/office/drawing/2014/main" id="{CD21DB06-0A4E-4927-A20B-B881DD0D53C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43" name="Line 1389">
          <a:extLst>
            <a:ext uri="{FF2B5EF4-FFF2-40B4-BE49-F238E27FC236}">
              <a16:creationId xmlns:a16="http://schemas.microsoft.com/office/drawing/2014/main" id="{863EA623-A0C2-47D0-BD08-4FC1E676AC6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44" name="Line 1390">
          <a:extLst>
            <a:ext uri="{FF2B5EF4-FFF2-40B4-BE49-F238E27FC236}">
              <a16:creationId xmlns:a16="http://schemas.microsoft.com/office/drawing/2014/main" id="{33BD9073-1FD3-42BA-BA1C-9BA43B0C29E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45" name="Line 1391">
          <a:extLst>
            <a:ext uri="{FF2B5EF4-FFF2-40B4-BE49-F238E27FC236}">
              <a16:creationId xmlns:a16="http://schemas.microsoft.com/office/drawing/2014/main" id="{140B4F38-F5B1-4C66-BC92-B0504553DDB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46" name="Line 1392">
          <a:extLst>
            <a:ext uri="{FF2B5EF4-FFF2-40B4-BE49-F238E27FC236}">
              <a16:creationId xmlns:a16="http://schemas.microsoft.com/office/drawing/2014/main" id="{EE6E2E4B-503D-4D6A-BF81-27032DBC273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47" name="Line 1393">
          <a:extLst>
            <a:ext uri="{FF2B5EF4-FFF2-40B4-BE49-F238E27FC236}">
              <a16:creationId xmlns:a16="http://schemas.microsoft.com/office/drawing/2014/main" id="{387810B0-5B66-42C5-A4DF-981354D37AE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48" name="Line 1394">
          <a:extLst>
            <a:ext uri="{FF2B5EF4-FFF2-40B4-BE49-F238E27FC236}">
              <a16:creationId xmlns:a16="http://schemas.microsoft.com/office/drawing/2014/main" id="{8FCD1303-930B-4A74-B78B-66428AD75F9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49" name="Line 1395">
          <a:extLst>
            <a:ext uri="{FF2B5EF4-FFF2-40B4-BE49-F238E27FC236}">
              <a16:creationId xmlns:a16="http://schemas.microsoft.com/office/drawing/2014/main" id="{6DAD27EB-8A14-410D-9931-8FA513BFD36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50" name="Line 1396">
          <a:extLst>
            <a:ext uri="{FF2B5EF4-FFF2-40B4-BE49-F238E27FC236}">
              <a16:creationId xmlns:a16="http://schemas.microsoft.com/office/drawing/2014/main" id="{48D64AA2-3CE9-487E-9085-8FA5EB3B58E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51" name="Line 1397">
          <a:extLst>
            <a:ext uri="{FF2B5EF4-FFF2-40B4-BE49-F238E27FC236}">
              <a16:creationId xmlns:a16="http://schemas.microsoft.com/office/drawing/2014/main" id="{02EA7A55-82ED-4A78-AA7F-C9AC06C5098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52" name="Line 1398">
          <a:extLst>
            <a:ext uri="{FF2B5EF4-FFF2-40B4-BE49-F238E27FC236}">
              <a16:creationId xmlns:a16="http://schemas.microsoft.com/office/drawing/2014/main" id="{BBFFB12C-961D-4A8A-A8AC-EF83CE25D8D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53" name="Line 1399">
          <a:extLst>
            <a:ext uri="{FF2B5EF4-FFF2-40B4-BE49-F238E27FC236}">
              <a16:creationId xmlns:a16="http://schemas.microsoft.com/office/drawing/2014/main" id="{92314023-83C4-4FC8-9FD3-46571276AD8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54" name="Line 1400">
          <a:extLst>
            <a:ext uri="{FF2B5EF4-FFF2-40B4-BE49-F238E27FC236}">
              <a16:creationId xmlns:a16="http://schemas.microsoft.com/office/drawing/2014/main" id="{09C8B2B8-4743-45B3-B5C8-4F4E28C06EF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55" name="Line 1401">
          <a:extLst>
            <a:ext uri="{FF2B5EF4-FFF2-40B4-BE49-F238E27FC236}">
              <a16:creationId xmlns:a16="http://schemas.microsoft.com/office/drawing/2014/main" id="{90AE65B6-AFA9-4EC9-8F94-A24B8C6B30C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56" name="Line 1402">
          <a:extLst>
            <a:ext uri="{FF2B5EF4-FFF2-40B4-BE49-F238E27FC236}">
              <a16:creationId xmlns:a16="http://schemas.microsoft.com/office/drawing/2014/main" id="{4E683D0B-3033-4199-A06C-3FD2F92B135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57" name="Line 1403">
          <a:extLst>
            <a:ext uri="{FF2B5EF4-FFF2-40B4-BE49-F238E27FC236}">
              <a16:creationId xmlns:a16="http://schemas.microsoft.com/office/drawing/2014/main" id="{A61A5582-A695-4842-9ED2-CBF105B2E17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58" name="Line 1404">
          <a:extLst>
            <a:ext uri="{FF2B5EF4-FFF2-40B4-BE49-F238E27FC236}">
              <a16:creationId xmlns:a16="http://schemas.microsoft.com/office/drawing/2014/main" id="{C4858B25-135F-44EE-8109-7487FB9C8A3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59" name="Line 1405">
          <a:extLst>
            <a:ext uri="{FF2B5EF4-FFF2-40B4-BE49-F238E27FC236}">
              <a16:creationId xmlns:a16="http://schemas.microsoft.com/office/drawing/2014/main" id="{C18B0C64-6BFB-4543-9D1E-A45D7D24D04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60" name="Line 1406">
          <a:extLst>
            <a:ext uri="{FF2B5EF4-FFF2-40B4-BE49-F238E27FC236}">
              <a16:creationId xmlns:a16="http://schemas.microsoft.com/office/drawing/2014/main" id="{6BB786ED-6EA3-4134-A3B0-C1D7ADFBA81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61" name="Line 1407">
          <a:extLst>
            <a:ext uri="{FF2B5EF4-FFF2-40B4-BE49-F238E27FC236}">
              <a16:creationId xmlns:a16="http://schemas.microsoft.com/office/drawing/2014/main" id="{9573A293-227E-4B3D-9A6C-0DF6AD8D69D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62" name="Line 1408">
          <a:extLst>
            <a:ext uri="{FF2B5EF4-FFF2-40B4-BE49-F238E27FC236}">
              <a16:creationId xmlns:a16="http://schemas.microsoft.com/office/drawing/2014/main" id="{790F7034-6786-4859-8574-32F1C01CD9C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63" name="Line 1409">
          <a:extLst>
            <a:ext uri="{FF2B5EF4-FFF2-40B4-BE49-F238E27FC236}">
              <a16:creationId xmlns:a16="http://schemas.microsoft.com/office/drawing/2014/main" id="{25782B41-C0CE-43D4-B150-B2B39EE837B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64" name="Line 1410">
          <a:extLst>
            <a:ext uri="{FF2B5EF4-FFF2-40B4-BE49-F238E27FC236}">
              <a16:creationId xmlns:a16="http://schemas.microsoft.com/office/drawing/2014/main" id="{C089DD96-DD1A-4A25-B7A0-AB020E07860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65" name="Line 1411">
          <a:extLst>
            <a:ext uri="{FF2B5EF4-FFF2-40B4-BE49-F238E27FC236}">
              <a16:creationId xmlns:a16="http://schemas.microsoft.com/office/drawing/2014/main" id="{DFD95431-6F86-42D1-9022-73657CF11EF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66" name="Line 1412">
          <a:extLst>
            <a:ext uri="{FF2B5EF4-FFF2-40B4-BE49-F238E27FC236}">
              <a16:creationId xmlns:a16="http://schemas.microsoft.com/office/drawing/2014/main" id="{F3AE1F12-3D16-4516-AF4C-347B0515553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67" name="Line 1413">
          <a:extLst>
            <a:ext uri="{FF2B5EF4-FFF2-40B4-BE49-F238E27FC236}">
              <a16:creationId xmlns:a16="http://schemas.microsoft.com/office/drawing/2014/main" id="{0BA828B7-F7C7-4CA3-B99E-0C4E3C7CD91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68" name="Line 1414">
          <a:extLst>
            <a:ext uri="{FF2B5EF4-FFF2-40B4-BE49-F238E27FC236}">
              <a16:creationId xmlns:a16="http://schemas.microsoft.com/office/drawing/2014/main" id="{3CA2A79D-09C9-4060-9570-FF02DC57305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69" name="Line 1415">
          <a:extLst>
            <a:ext uri="{FF2B5EF4-FFF2-40B4-BE49-F238E27FC236}">
              <a16:creationId xmlns:a16="http://schemas.microsoft.com/office/drawing/2014/main" id="{53221B59-ADF3-41C2-B650-0DEFDAD59FA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70" name="Line 1416">
          <a:extLst>
            <a:ext uri="{FF2B5EF4-FFF2-40B4-BE49-F238E27FC236}">
              <a16:creationId xmlns:a16="http://schemas.microsoft.com/office/drawing/2014/main" id="{6AA85FAA-E7CA-4283-A61E-767B71A69E3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71" name="Line 1417">
          <a:extLst>
            <a:ext uri="{FF2B5EF4-FFF2-40B4-BE49-F238E27FC236}">
              <a16:creationId xmlns:a16="http://schemas.microsoft.com/office/drawing/2014/main" id="{EE47A014-A38D-4CD0-9380-26B7B9BB313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72" name="Line 1418">
          <a:extLst>
            <a:ext uri="{FF2B5EF4-FFF2-40B4-BE49-F238E27FC236}">
              <a16:creationId xmlns:a16="http://schemas.microsoft.com/office/drawing/2014/main" id="{0571EC62-A01B-408F-A0CA-F150A9A4FD2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73" name="Line 1419">
          <a:extLst>
            <a:ext uri="{FF2B5EF4-FFF2-40B4-BE49-F238E27FC236}">
              <a16:creationId xmlns:a16="http://schemas.microsoft.com/office/drawing/2014/main" id="{8E0B3967-8D97-496F-8FF0-C882477CA78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74" name="Line 1420">
          <a:extLst>
            <a:ext uri="{FF2B5EF4-FFF2-40B4-BE49-F238E27FC236}">
              <a16:creationId xmlns:a16="http://schemas.microsoft.com/office/drawing/2014/main" id="{474D240B-B8DE-4E6F-BA18-173CE8F33F0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75" name="Line 1421">
          <a:extLst>
            <a:ext uri="{FF2B5EF4-FFF2-40B4-BE49-F238E27FC236}">
              <a16:creationId xmlns:a16="http://schemas.microsoft.com/office/drawing/2014/main" id="{5A3258FE-6B83-4B58-8B15-6E6AE366D6F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76" name="Line 1422">
          <a:extLst>
            <a:ext uri="{FF2B5EF4-FFF2-40B4-BE49-F238E27FC236}">
              <a16:creationId xmlns:a16="http://schemas.microsoft.com/office/drawing/2014/main" id="{60906D16-61B8-4FA9-86B9-5C7FE89D00A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77" name="Line 1423">
          <a:extLst>
            <a:ext uri="{FF2B5EF4-FFF2-40B4-BE49-F238E27FC236}">
              <a16:creationId xmlns:a16="http://schemas.microsoft.com/office/drawing/2014/main" id="{F94A3AFD-AB48-46BA-82B9-B2C8BD3D105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78" name="Line 1424">
          <a:extLst>
            <a:ext uri="{FF2B5EF4-FFF2-40B4-BE49-F238E27FC236}">
              <a16:creationId xmlns:a16="http://schemas.microsoft.com/office/drawing/2014/main" id="{A02F52D7-21EF-45DF-BA1D-87CC0749831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79" name="Line 1425">
          <a:extLst>
            <a:ext uri="{FF2B5EF4-FFF2-40B4-BE49-F238E27FC236}">
              <a16:creationId xmlns:a16="http://schemas.microsoft.com/office/drawing/2014/main" id="{A366C558-4C1E-4425-BE41-11C1EC46F0F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80" name="Line 1426">
          <a:extLst>
            <a:ext uri="{FF2B5EF4-FFF2-40B4-BE49-F238E27FC236}">
              <a16:creationId xmlns:a16="http://schemas.microsoft.com/office/drawing/2014/main" id="{DF07052F-8C1E-4B3D-9562-EE884B4C803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81" name="Line 1427">
          <a:extLst>
            <a:ext uri="{FF2B5EF4-FFF2-40B4-BE49-F238E27FC236}">
              <a16:creationId xmlns:a16="http://schemas.microsoft.com/office/drawing/2014/main" id="{CEA8C866-F02A-4B8D-8E3A-5FDE21FB9C5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82" name="Line 1428">
          <a:extLst>
            <a:ext uri="{FF2B5EF4-FFF2-40B4-BE49-F238E27FC236}">
              <a16:creationId xmlns:a16="http://schemas.microsoft.com/office/drawing/2014/main" id="{A866C19C-B86F-4B8B-8B62-3E713A6A4A3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83" name="Line 1429">
          <a:extLst>
            <a:ext uri="{FF2B5EF4-FFF2-40B4-BE49-F238E27FC236}">
              <a16:creationId xmlns:a16="http://schemas.microsoft.com/office/drawing/2014/main" id="{F849FC5F-056D-4F92-9ABA-FF40FB310C6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84" name="Line 1430">
          <a:extLst>
            <a:ext uri="{FF2B5EF4-FFF2-40B4-BE49-F238E27FC236}">
              <a16:creationId xmlns:a16="http://schemas.microsoft.com/office/drawing/2014/main" id="{EE6C218E-215B-4711-AB5A-A096ED8C6B0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85" name="Line 1431">
          <a:extLst>
            <a:ext uri="{FF2B5EF4-FFF2-40B4-BE49-F238E27FC236}">
              <a16:creationId xmlns:a16="http://schemas.microsoft.com/office/drawing/2014/main" id="{D873F247-A6F1-4C16-AC2F-1A011CF96C0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86" name="Line 1432">
          <a:extLst>
            <a:ext uri="{FF2B5EF4-FFF2-40B4-BE49-F238E27FC236}">
              <a16:creationId xmlns:a16="http://schemas.microsoft.com/office/drawing/2014/main" id="{F2FAE015-FE96-4490-9F62-E648D0F8921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87" name="Line 1433">
          <a:extLst>
            <a:ext uri="{FF2B5EF4-FFF2-40B4-BE49-F238E27FC236}">
              <a16:creationId xmlns:a16="http://schemas.microsoft.com/office/drawing/2014/main" id="{728E1F5D-60FF-4019-92AD-468B89DDF3C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88" name="Line 1434">
          <a:extLst>
            <a:ext uri="{FF2B5EF4-FFF2-40B4-BE49-F238E27FC236}">
              <a16:creationId xmlns:a16="http://schemas.microsoft.com/office/drawing/2014/main" id="{D3CF370E-9E23-47BA-A600-328036919B1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89" name="Line 1435">
          <a:extLst>
            <a:ext uri="{FF2B5EF4-FFF2-40B4-BE49-F238E27FC236}">
              <a16:creationId xmlns:a16="http://schemas.microsoft.com/office/drawing/2014/main" id="{0D475552-C148-4089-B16A-7B0FAAAFB37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90" name="Line 1436">
          <a:extLst>
            <a:ext uri="{FF2B5EF4-FFF2-40B4-BE49-F238E27FC236}">
              <a16:creationId xmlns:a16="http://schemas.microsoft.com/office/drawing/2014/main" id="{F3BC7835-6DCE-44F5-971E-2E4C3FD2AFC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91" name="Line 1437">
          <a:extLst>
            <a:ext uri="{FF2B5EF4-FFF2-40B4-BE49-F238E27FC236}">
              <a16:creationId xmlns:a16="http://schemas.microsoft.com/office/drawing/2014/main" id="{6E6F53F9-7CF0-4DFC-AA21-E2A90CAFFB0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92" name="Line 1438">
          <a:extLst>
            <a:ext uri="{FF2B5EF4-FFF2-40B4-BE49-F238E27FC236}">
              <a16:creationId xmlns:a16="http://schemas.microsoft.com/office/drawing/2014/main" id="{35CABB32-83E3-4456-9D35-D87EFD37CA5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93" name="Line 1439">
          <a:extLst>
            <a:ext uri="{FF2B5EF4-FFF2-40B4-BE49-F238E27FC236}">
              <a16:creationId xmlns:a16="http://schemas.microsoft.com/office/drawing/2014/main" id="{42DA4FE9-1470-4B60-BD23-85D673681D8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94" name="Line 1440">
          <a:extLst>
            <a:ext uri="{FF2B5EF4-FFF2-40B4-BE49-F238E27FC236}">
              <a16:creationId xmlns:a16="http://schemas.microsoft.com/office/drawing/2014/main" id="{335BACB4-D236-4C0D-B3D4-22A71E912B4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95" name="Line 1441">
          <a:extLst>
            <a:ext uri="{FF2B5EF4-FFF2-40B4-BE49-F238E27FC236}">
              <a16:creationId xmlns:a16="http://schemas.microsoft.com/office/drawing/2014/main" id="{9DD7B185-C845-42A4-AD4D-C22761AF348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96" name="Line 1442">
          <a:extLst>
            <a:ext uri="{FF2B5EF4-FFF2-40B4-BE49-F238E27FC236}">
              <a16:creationId xmlns:a16="http://schemas.microsoft.com/office/drawing/2014/main" id="{CB98BFF1-7484-4A2B-A418-4ED108D0EF9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97" name="Line 1443">
          <a:extLst>
            <a:ext uri="{FF2B5EF4-FFF2-40B4-BE49-F238E27FC236}">
              <a16:creationId xmlns:a16="http://schemas.microsoft.com/office/drawing/2014/main" id="{D6811DCE-F823-41BE-B28A-6A8A69E0BF0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98" name="Line 1444">
          <a:extLst>
            <a:ext uri="{FF2B5EF4-FFF2-40B4-BE49-F238E27FC236}">
              <a16:creationId xmlns:a16="http://schemas.microsoft.com/office/drawing/2014/main" id="{11C50837-5FE3-4768-84A7-5D11766E9EB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099" name="Line 1445">
          <a:extLst>
            <a:ext uri="{FF2B5EF4-FFF2-40B4-BE49-F238E27FC236}">
              <a16:creationId xmlns:a16="http://schemas.microsoft.com/office/drawing/2014/main" id="{C31364CB-AE4A-4660-9098-D81CFF60923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00" name="Line 1446">
          <a:extLst>
            <a:ext uri="{FF2B5EF4-FFF2-40B4-BE49-F238E27FC236}">
              <a16:creationId xmlns:a16="http://schemas.microsoft.com/office/drawing/2014/main" id="{030F1BF9-1C63-43BC-A3D1-150034B84CC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01" name="Line 1447">
          <a:extLst>
            <a:ext uri="{FF2B5EF4-FFF2-40B4-BE49-F238E27FC236}">
              <a16:creationId xmlns:a16="http://schemas.microsoft.com/office/drawing/2014/main" id="{ED2F9640-2D97-4447-8EEC-09F74B2CF4B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02" name="Line 1448">
          <a:extLst>
            <a:ext uri="{FF2B5EF4-FFF2-40B4-BE49-F238E27FC236}">
              <a16:creationId xmlns:a16="http://schemas.microsoft.com/office/drawing/2014/main" id="{E0F4DB8B-E0C1-4530-B9BA-F7658628A72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03" name="Line 1449">
          <a:extLst>
            <a:ext uri="{FF2B5EF4-FFF2-40B4-BE49-F238E27FC236}">
              <a16:creationId xmlns:a16="http://schemas.microsoft.com/office/drawing/2014/main" id="{42BECC18-9E4B-445C-92CB-1D449E393C0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04" name="Line 1450">
          <a:extLst>
            <a:ext uri="{FF2B5EF4-FFF2-40B4-BE49-F238E27FC236}">
              <a16:creationId xmlns:a16="http://schemas.microsoft.com/office/drawing/2014/main" id="{43BDFEA4-7FF5-42BE-8287-BAE3F5952ED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05" name="Line 1451">
          <a:extLst>
            <a:ext uri="{FF2B5EF4-FFF2-40B4-BE49-F238E27FC236}">
              <a16:creationId xmlns:a16="http://schemas.microsoft.com/office/drawing/2014/main" id="{BA21C68C-D0CF-49BA-B59B-800805BDF0D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06" name="Line 1452">
          <a:extLst>
            <a:ext uri="{FF2B5EF4-FFF2-40B4-BE49-F238E27FC236}">
              <a16:creationId xmlns:a16="http://schemas.microsoft.com/office/drawing/2014/main" id="{CD515D17-8F1B-4457-9024-6CB1E84EF1A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07" name="Line 1453">
          <a:extLst>
            <a:ext uri="{FF2B5EF4-FFF2-40B4-BE49-F238E27FC236}">
              <a16:creationId xmlns:a16="http://schemas.microsoft.com/office/drawing/2014/main" id="{13917948-66F7-4396-853F-7918B9A4D43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08" name="Line 1454">
          <a:extLst>
            <a:ext uri="{FF2B5EF4-FFF2-40B4-BE49-F238E27FC236}">
              <a16:creationId xmlns:a16="http://schemas.microsoft.com/office/drawing/2014/main" id="{6D643E69-D031-4845-91E7-7E347739510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09" name="Line 1455">
          <a:extLst>
            <a:ext uri="{FF2B5EF4-FFF2-40B4-BE49-F238E27FC236}">
              <a16:creationId xmlns:a16="http://schemas.microsoft.com/office/drawing/2014/main" id="{DD3FB986-EA3D-4856-A45D-A5A8BF4BDFE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10" name="Line 1456">
          <a:extLst>
            <a:ext uri="{FF2B5EF4-FFF2-40B4-BE49-F238E27FC236}">
              <a16:creationId xmlns:a16="http://schemas.microsoft.com/office/drawing/2014/main" id="{88F2EFF5-89C8-42E6-8AFF-642989544E2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11" name="Line 1457">
          <a:extLst>
            <a:ext uri="{FF2B5EF4-FFF2-40B4-BE49-F238E27FC236}">
              <a16:creationId xmlns:a16="http://schemas.microsoft.com/office/drawing/2014/main" id="{0349C9E5-FE20-4D46-87C7-76161709D0E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12" name="Line 1458">
          <a:extLst>
            <a:ext uri="{FF2B5EF4-FFF2-40B4-BE49-F238E27FC236}">
              <a16:creationId xmlns:a16="http://schemas.microsoft.com/office/drawing/2014/main" id="{F7820E4D-D4C1-479D-B97D-F67E5A64FBA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13" name="Line 1459">
          <a:extLst>
            <a:ext uri="{FF2B5EF4-FFF2-40B4-BE49-F238E27FC236}">
              <a16:creationId xmlns:a16="http://schemas.microsoft.com/office/drawing/2014/main" id="{B9E33F7B-BDAF-40BC-8C24-9F43B1EA157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14" name="Line 1460">
          <a:extLst>
            <a:ext uri="{FF2B5EF4-FFF2-40B4-BE49-F238E27FC236}">
              <a16:creationId xmlns:a16="http://schemas.microsoft.com/office/drawing/2014/main" id="{2E06B014-4BCF-43B7-A083-AABF030EAEA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15" name="Line 1461">
          <a:extLst>
            <a:ext uri="{FF2B5EF4-FFF2-40B4-BE49-F238E27FC236}">
              <a16:creationId xmlns:a16="http://schemas.microsoft.com/office/drawing/2014/main" id="{4EC8EB12-ABCD-46FA-8B2F-6DC913417E3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16" name="Line 1462">
          <a:extLst>
            <a:ext uri="{FF2B5EF4-FFF2-40B4-BE49-F238E27FC236}">
              <a16:creationId xmlns:a16="http://schemas.microsoft.com/office/drawing/2014/main" id="{8E533B04-8323-412E-99D3-A0C5E886909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17" name="Line 1463">
          <a:extLst>
            <a:ext uri="{FF2B5EF4-FFF2-40B4-BE49-F238E27FC236}">
              <a16:creationId xmlns:a16="http://schemas.microsoft.com/office/drawing/2014/main" id="{02ABDEC6-F8B6-478A-BB96-6190AAE9A76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18" name="Line 1464">
          <a:extLst>
            <a:ext uri="{FF2B5EF4-FFF2-40B4-BE49-F238E27FC236}">
              <a16:creationId xmlns:a16="http://schemas.microsoft.com/office/drawing/2014/main" id="{8C186998-FA57-401F-826D-1B86E208B37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19" name="Line 1465">
          <a:extLst>
            <a:ext uri="{FF2B5EF4-FFF2-40B4-BE49-F238E27FC236}">
              <a16:creationId xmlns:a16="http://schemas.microsoft.com/office/drawing/2014/main" id="{377300D6-A643-448A-BB81-505193B06C0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20" name="Line 1466">
          <a:extLst>
            <a:ext uri="{FF2B5EF4-FFF2-40B4-BE49-F238E27FC236}">
              <a16:creationId xmlns:a16="http://schemas.microsoft.com/office/drawing/2014/main" id="{0934AAB2-4D70-43DA-B183-5E77ADC5B32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21" name="Line 1467">
          <a:extLst>
            <a:ext uri="{FF2B5EF4-FFF2-40B4-BE49-F238E27FC236}">
              <a16:creationId xmlns:a16="http://schemas.microsoft.com/office/drawing/2014/main" id="{BE43F5A9-1CCD-4C7C-A75B-36D16D763CC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22" name="Line 1468">
          <a:extLst>
            <a:ext uri="{FF2B5EF4-FFF2-40B4-BE49-F238E27FC236}">
              <a16:creationId xmlns:a16="http://schemas.microsoft.com/office/drawing/2014/main" id="{D5CAC6D6-ED96-45E1-B3B2-ED9B9052153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23" name="Line 1469">
          <a:extLst>
            <a:ext uri="{FF2B5EF4-FFF2-40B4-BE49-F238E27FC236}">
              <a16:creationId xmlns:a16="http://schemas.microsoft.com/office/drawing/2014/main" id="{FF6E1522-5991-4AAA-BED9-A6FBEBF10CB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24" name="Line 1470">
          <a:extLst>
            <a:ext uri="{FF2B5EF4-FFF2-40B4-BE49-F238E27FC236}">
              <a16:creationId xmlns:a16="http://schemas.microsoft.com/office/drawing/2014/main" id="{48B600F8-C916-4789-B7DE-E738F704AD1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25" name="Line 1471">
          <a:extLst>
            <a:ext uri="{FF2B5EF4-FFF2-40B4-BE49-F238E27FC236}">
              <a16:creationId xmlns:a16="http://schemas.microsoft.com/office/drawing/2014/main" id="{F16A6605-5382-4F61-8F38-8C7CB248118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26" name="Line 1472">
          <a:extLst>
            <a:ext uri="{FF2B5EF4-FFF2-40B4-BE49-F238E27FC236}">
              <a16:creationId xmlns:a16="http://schemas.microsoft.com/office/drawing/2014/main" id="{11FB3CAE-DC98-4530-93DE-FF802C0187D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27" name="Line 1473">
          <a:extLst>
            <a:ext uri="{FF2B5EF4-FFF2-40B4-BE49-F238E27FC236}">
              <a16:creationId xmlns:a16="http://schemas.microsoft.com/office/drawing/2014/main" id="{F1F1AF4F-6440-40CB-B181-062C6A5A709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28" name="Line 1474">
          <a:extLst>
            <a:ext uri="{FF2B5EF4-FFF2-40B4-BE49-F238E27FC236}">
              <a16:creationId xmlns:a16="http://schemas.microsoft.com/office/drawing/2014/main" id="{4CA0E258-7329-4D5C-9E36-CA35C3A70D5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29" name="Line 1475">
          <a:extLst>
            <a:ext uri="{FF2B5EF4-FFF2-40B4-BE49-F238E27FC236}">
              <a16:creationId xmlns:a16="http://schemas.microsoft.com/office/drawing/2014/main" id="{D6AA7AFE-B66D-4DD2-A91F-C34E2ABDC52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30" name="Line 1476">
          <a:extLst>
            <a:ext uri="{FF2B5EF4-FFF2-40B4-BE49-F238E27FC236}">
              <a16:creationId xmlns:a16="http://schemas.microsoft.com/office/drawing/2014/main" id="{FF7E53EB-37F3-428D-94DC-94BE0513092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31" name="Line 1477">
          <a:extLst>
            <a:ext uri="{FF2B5EF4-FFF2-40B4-BE49-F238E27FC236}">
              <a16:creationId xmlns:a16="http://schemas.microsoft.com/office/drawing/2014/main" id="{FAA1B337-6E57-46F6-8717-EC52507FD2C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32" name="Line 1478">
          <a:extLst>
            <a:ext uri="{FF2B5EF4-FFF2-40B4-BE49-F238E27FC236}">
              <a16:creationId xmlns:a16="http://schemas.microsoft.com/office/drawing/2014/main" id="{DF42A885-C215-49A7-A96E-73B1F881A51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33" name="Line 1479">
          <a:extLst>
            <a:ext uri="{FF2B5EF4-FFF2-40B4-BE49-F238E27FC236}">
              <a16:creationId xmlns:a16="http://schemas.microsoft.com/office/drawing/2014/main" id="{C054412F-EE63-427C-A76F-DCF45AAC952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34" name="Line 1480">
          <a:extLst>
            <a:ext uri="{FF2B5EF4-FFF2-40B4-BE49-F238E27FC236}">
              <a16:creationId xmlns:a16="http://schemas.microsoft.com/office/drawing/2014/main" id="{CACBD8FD-4EF6-4BA9-BF7D-B4F06F73214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35" name="Line 1481">
          <a:extLst>
            <a:ext uri="{FF2B5EF4-FFF2-40B4-BE49-F238E27FC236}">
              <a16:creationId xmlns:a16="http://schemas.microsoft.com/office/drawing/2014/main" id="{6814DE99-F3C0-4722-8D92-57B2B28815F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36" name="Line 1482">
          <a:extLst>
            <a:ext uri="{FF2B5EF4-FFF2-40B4-BE49-F238E27FC236}">
              <a16:creationId xmlns:a16="http://schemas.microsoft.com/office/drawing/2014/main" id="{5975D9E6-288D-4DA8-AA7A-B7D15D81FDB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37" name="Line 1483">
          <a:extLst>
            <a:ext uri="{FF2B5EF4-FFF2-40B4-BE49-F238E27FC236}">
              <a16:creationId xmlns:a16="http://schemas.microsoft.com/office/drawing/2014/main" id="{AD298D1E-87CB-4CB0-85FB-B15CECF3CE8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38" name="Line 1484">
          <a:extLst>
            <a:ext uri="{FF2B5EF4-FFF2-40B4-BE49-F238E27FC236}">
              <a16:creationId xmlns:a16="http://schemas.microsoft.com/office/drawing/2014/main" id="{A18E8B48-A964-4128-8DD5-39A268DC952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39" name="Line 1485">
          <a:extLst>
            <a:ext uri="{FF2B5EF4-FFF2-40B4-BE49-F238E27FC236}">
              <a16:creationId xmlns:a16="http://schemas.microsoft.com/office/drawing/2014/main" id="{D064A5B8-8CF6-49C2-AD73-057C3D59A57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40" name="Line 1486">
          <a:extLst>
            <a:ext uri="{FF2B5EF4-FFF2-40B4-BE49-F238E27FC236}">
              <a16:creationId xmlns:a16="http://schemas.microsoft.com/office/drawing/2014/main" id="{1F3605ED-B759-4A66-86DC-B2A83428552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41" name="Line 1487">
          <a:extLst>
            <a:ext uri="{FF2B5EF4-FFF2-40B4-BE49-F238E27FC236}">
              <a16:creationId xmlns:a16="http://schemas.microsoft.com/office/drawing/2014/main" id="{B02C7224-A45F-4B1B-8691-286D55063C9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42" name="Line 1488">
          <a:extLst>
            <a:ext uri="{FF2B5EF4-FFF2-40B4-BE49-F238E27FC236}">
              <a16:creationId xmlns:a16="http://schemas.microsoft.com/office/drawing/2014/main" id="{7515ED78-6CDE-4ED5-AFE9-7B5D1D4E44D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43" name="Line 1489">
          <a:extLst>
            <a:ext uri="{FF2B5EF4-FFF2-40B4-BE49-F238E27FC236}">
              <a16:creationId xmlns:a16="http://schemas.microsoft.com/office/drawing/2014/main" id="{52244257-01E2-4C24-9084-A331D4E6CFC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44" name="Line 1490">
          <a:extLst>
            <a:ext uri="{FF2B5EF4-FFF2-40B4-BE49-F238E27FC236}">
              <a16:creationId xmlns:a16="http://schemas.microsoft.com/office/drawing/2014/main" id="{B6A7CE9D-9DB0-45C7-AC31-0997EA4EDB7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45" name="Line 1491">
          <a:extLst>
            <a:ext uri="{FF2B5EF4-FFF2-40B4-BE49-F238E27FC236}">
              <a16:creationId xmlns:a16="http://schemas.microsoft.com/office/drawing/2014/main" id="{384D0FD0-7F3A-41D4-A165-3ACFF549584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46" name="Line 1492">
          <a:extLst>
            <a:ext uri="{FF2B5EF4-FFF2-40B4-BE49-F238E27FC236}">
              <a16:creationId xmlns:a16="http://schemas.microsoft.com/office/drawing/2014/main" id="{E8B5A595-BB90-4BD4-86C5-29568DA8F11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47" name="Line 1493">
          <a:extLst>
            <a:ext uri="{FF2B5EF4-FFF2-40B4-BE49-F238E27FC236}">
              <a16:creationId xmlns:a16="http://schemas.microsoft.com/office/drawing/2014/main" id="{790F1386-0230-4DA8-9099-C08188F786B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48" name="Line 1494">
          <a:extLst>
            <a:ext uri="{FF2B5EF4-FFF2-40B4-BE49-F238E27FC236}">
              <a16:creationId xmlns:a16="http://schemas.microsoft.com/office/drawing/2014/main" id="{74059A37-FF2D-4483-8C6E-9986D88D285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49" name="Line 1495">
          <a:extLst>
            <a:ext uri="{FF2B5EF4-FFF2-40B4-BE49-F238E27FC236}">
              <a16:creationId xmlns:a16="http://schemas.microsoft.com/office/drawing/2014/main" id="{263C7695-0277-48F2-A79A-997DBD6E1D4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50" name="Line 1496">
          <a:extLst>
            <a:ext uri="{FF2B5EF4-FFF2-40B4-BE49-F238E27FC236}">
              <a16:creationId xmlns:a16="http://schemas.microsoft.com/office/drawing/2014/main" id="{97F8B926-8761-4C1B-A756-00DFAD188A9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51" name="Line 1497">
          <a:extLst>
            <a:ext uri="{FF2B5EF4-FFF2-40B4-BE49-F238E27FC236}">
              <a16:creationId xmlns:a16="http://schemas.microsoft.com/office/drawing/2014/main" id="{91F834D4-71D0-4C14-B3F5-BF7AB143D1A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52" name="Line 1498">
          <a:extLst>
            <a:ext uri="{FF2B5EF4-FFF2-40B4-BE49-F238E27FC236}">
              <a16:creationId xmlns:a16="http://schemas.microsoft.com/office/drawing/2014/main" id="{5B52DFC7-C547-4876-BA36-26700ADB9B3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53" name="Line 1499">
          <a:extLst>
            <a:ext uri="{FF2B5EF4-FFF2-40B4-BE49-F238E27FC236}">
              <a16:creationId xmlns:a16="http://schemas.microsoft.com/office/drawing/2014/main" id="{17FB639E-6A35-478F-BFAD-3235F2389C2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54" name="Line 1500">
          <a:extLst>
            <a:ext uri="{FF2B5EF4-FFF2-40B4-BE49-F238E27FC236}">
              <a16:creationId xmlns:a16="http://schemas.microsoft.com/office/drawing/2014/main" id="{7EE4584A-C8E9-4FF4-BE03-7D38690DB85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55" name="Line 1501">
          <a:extLst>
            <a:ext uri="{FF2B5EF4-FFF2-40B4-BE49-F238E27FC236}">
              <a16:creationId xmlns:a16="http://schemas.microsoft.com/office/drawing/2014/main" id="{0FEBA365-6CF6-48D6-B3EA-952BC2AED37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56" name="Line 1502">
          <a:extLst>
            <a:ext uri="{FF2B5EF4-FFF2-40B4-BE49-F238E27FC236}">
              <a16:creationId xmlns:a16="http://schemas.microsoft.com/office/drawing/2014/main" id="{A582DD43-F7CE-407A-A0F8-424A575BB82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57" name="Line 1503">
          <a:extLst>
            <a:ext uri="{FF2B5EF4-FFF2-40B4-BE49-F238E27FC236}">
              <a16:creationId xmlns:a16="http://schemas.microsoft.com/office/drawing/2014/main" id="{236DDFC8-D8C3-4C91-B1B6-58E7C7C7A85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58" name="Line 1504">
          <a:extLst>
            <a:ext uri="{FF2B5EF4-FFF2-40B4-BE49-F238E27FC236}">
              <a16:creationId xmlns:a16="http://schemas.microsoft.com/office/drawing/2014/main" id="{A793E0FA-873D-4EC8-81A1-EC7C13C0089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59" name="Line 1505">
          <a:extLst>
            <a:ext uri="{FF2B5EF4-FFF2-40B4-BE49-F238E27FC236}">
              <a16:creationId xmlns:a16="http://schemas.microsoft.com/office/drawing/2014/main" id="{32158659-1001-4286-AD8A-F4A0548AF6B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60" name="Line 1506">
          <a:extLst>
            <a:ext uri="{FF2B5EF4-FFF2-40B4-BE49-F238E27FC236}">
              <a16:creationId xmlns:a16="http://schemas.microsoft.com/office/drawing/2014/main" id="{1DB9CF70-DBE7-4FA2-9A0E-7F6954D7E0B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61" name="Line 1507">
          <a:extLst>
            <a:ext uri="{FF2B5EF4-FFF2-40B4-BE49-F238E27FC236}">
              <a16:creationId xmlns:a16="http://schemas.microsoft.com/office/drawing/2014/main" id="{E71F924E-D9E9-4E7C-A81A-C732CA1F696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62" name="Line 1508">
          <a:extLst>
            <a:ext uri="{FF2B5EF4-FFF2-40B4-BE49-F238E27FC236}">
              <a16:creationId xmlns:a16="http://schemas.microsoft.com/office/drawing/2014/main" id="{AC33E0C9-D381-429E-8EC3-FC06DB62608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63" name="Line 1509">
          <a:extLst>
            <a:ext uri="{FF2B5EF4-FFF2-40B4-BE49-F238E27FC236}">
              <a16:creationId xmlns:a16="http://schemas.microsoft.com/office/drawing/2014/main" id="{48B40103-0F8B-4F75-85E9-34ED892F814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64" name="Line 1510">
          <a:extLst>
            <a:ext uri="{FF2B5EF4-FFF2-40B4-BE49-F238E27FC236}">
              <a16:creationId xmlns:a16="http://schemas.microsoft.com/office/drawing/2014/main" id="{8E26A1E9-0660-4C14-BC86-09BA35EE072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65" name="Line 1511">
          <a:extLst>
            <a:ext uri="{FF2B5EF4-FFF2-40B4-BE49-F238E27FC236}">
              <a16:creationId xmlns:a16="http://schemas.microsoft.com/office/drawing/2014/main" id="{12562EC6-CA1A-4F74-963B-5D5445D9768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66" name="Line 1512">
          <a:extLst>
            <a:ext uri="{FF2B5EF4-FFF2-40B4-BE49-F238E27FC236}">
              <a16:creationId xmlns:a16="http://schemas.microsoft.com/office/drawing/2014/main" id="{8AA4CEF3-0BB4-4757-A4A8-44D881C9068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67" name="Line 1513">
          <a:extLst>
            <a:ext uri="{FF2B5EF4-FFF2-40B4-BE49-F238E27FC236}">
              <a16:creationId xmlns:a16="http://schemas.microsoft.com/office/drawing/2014/main" id="{BAFFF909-D29D-4ED2-8D33-883FA74D678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68" name="Line 1514">
          <a:extLst>
            <a:ext uri="{FF2B5EF4-FFF2-40B4-BE49-F238E27FC236}">
              <a16:creationId xmlns:a16="http://schemas.microsoft.com/office/drawing/2014/main" id="{CA14FE83-F8DC-4700-A98A-400EC2569F5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69" name="Line 1515">
          <a:extLst>
            <a:ext uri="{FF2B5EF4-FFF2-40B4-BE49-F238E27FC236}">
              <a16:creationId xmlns:a16="http://schemas.microsoft.com/office/drawing/2014/main" id="{3AB51352-AA25-4332-B35B-5B8DD6F8CF2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70" name="Line 1516">
          <a:extLst>
            <a:ext uri="{FF2B5EF4-FFF2-40B4-BE49-F238E27FC236}">
              <a16:creationId xmlns:a16="http://schemas.microsoft.com/office/drawing/2014/main" id="{1657A00D-398D-4BBC-A3A2-A4DBDB5A28A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71" name="Line 1517">
          <a:extLst>
            <a:ext uri="{FF2B5EF4-FFF2-40B4-BE49-F238E27FC236}">
              <a16:creationId xmlns:a16="http://schemas.microsoft.com/office/drawing/2014/main" id="{25B06D94-B57F-4D35-A624-18EA672C3B3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72" name="Line 1518">
          <a:extLst>
            <a:ext uri="{FF2B5EF4-FFF2-40B4-BE49-F238E27FC236}">
              <a16:creationId xmlns:a16="http://schemas.microsoft.com/office/drawing/2014/main" id="{C1AF9D6E-71CD-4374-8C22-88196F1073F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73" name="Line 1519">
          <a:extLst>
            <a:ext uri="{FF2B5EF4-FFF2-40B4-BE49-F238E27FC236}">
              <a16:creationId xmlns:a16="http://schemas.microsoft.com/office/drawing/2014/main" id="{5271C215-2FB3-4491-86D2-E9E3F0E2812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74" name="Line 1520">
          <a:extLst>
            <a:ext uri="{FF2B5EF4-FFF2-40B4-BE49-F238E27FC236}">
              <a16:creationId xmlns:a16="http://schemas.microsoft.com/office/drawing/2014/main" id="{09453B6E-0642-430C-A599-9519265F786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75" name="Line 1521">
          <a:extLst>
            <a:ext uri="{FF2B5EF4-FFF2-40B4-BE49-F238E27FC236}">
              <a16:creationId xmlns:a16="http://schemas.microsoft.com/office/drawing/2014/main" id="{AEA2F167-FD17-442F-9D61-666324F0EE2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76" name="Line 1522">
          <a:extLst>
            <a:ext uri="{FF2B5EF4-FFF2-40B4-BE49-F238E27FC236}">
              <a16:creationId xmlns:a16="http://schemas.microsoft.com/office/drawing/2014/main" id="{5B7D20A9-1152-44A6-9D07-340D1CF7B9F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77" name="Line 1523">
          <a:extLst>
            <a:ext uri="{FF2B5EF4-FFF2-40B4-BE49-F238E27FC236}">
              <a16:creationId xmlns:a16="http://schemas.microsoft.com/office/drawing/2014/main" id="{4964334C-8907-4788-BF41-3C335FD9575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78" name="Line 1524">
          <a:extLst>
            <a:ext uri="{FF2B5EF4-FFF2-40B4-BE49-F238E27FC236}">
              <a16:creationId xmlns:a16="http://schemas.microsoft.com/office/drawing/2014/main" id="{71F3FCCF-5BB8-4EA6-A0E8-CDC675F8D2E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79" name="Line 1525">
          <a:extLst>
            <a:ext uri="{FF2B5EF4-FFF2-40B4-BE49-F238E27FC236}">
              <a16:creationId xmlns:a16="http://schemas.microsoft.com/office/drawing/2014/main" id="{590502E5-B9AC-406C-9961-B7BCC2012FF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80" name="Line 1526">
          <a:extLst>
            <a:ext uri="{FF2B5EF4-FFF2-40B4-BE49-F238E27FC236}">
              <a16:creationId xmlns:a16="http://schemas.microsoft.com/office/drawing/2014/main" id="{0C851E20-9D92-4C04-AF4A-FE483541EA5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81" name="Line 1527">
          <a:extLst>
            <a:ext uri="{FF2B5EF4-FFF2-40B4-BE49-F238E27FC236}">
              <a16:creationId xmlns:a16="http://schemas.microsoft.com/office/drawing/2014/main" id="{AB2E0BAA-A82F-404A-8434-CF0015DEA70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82" name="Line 1528">
          <a:extLst>
            <a:ext uri="{FF2B5EF4-FFF2-40B4-BE49-F238E27FC236}">
              <a16:creationId xmlns:a16="http://schemas.microsoft.com/office/drawing/2014/main" id="{1E86EF5E-26C7-4C76-8CCD-7EA104DDACC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83" name="Line 1529">
          <a:extLst>
            <a:ext uri="{FF2B5EF4-FFF2-40B4-BE49-F238E27FC236}">
              <a16:creationId xmlns:a16="http://schemas.microsoft.com/office/drawing/2014/main" id="{2D8E7809-7FAD-4C64-B415-95A40BE3C0E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84" name="Line 1530">
          <a:extLst>
            <a:ext uri="{FF2B5EF4-FFF2-40B4-BE49-F238E27FC236}">
              <a16:creationId xmlns:a16="http://schemas.microsoft.com/office/drawing/2014/main" id="{05C8BB8E-40C1-4AC3-80DC-81F73F74653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85" name="Line 1531">
          <a:extLst>
            <a:ext uri="{FF2B5EF4-FFF2-40B4-BE49-F238E27FC236}">
              <a16:creationId xmlns:a16="http://schemas.microsoft.com/office/drawing/2014/main" id="{7209DF21-16A9-4154-8990-3C093E7A1BB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86" name="Line 1532">
          <a:extLst>
            <a:ext uri="{FF2B5EF4-FFF2-40B4-BE49-F238E27FC236}">
              <a16:creationId xmlns:a16="http://schemas.microsoft.com/office/drawing/2014/main" id="{394E25C8-AF0A-4D67-A854-4823F719E84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87" name="Line 1533">
          <a:extLst>
            <a:ext uri="{FF2B5EF4-FFF2-40B4-BE49-F238E27FC236}">
              <a16:creationId xmlns:a16="http://schemas.microsoft.com/office/drawing/2014/main" id="{BBCFCF6E-52DD-4D5A-B9FF-356A91E60B7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88" name="Line 1534">
          <a:extLst>
            <a:ext uri="{FF2B5EF4-FFF2-40B4-BE49-F238E27FC236}">
              <a16:creationId xmlns:a16="http://schemas.microsoft.com/office/drawing/2014/main" id="{6E9D267E-1122-43FD-876A-A0BB8A8E5DB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89" name="Line 1535">
          <a:extLst>
            <a:ext uri="{FF2B5EF4-FFF2-40B4-BE49-F238E27FC236}">
              <a16:creationId xmlns:a16="http://schemas.microsoft.com/office/drawing/2014/main" id="{0D89BE6E-3D6A-4343-9951-DF2D9F9A5E4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90" name="Line 1536">
          <a:extLst>
            <a:ext uri="{FF2B5EF4-FFF2-40B4-BE49-F238E27FC236}">
              <a16:creationId xmlns:a16="http://schemas.microsoft.com/office/drawing/2014/main" id="{3B36A13C-444B-415E-8F98-F285C4A8917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91" name="Line 1537">
          <a:extLst>
            <a:ext uri="{FF2B5EF4-FFF2-40B4-BE49-F238E27FC236}">
              <a16:creationId xmlns:a16="http://schemas.microsoft.com/office/drawing/2014/main" id="{473302A4-4510-4101-8806-AE2E9495451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92" name="Line 1538">
          <a:extLst>
            <a:ext uri="{FF2B5EF4-FFF2-40B4-BE49-F238E27FC236}">
              <a16:creationId xmlns:a16="http://schemas.microsoft.com/office/drawing/2014/main" id="{35E9712C-D47A-432C-9CF5-E6974F2E9E5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93" name="Line 1539">
          <a:extLst>
            <a:ext uri="{FF2B5EF4-FFF2-40B4-BE49-F238E27FC236}">
              <a16:creationId xmlns:a16="http://schemas.microsoft.com/office/drawing/2014/main" id="{950CDEBF-A9FB-4B1C-8C1C-FD4799246ED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94" name="Line 1540">
          <a:extLst>
            <a:ext uri="{FF2B5EF4-FFF2-40B4-BE49-F238E27FC236}">
              <a16:creationId xmlns:a16="http://schemas.microsoft.com/office/drawing/2014/main" id="{E4F761D6-A9EF-44EA-9744-CB4994C2505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95" name="Line 1541">
          <a:extLst>
            <a:ext uri="{FF2B5EF4-FFF2-40B4-BE49-F238E27FC236}">
              <a16:creationId xmlns:a16="http://schemas.microsoft.com/office/drawing/2014/main" id="{68D75170-DCE7-42F4-B6F4-BA731AC41BB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96" name="Line 1542">
          <a:extLst>
            <a:ext uri="{FF2B5EF4-FFF2-40B4-BE49-F238E27FC236}">
              <a16:creationId xmlns:a16="http://schemas.microsoft.com/office/drawing/2014/main" id="{36938679-19AD-4CD7-B307-7232597130F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97" name="Line 1543">
          <a:extLst>
            <a:ext uri="{FF2B5EF4-FFF2-40B4-BE49-F238E27FC236}">
              <a16:creationId xmlns:a16="http://schemas.microsoft.com/office/drawing/2014/main" id="{7832E0DA-A3C0-4910-8DA4-AE8316557E3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98" name="Line 1544">
          <a:extLst>
            <a:ext uri="{FF2B5EF4-FFF2-40B4-BE49-F238E27FC236}">
              <a16:creationId xmlns:a16="http://schemas.microsoft.com/office/drawing/2014/main" id="{13B5E1B7-A139-4B53-BA5C-2ECF7E4C773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199" name="Line 1545">
          <a:extLst>
            <a:ext uri="{FF2B5EF4-FFF2-40B4-BE49-F238E27FC236}">
              <a16:creationId xmlns:a16="http://schemas.microsoft.com/office/drawing/2014/main" id="{9BC745D4-762A-42DE-AAB8-5397CBC32EC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00" name="Line 1546">
          <a:extLst>
            <a:ext uri="{FF2B5EF4-FFF2-40B4-BE49-F238E27FC236}">
              <a16:creationId xmlns:a16="http://schemas.microsoft.com/office/drawing/2014/main" id="{8333524E-FE36-419D-A225-58E16CC94D6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01" name="Line 1547">
          <a:extLst>
            <a:ext uri="{FF2B5EF4-FFF2-40B4-BE49-F238E27FC236}">
              <a16:creationId xmlns:a16="http://schemas.microsoft.com/office/drawing/2014/main" id="{C4AF22E2-6DE9-413D-87B8-DB10288E903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02" name="Line 1548">
          <a:extLst>
            <a:ext uri="{FF2B5EF4-FFF2-40B4-BE49-F238E27FC236}">
              <a16:creationId xmlns:a16="http://schemas.microsoft.com/office/drawing/2014/main" id="{0E1BEE68-6CE9-4B4F-817F-5F6E24BDA0B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03" name="Line 1549">
          <a:extLst>
            <a:ext uri="{FF2B5EF4-FFF2-40B4-BE49-F238E27FC236}">
              <a16:creationId xmlns:a16="http://schemas.microsoft.com/office/drawing/2014/main" id="{BE47BB96-D1F4-4A66-AC85-05708C7FB07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04" name="Line 1550">
          <a:extLst>
            <a:ext uri="{FF2B5EF4-FFF2-40B4-BE49-F238E27FC236}">
              <a16:creationId xmlns:a16="http://schemas.microsoft.com/office/drawing/2014/main" id="{8252D200-5728-4A29-9642-BD5128EC911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05" name="Line 1551">
          <a:extLst>
            <a:ext uri="{FF2B5EF4-FFF2-40B4-BE49-F238E27FC236}">
              <a16:creationId xmlns:a16="http://schemas.microsoft.com/office/drawing/2014/main" id="{1EDC83DE-A369-468F-AD08-3BF3AE3526D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06" name="Line 1552">
          <a:extLst>
            <a:ext uri="{FF2B5EF4-FFF2-40B4-BE49-F238E27FC236}">
              <a16:creationId xmlns:a16="http://schemas.microsoft.com/office/drawing/2014/main" id="{A9DA520D-9454-41D0-BA60-156CEB4114F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07" name="Line 1553">
          <a:extLst>
            <a:ext uri="{FF2B5EF4-FFF2-40B4-BE49-F238E27FC236}">
              <a16:creationId xmlns:a16="http://schemas.microsoft.com/office/drawing/2014/main" id="{39F4B531-74AD-4B1B-8566-D2D50C340F9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08" name="Line 1554">
          <a:extLst>
            <a:ext uri="{FF2B5EF4-FFF2-40B4-BE49-F238E27FC236}">
              <a16:creationId xmlns:a16="http://schemas.microsoft.com/office/drawing/2014/main" id="{5C160E8E-B038-4FC3-8451-95BF2DE9AC4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09" name="Line 1555">
          <a:extLst>
            <a:ext uri="{FF2B5EF4-FFF2-40B4-BE49-F238E27FC236}">
              <a16:creationId xmlns:a16="http://schemas.microsoft.com/office/drawing/2014/main" id="{B44E7759-DE81-4BFD-B327-14CE8655463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10" name="Line 1556">
          <a:extLst>
            <a:ext uri="{FF2B5EF4-FFF2-40B4-BE49-F238E27FC236}">
              <a16:creationId xmlns:a16="http://schemas.microsoft.com/office/drawing/2014/main" id="{61FF6445-DDF7-4E79-9C4A-2E06E1925AF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11" name="Line 1557">
          <a:extLst>
            <a:ext uri="{FF2B5EF4-FFF2-40B4-BE49-F238E27FC236}">
              <a16:creationId xmlns:a16="http://schemas.microsoft.com/office/drawing/2014/main" id="{2C39A53B-FB3E-463D-A172-F3A5CD71439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12" name="Line 1558">
          <a:extLst>
            <a:ext uri="{FF2B5EF4-FFF2-40B4-BE49-F238E27FC236}">
              <a16:creationId xmlns:a16="http://schemas.microsoft.com/office/drawing/2014/main" id="{E498468A-95BE-4951-83A3-5C4B37FF669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13" name="Line 1559">
          <a:extLst>
            <a:ext uri="{FF2B5EF4-FFF2-40B4-BE49-F238E27FC236}">
              <a16:creationId xmlns:a16="http://schemas.microsoft.com/office/drawing/2014/main" id="{29936DF2-BD95-4F39-9575-17B5F9DD54D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14" name="Line 1560">
          <a:extLst>
            <a:ext uri="{FF2B5EF4-FFF2-40B4-BE49-F238E27FC236}">
              <a16:creationId xmlns:a16="http://schemas.microsoft.com/office/drawing/2014/main" id="{89C3BAB7-885D-4354-AADF-19EEE310FB5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15" name="Line 1561">
          <a:extLst>
            <a:ext uri="{FF2B5EF4-FFF2-40B4-BE49-F238E27FC236}">
              <a16:creationId xmlns:a16="http://schemas.microsoft.com/office/drawing/2014/main" id="{3262CD39-C6B5-4F5C-B137-CD2958CF383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16" name="Line 1562">
          <a:extLst>
            <a:ext uri="{FF2B5EF4-FFF2-40B4-BE49-F238E27FC236}">
              <a16:creationId xmlns:a16="http://schemas.microsoft.com/office/drawing/2014/main" id="{EE16D82C-8396-410A-A227-57082A2394F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17" name="Line 1563">
          <a:extLst>
            <a:ext uri="{FF2B5EF4-FFF2-40B4-BE49-F238E27FC236}">
              <a16:creationId xmlns:a16="http://schemas.microsoft.com/office/drawing/2014/main" id="{0D8BF44E-FE2F-4782-9192-613A75001DB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18" name="Line 1564">
          <a:extLst>
            <a:ext uri="{FF2B5EF4-FFF2-40B4-BE49-F238E27FC236}">
              <a16:creationId xmlns:a16="http://schemas.microsoft.com/office/drawing/2014/main" id="{C5E67EB3-30DA-4FC6-8CBB-4911671A3A8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19" name="Line 1565">
          <a:extLst>
            <a:ext uri="{FF2B5EF4-FFF2-40B4-BE49-F238E27FC236}">
              <a16:creationId xmlns:a16="http://schemas.microsoft.com/office/drawing/2014/main" id="{A85036E7-E8DC-4AE6-BD1F-DBD315970AB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20" name="Line 1566">
          <a:extLst>
            <a:ext uri="{FF2B5EF4-FFF2-40B4-BE49-F238E27FC236}">
              <a16:creationId xmlns:a16="http://schemas.microsoft.com/office/drawing/2014/main" id="{8F2885F3-819B-47CA-9812-4C9DB279E75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21" name="Line 1567">
          <a:extLst>
            <a:ext uri="{FF2B5EF4-FFF2-40B4-BE49-F238E27FC236}">
              <a16:creationId xmlns:a16="http://schemas.microsoft.com/office/drawing/2014/main" id="{323DF529-DAC2-48CB-A1F1-D4FDEEC2FE2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22" name="Line 1568">
          <a:extLst>
            <a:ext uri="{FF2B5EF4-FFF2-40B4-BE49-F238E27FC236}">
              <a16:creationId xmlns:a16="http://schemas.microsoft.com/office/drawing/2014/main" id="{386D9C6B-C791-4096-87D4-5507EB2C595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23" name="Line 1569">
          <a:extLst>
            <a:ext uri="{FF2B5EF4-FFF2-40B4-BE49-F238E27FC236}">
              <a16:creationId xmlns:a16="http://schemas.microsoft.com/office/drawing/2014/main" id="{4CF3B621-11E1-4DD2-A689-DAF02EA7226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24" name="Line 1570">
          <a:extLst>
            <a:ext uri="{FF2B5EF4-FFF2-40B4-BE49-F238E27FC236}">
              <a16:creationId xmlns:a16="http://schemas.microsoft.com/office/drawing/2014/main" id="{33BE91B5-6B0C-4DDF-BA03-6FB48CFA7C9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25" name="Line 1571">
          <a:extLst>
            <a:ext uri="{FF2B5EF4-FFF2-40B4-BE49-F238E27FC236}">
              <a16:creationId xmlns:a16="http://schemas.microsoft.com/office/drawing/2014/main" id="{2E47A4A2-7D90-43A7-80ED-357CB693625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26" name="Line 1572">
          <a:extLst>
            <a:ext uri="{FF2B5EF4-FFF2-40B4-BE49-F238E27FC236}">
              <a16:creationId xmlns:a16="http://schemas.microsoft.com/office/drawing/2014/main" id="{EFA0E003-F4A8-423B-906B-A196D75B59C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27" name="Line 1573">
          <a:extLst>
            <a:ext uri="{FF2B5EF4-FFF2-40B4-BE49-F238E27FC236}">
              <a16:creationId xmlns:a16="http://schemas.microsoft.com/office/drawing/2014/main" id="{FE99C45C-AE95-475C-A3C7-A536C24E2DE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28" name="Line 1574">
          <a:extLst>
            <a:ext uri="{FF2B5EF4-FFF2-40B4-BE49-F238E27FC236}">
              <a16:creationId xmlns:a16="http://schemas.microsoft.com/office/drawing/2014/main" id="{DDF27A06-0204-4593-8FBC-DCA79D971E4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29" name="Line 1575">
          <a:extLst>
            <a:ext uri="{FF2B5EF4-FFF2-40B4-BE49-F238E27FC236}">
              <a16:creationId xmlns:a16="http://schemas.microsoft.com/office/drawing/2014/main" id="{451C0F00-940F-41EB-8DDB-7672B2CB03A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30" name="Line 1576">
          <a:extLst>
            <a:ext uri="{FF2B5EF4-FFF2-40B4-BE49-F238E27FC236}">
              <a16:creationId xmlns:a16="http://schemas.microsoft.com/office/drawing/2014/main" id="{DCF5E41F-C42B-4772-90F0-D6C50B7A491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31" name="Line 1577">
          <a:extLst>
            <a:ext uri="{FF2B5EF4-FFF2-40B4-BE49-F238E27FC236}">
              <a16:creationId xmlns:a16="http://schemas.microsoft.com/office/drawing/2014/main" id="{D77129DA-CF25-4E93-AB16-EBF7A37AD60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32" name="Line 1578">
          <a:extLst>
            <a:ext uri="{FF2B5EF4-FFF2-40B4-BE49-F238E27FC236}">
              <a16:creationId xmlns:a16="http://schemas.microsoft.com/office/drawing/2014/main" id="{D808585A-7D40-499A-AFB4-D95CE9E7BDC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33" name="Line 1579">
          <a:extLst>
            <a:ext uri="{FF2B5EF4-FFF2-40B4-BE49-F238E27FC236}">
              <a16:creationId xmlns:a16="http://schemas.microsoft.com/office/drawing/2014/main" id="{1DE9EE5E-6E89-4BD3-92CD-B77B00EEFF8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34" name="Line 1580">
          <a:extLst>
            <a:ext uri="{FF2B5EF4-FFF2-40B4-BE49-F238E27FC236}">
              <a16:creationId xmlns:a16="http://schemas.microsoft.com/office/drawing/2014/main" id="{719B0908-982F-42BA-A1A8-A5DAD585E27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35" name="Line 1581">
          <a:extLst>
            <a:ext uri="{FF2B5EF4-FFF2-40B4-BE49-F238E27FC236}">
              <a16:creationId xmlns:a16="http://schemas.microsoft.com/office/drawing/2014/main" id="{66DEB06C-8056-458D-8564-952807F38E5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36" name="Line 1582">
          <a:extLst>
            <a:ext uri="{FF2B5EF4-FFF2-40B4-BE49-F238E27FC236}">
              <a16:creationId xmlns:a16="http://schemas.microsoft.com/office/drawing/2014/main" id="{EC0CA9C8-21E6-4765-B823-F8944B6D2A8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37" name="Line 1583">
          <a:extLst>
            <a:ext uri="{FF2B5EF4-FFF2-40B4-BE49-F238E27FC236}">
              <a16:creationId xmlns:a16="http://schemas.microsoft.com/office/drawing/2014/main" id="{AD106350-03AD-4A8E-8612-830CD6D5D0A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38" name="Line 1584">
          <a:extLst>
            <a:ext uri="{FF2B5EF4-FFF2-40B4-BE49-F238E27FC236}">
              <a16:creationId xmlns:a16="http://schemas.microsoft.com/office/drawing/2014/main" id="{0ACE766C-CFE2-40F4-B1C3-550511D95EC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39" name="Line 1585">
          <a:extLst>
            <a:ext uri="{FF2B5EF4-FFF2-40B4-BE49-F238E27FC236}">
              <a16:creationId xmlns:a16="http://schemas.microsoft.com/office/drawing/2014/main" id="{81AAF231-D7E9-4704-B9EE-A90543124EF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40" name="Line 1586">
          <a:extLst>
            <a:ext uri="{FF2B5EF4-FFF2-40B4-BE49-F238E27FC236}">
              <a16:creationId xmlns:a16="http://schemas.microsoft.com/office/drawing/2014/main" id="{462291B2-9A52-4556-BA69-9D6CB470A83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41" name="Line 1587">
          <a:extLst>
            <a:ext uri="{FF2B5EF4-FFF2-40B4-BE49-F238E27FC236}">
              <a16:creationId xmlns:a16="http://schemas.microsoft.com/office/drawing/2014/main" id="{45A2A40B-5E4B-44F1-9CC6-CAEE5620B30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42" name="Line 1588">
          <a:extLst>
            <a:ext uri="{FF2B5EF4-FFF2-40B4-BE49-F238E27FC236}">
              <a16:creationId xmlns:a16="http://schemas.microsoft.com/office/drawing/2014/main" id="{5CBAB76D-C797-4EEB-895C-77050AE6CE7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43" name="Line 1589">
          <a:extLst>
            <a:ext uri="{FF2B5EF4-FFF2-40B4-BE49-F238E27FC236}">
              <a16:creationId xmlns:a16="http://schemas.microsoft.com/office/drawing/2014/main" id="{596B4CF3-D8F0-4BE9-A2B3-2E6616921EC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44" name="Line 1590">
          <a:extLst>
            <a:ext uri="{FF2B5EF4-FFF2-40B4-BE49-F238E27FC236}">
              <a16:creationId xmlns:a16="http://schemas.microsoft.com/office/drawing/2014/main" id="{BF74A813-578D-463D-A999-6032DAFF103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2245" name="Line 1591">
          <a:extLst>
            <a:ext uri="{FF2B5EF4-FFF2-40B4-BE49-F238E27FC236}">
              <a16:creationId xmlns:a16="http://schemas.microsoft.com/office/drawing/2014/main" id="{3F16C3AE-D619-4592-BC59-AA7ABF69B6E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46" name="Line 1592">
          <a:extLst>
            <a:ext uri="{FF2B5EF4-FFF2-40B4-BE49-F238E27FC236}">
              <a16:creationId xmlns:a16="http://schemas.microsoft.com/office/drawing/2014/main" id="{584C4B7A-2A4F-40EA-9B5B-03B717F7199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47" name="Line 1593">
          <a:extLst>
            <a:ext uri="{FF2B5EF4-FFF2-40B4-BE49-F238E27FC236}">
              <a16:creationId xmlns:a16="http://schemas.microsoft.com/office/drawing/2014/main" id="{6A99BC79-31DE-44E3-BBA9-3D771D9917B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48" name="Line 1594">
          <a:extLst>
            <a:ext uri="{FF2B5EF4-FFF2-40B4-BE49-F238E27FC236}">
              <a16:creationId xmlns:a16="http://schemas.microsoft.com/office/drawing/2014/main" id="{F65DC8F6-DA8F-4AFC-B002-0E771531363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49" name="Line 1595">
          <a:extLst>
            <a:ext uri="{FF2B5EF4-FFF2-40B4-BE49-F238E27FC236}">
              <a16:creationId xmlns:a16="http://schemas.microsoft.com/office/drawing/2014/main" id="{DEF748F2-8710-4F7B-B95C-2E7DDEC1724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50" name="Line 1596">
          <a:extLst>
            <a:ext uri="{FF2B5EF4-FFF2-40B4-BE49-F238E27FC236}">
              <a16:creationId xmlns:a16="http://schemas.microsoft.com/office/drawing/2014/main" id="{70BEF5B6-EA5E-4EC1-8D5D-B12F0A15476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51" name="Line 1597">
          <a:extLst>
            <a:ext uri="{FF2B5EF4-FFF2-40B4-BE49-F238E27FC236}">
              <a16:creationId xmlns:a16="http://schemas.microsoft.com/office/drawing/2014/main" id="{4B32423B-2648-4354-B8C5-2C024B71F49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52" name="Line 1598">
          <a:extLst>
            <a:ext uri="{FF2B5EF4-FFF2-40B4-BE49-F238E27FC236}">
              <a16:creationId xmlns:a16="http://schemas.microsoft.com/office/drawing/2014/main" id="{496FBC13-5ACB-4FF1-916E-560A77EDEF4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53" name="Line 1599">
          <a:extLst>
            <a:ext uri="{FF2B5EF4-FFF2-40B4-BE49-F238E27FC236}">
              <a16:creationId xmlns:a16="http://schemas.microsoft.com/office/drawing/2014/main" id="{13A0CD5A-357A-4261-BC43-6E890E8B233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54" name="Line 1600">
          <a:extLst>
            <a:ext uri="{FF2B5EF4-FFF2-40B4-BE49-F238E27FC236}">
              <a16:creationId xmlns:a16="http://schemas.microsoft.com/office/drawing/2014/main" id="{65B9A1B2-074D-41EB-8A68-D2963241A7D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55" name="Line 1601">
          <a:extLst>
            <a:ext uri="{FF2B5EF4-FFF2-40B4-BE49-F238E27FC236}">
              <a16:creationId xmlns:a16="http://schemas.microsoft.com/office/drawing/2014/main" id="{62EBB8C7-8436-4079-82A5-D2F534F6424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56" name="Line 1602">
          <a:extLst>
            <a:ext uri="{FF2B5EF4-FFF2-40B4-BE49-F238E27FC236}">
              <a16:creationId xmlns:a16="http://schemas.microsoft.com/office/drawing/2014/main" id="{3848166F-734D-46EB-A828-0371A987874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57" name="Line 1603">
          <a:extLst>
            <a:ext uri="{FF2B5EF4-FFF2-40B4-BE49-F238E27FC236}">
              <a16:creationId xmlns:a16="http://schemas.microsoft.com/office/drawing/2014/main" id="{C4B14DAC-9B47-419E-AC51-1284B42FF06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58" name="Line 1604">
          <a:extLst>
            <a:ext uri="{FF2B5EF4-FFF2-40B4-BE49-F238E27FC236}">
              <a16:creationId xmlns:a16="http://schemas.microsoft.com/office/drawing/2014/main" id="{EBFF6F14-8F46-4838-9921-2910D0C3E03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59" name="Line 1605">
          <a:extLst>
            <a:ext uri="{FF2B5EF4-FFF2-40B4-BE49-F238E27FC236}">
              <a16:creationId xmlns:a16="http://schemas.microsoft.com/office/drawing/2014/main" id="{55BA0120-4B12-4CCD-9CB4-F80004F5E30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60" name="Line 1606">
          <a:extLst>
            <a:ext uri="{FF2B5EF4-FFF2-40B4-BE49-F238E27FC236}">
              <a16:creationId xmlns:a16="http://schemas.microsoft.com/office/drawing/2014/main" id="{69A6F775-E7BA-404F-9892-713F2C7C885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61" name="Line 1607">
          <a:extLst>
            <a:ext uri="{FF2B5EF4-FFF2-40B4-BE49-F238E27FC236}">
              <a16:creationId xmlns:a16="http://schemas.microsoft.com/office/drawing/2014/main" id="{703BE507-3127-4F34-81B1-AC0D74EF567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62" name="Line 1608">
          <a:extLst>
            <a:ext uri="{FF2B5EF4-FFF2-40B4-BE49-F238E27FC236}">
              <a16:creationId xmlns:a16="http://schemas.microsoft.com/office/drawing/2014/main" id="{6956AB76-F526-4137-9771-44CD1F150ED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63" name="Line 1609">
          <a:extLst>
            <a:ext uri="{FF2B5EF4-FFF2-40B4-BE49-F238E27FC236}">
              <a16:creationId xmlns:a16="http://schemas.microsoft.com/office/drawing/2014/main" id="{9B27BBE0-4BB1-43B9-B6A8-97698C32E6A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64" name="Line 1610">
          <a:extLst>
            <a:ext uri="{FF2B5EF4-FFF2-40B4-BE49-F238E27FC236}">
              <a16:creationId xmlns:a16="http://schemas.microsoft.com/office/drawing/2014/main" id="{6CA40DC3-991F-4468-B6F6-17F10AE6F3D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65" name="Line 1611">
          <a:extLst>
            <a:ext uri="{FF2B5EF4-FFF2-40B4-BE49-F238E27FC236}">
              <a16:creationId xmlns:a16="http://schemas.microsoft.com/office/drawing/2014/main" id="{F0754D33-72DE-4FCC-A852-73E2A181DFC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66" name="Line 1612">
          <a:extLst>
            <a:ext uri="{FF2B5EF4-FFF2-40B4-BE49-F238E27FC236}">
              <a16:creationId xmlns:a16="http://schemas.microsoft.com/office/drawing/2014/main" id="{C66FD7F8-0DD6-4E14-8203-7BF5AE92E89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67" name="Line 1613">
          <a:extLst>
            <a:ext uri="{FF2B5EF4-FFF2-40B4-BE49-F238E27FC236}">
              <a16:creationId xmlns:a16="http://schemas.microsoft.com/office/drawing/2014/main" id="{7369F6FB-35BC-47A4-8DB9-7A8745D79A7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68" name="Line 1614">
          <a:extLst>
            <a:ext uri="{FF2B5EF4-FFF2-40B4-BE49-F238E27FC236}">
              <a16:creationId xmlns:a16="http://schemas.microsoft.com/office/drawing/2014/main" id="{0453F6EB-C478-43F2-85F1-E56CC9E7A69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69" name="Line 1615">
          <a:extLst>
            <a:ext uri="{FF2B5EF4-FFF2-40B4-BE49-F238E27FC236}">
              <a16:creationId xmlns:a16="http://schemas.microsoft.com/office/drawing/2014/main" id="{0689C3E6-D05E-49D0-B64F-563BC2F6AE1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70" name="Line 1616">
          <a:extLst>
            <a:ext uri="{FF2B5EF4-FFF2-40B4-BE49-F238E27FC236}">
              <a16:creationId xmlns:a16="http://schemas.microsoft.com/office/drawing/2014/main" id="{085E102E-B425-45A3-9FC9-869AB1A4949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71" name="Line 1617">
          <a:extLst>
            <a:ext uri="{FF2B5EF4-FFF2-40B4-BE49-F238E27FC236}">
              <a16:creationId xmlns:a16="http://schemas.microsoft.com/office/drawing/2014/main" id="{4702A333-D595-4542-A395-8EBB3DA22AA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72" name="Line 1618">
          <a:extLst>
            <a:ext uri="{FF2B5EF4-FFF2-40B4-BE49-F238E27FC236}">
              <a16:creationId xmlns:a16="http://schemas.microsoft.com/office/drawing/2014/main" id="{00767FF1-7E90-45D7-A4D1-E8657E4CB24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73" name="Line 1619">
          <a:extLst>
            <a:ext uri="{FF2B5EF4-FFF2-40B4-BE49-F238E27FC236}">
              <a16:creationId xmlns:a16="http://schemas.microsoft.com/office/drawing/2014/main" id="{4DCDC40F-686A-4277-9C58-64570F55033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74" name="Line 1620">
          <a:extLst>
            <a:ext uri="{FF2B5EF4-FFF2-40B4-BE49-F238E27FC236}">
              <a16:creationId xmlns:a16="http://schemas.microsoft.com/office/drawing/2014/main" id="{3AB5BB19-EE1C-414C-8D83-50B4FC8AB80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75" name="Line 1621">
          <a:extLst>
            <a:ext uri="{FF2B5EF4-FFF2-40B4-BE49-F238E27FC236}">
              <a16:creationId xmlns:a16="http://schemas.microsoft.com/office/drawing/2014/main" id="{D69F7EEA-19E5-4DD0-87E6-A3C76A8DE04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76" name="Line 1622">
          <a:extLst>
            <a:ext uri="{FF2B5EF4-FFF2-40B4-BE49-F238E27FC236}">
              <a16:creationId xmlns:a16="http://schemas.microsoft.com/office/drawing/2014/main" id="{81235868-E579-430B-B74E-FD2D112A038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77" name="Line 1623">
          <a:extLst>
            <a:ext uri="{FF2B5EF4-FFF2-40B4-BE49-F238E27FC236}">
              <a16:creationId xmlns:a16="http://schemas.microsoft.com/office/drawing/2014/main" id="{1BC0EAEB-B0D7-4FCF-BCC5-E34F3298506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78" name="Line 1624">
          <a:extLst>
            <a:ext uri="{FF2B5EF4-FFF2-40B4-BE49-F238E27FC236}">
              <a16:creationId xmlns:a16="http://schemas.microsoft.com/office/drawing/2014/main" id="{D13493A7-5508-4375-9A65-E1C3F8D0348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79" name="Line 1625">
          <a:extLst>
            <a:ext uri="{FF2B5EF4-FFF2-40B4-BE49-F238E27FC236}">
              <a16:creationId xmlns:a16="http://schemas.microsoft.com/office/drawing/2014/main" id="{1DF8FB57-99EF-44A9-9551-B1697EAD701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80" name="Line 1626">
          <a:extLst>
            <a:ext uri="{FF2B5EF4-FFF2-40B4-BE49-F238E27FC236}">
              <a16:creationId xmlns:a16="http://schemas.microsoft.com/office/drawing/2014/main" id="{E5DA77C2-1E6C-4085-AC1A-46CB01E0740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81" name="Line 1627">
          <a:extLst>
            <a:ext uri="{FF2B5EF4-FFF2-40B4-BE49-F238E27FC236}">
              <a16:creationId xmlns:a16="http://schemas.microsoft.com/office/drawing/2014/main" id="{6E4B222E-C75A-49C4-8F0C-649455502F0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82" name="Line 1628">
          <a:extLst>
            <a:ext uri="{FF2B5EF4-FFF2-40B4-BE49-F238E27FC236}">
              <a16:creationId xmlns:a16="http://schemas.microsoft.com/office/drawing/2014/main" id="{AAE8D3E2-F13A-4A96-BB7C-7B554292EB7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83" name="Line 1629">
          <a:extLst>
            <a:ext uri="{FF2B5EF4-FFF2-40B4-BE49-F238E27FC236}">
              <a16:creationId xmlns:a16="http://schemas.microsoft.com/office/drawing/2014/main" id="{86C1E544-0976-446D-9013-BF0B3CBCD89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84" name="Line 1630">
          <a:extLst>
            <a:ext uri="{FF2B5EF4-FFF2-40B4-BE49-F238E27FC236}">
              <a16:creationId xmlns:a16="http://schemas.microsoft.com/office/drawing/2014/main" id="{505466DE-AF17-4314-93B9-04D792F17A6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85" name="Line 1631">
          <a:extLst>
            <a:ext uri="{FF2B5EF4-FFF2-40B4-BE49-F238E27FC236}">
              <a16:creationId xmlns:a16="http://schemas.microsoft.com/office/drawing/2014/main" id="{E2760699-F6D6-4EDB-A324-8EDFB7003E7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86" name="Line 1632">
          <a:extLst>
            <a:ext uri="{FF2B5EF4-FFF2-40B4-BE49-F238E27FC236}">
              <a16:creationId xmlns:a16="http://schemas.microsoft.com/office/drawing/2014/main" id="{C38F3717-0F18-4CC0-8A94-22A168B41F8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87" name="Line 1633">
          <a:extLst>
            <a:ext uri="{FF2B5EF4-FFF2-40B4-BE49-F238E27FC236}">
              <a16:creationId xmlns:a16="http://schemas.microsoft.com/office/drawing/2014/main" id="{D121D1EF-C9AC-47A8-A661-75D190E6E39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88" name="Line 1634">
          <a:extLst>
            <a:ext uri="{FF2B5EF4-FFF2-40B4-BE49-F238E27FC236}">
              <a16:creationId xmlns:a16="http://schemas.microsoft.com/office/drawing/2014/main" id="{913BA266-A9D2-43AE-8928-528897DE536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89" name="Line 1635">
          <a:extLst>
            <a:ext uri="{FF2B5EF4-FFF2-40B4-BE49-F238E27FC236}">
              <a16:creationId xmlns:a16="http://schemas.microsoft.com/office/drawing/2014/main" id="{C9E12A2F-2F1A-4BA8-9EBB-3239DF99B2B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90" name="Line 1636">
          <a:extLst>
            <a:ext uri="{FF2B5EF4-FFF2-40B4-BE49-F238E27FC236}">
              <a16:creationId xmlns:a16="http://schemas.microsoft.com/office/drawing/2014/main" id="{B2FB24CA-DB98-4970-811F-64B593B83B4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91" name="Line 1637">
          <a:extLst>
            <a:ext uri="{FF2B5EF4-FFF2-40B4-BE49-F238E27FC236}">
              <a16:creationId xmlns:a16="http://schemas.microsoft.com/office/drawing/2014/main" id="{B21DF8FF-C4A2-4119-BF13-5DF7DF68481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92" name="Line 1638">
          <a:extLst>
            <a:ext uri="{FF2B5EF4-FFF2-40B4-BE49-F238E27FC236}">
              <a16:creationId xmlns:a16="http://schemas.microsoft.com/office/drawing/2014/main" id="{04B543AA-56AF-4EE0-B1AD-343895D144C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93" name="Line 1639">
          <a:extLst>
            <a:ext uri="{FF2B5EF4-FFF2-40B4-BE49-F238E27FC236}">
              <a16:creationId xmlns:a16="http://schemas.microsoft.com/office/drawing/2014/main" id="{CB9966A5-0646-4290-AFA7-CD73901E5D4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94" name="Line 1640">
          <a:extLst>
            <a:ext uri="{FF2B5EF4-FFF2-40B4-BE49-F238E27FC236}">
              <a16:creationId xmlns:a16="http://schemas.microsoft.com/office/drawing/2014/main" id="{B481C220-F259-499E-BAA2-97B3214F382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95" name="Line 1641">
          <a:extLst>
            <a:ext uri="{FF2B5EF4-FFF2-40B4-BE49-F238E27FC236}">
              <a16:creationId xmlns:a16="http://schemas.microsoft.com/office/drawing/2014/main" id="{38DD4D77-423F-4CF8-A93A-E34003803C3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96" name="Line 1642">
          <a:extLst>
            <a:ext uri="{FF2B5EF4-FFF2-40B4-BE49-F238E27FC236}">
              <a16:creationId xmlns:a16="http://schemas.microsoft.com/office/drawing/2014/main" id="{05204DDF-B7A0-4DD0-8952-EAE97C31088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97" name="Line 1643">
          <a:extLst>
            <a:ext uri="{FF2B5EF4-FFF2-40B4-BE49-F238E27FC236}">
              <a16:creationId xmlns:a16="http://schemas.microsoft.com/office/drawing/2014/main" id="{8D43A81E-D6AF-4BD7-9434-E678B9CF6EA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98" name="Line 1644">
          <a:extLst>
            <a:ext uri="{FF2B5EF4-FFF2-40B4-BE49-F238E27FC236}">
              <a16:creationId xmlns:a16="http://schemas.microsoft.com/office/drawing/2014/main" id="{273B6D2C-6F14-4D1C-A5FB-AAB8553D810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299" name="Line 1645">
          <a:extLst>
            <a:ext uri="{FF2B5EF4-FFF2-40B4-BE49-F238E27FC236}">
              <a16:creationId xmlns:a16="http://schemas.microsoft.com/office/drawing/2014/main" id="{732DEED9-7C99-462A-905C-6950272862B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00" name="Line 1646">
          <a:extLst>
            <a:ext uri="{FF2B5EF4-FFF2-40B4-BE49-F238E27FC236}">
              <a16:creationId xmlns:a16="http://schemas.microsoft.com/office/drawing/2014/main" id="{CBA5BCD4-3F8E-4896-AC15-E95C73A3E2C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01" name="Line 1647">
          <a:extLst>
            <a:ext uri="{FF2B5EF4-FFF2-40B4-BE49-F238E27FC236}">
              <a16:creationId xmlns:a16="http://schemas.microsoft.com/office/drawing/2014/main" id="{1571A405-87BD-4CBF-A4FA-187D840BDDA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02" name="Line 1648">
          <a:extLst>
            <a:ext uri="{FF2B5EF4-FFF2-40B4-BE49-F238E27FC236}">
              <a16:creationId xmlns:a16="http://schemas.microsoft.com/office/drawing/2014/main" id="{0FDE1126-7ECC-42F1-A8DD-7CF5FF69A49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03" name="Line 1649">
          <a:extLst>
            <a:ext uri="{FF2B5EF4-FFF2-40B4-BE49-F238E27FC236}">
              <a16:creationId xmlns:a16="http://schemas.microsoft.com/office/drawing/2014/main" id="{4543B7E4-3003-4B12-A0EE-2E9FD902346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04" name="Line 1650">
          <a:extLst>
            <a:ext uri="{FF2B5EF4-FFF2-40B4-BE49-F238E27FC236}">
              <a16:creationId xmlns:a16="http://schemas.microsoft.com/office/drawing/2014/main" id="{2BD6E4D6-6AA4-4837-8AA3-3426067D157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05" name="Line 1651">
          <a:extLst>
            <a:ext uri="{FF2B5EF4-FFF2-40B4-BE49-F238E27FC236}">
              <a16:creationId xmlns:a16="http://schemas.microsoft.com/office/drawing/2014/main" id="{4498F462-AABE-4215-AB68-90EC99C73FC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06" name="Line 1652">
          <a:extLst>
            <a:ext uri="{FF2B5EF4-FFF2-40B4-BE49-F238E27FC236}">
              <a16:creationId xmlns:a16="http://schemas.microsoft.com/office/drawing/2014/main" id="{20BEC43B-F3FE-4C7F-86D7-133C5AA0438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07" name="Line 1653">
          <a:extLst>
            <a:ext uri="{FF2B5EF4-FFF2-40B4-BE49-F238E27FC236}">
              <a16:creationId xmlns:a16="http://schemas.microsoft.com/office/drawing/2014/main" id="{C8FACE89-6A47-46CF-89D1-705D950D600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08" name="Line 1654">
          <a:extLst>
            <a:ext uri="{FF2B5EF4-FFF2-40B4-BE49-F238E27FC236}">
              <a16:creationId xmlns:a16="http://schemas.microsoft.com/office/drawing/2014/main" id="{30B193E1-89C8-401D-A5D6-2D42BCF4BBA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09" name="Line 1655">
          <a:extLst>
            <a:ext uri="{FF2B5EF4-FFF2-40B4-BE49-F238E27FC236}">
              <a16:creationId xmlns:a16="http://schemas.microsoft.com/office/drawing/2014/main" id="{A8DCBD02-9150-4F98-9F2F-FB8F1601DDC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10" name="Line 1656">
          <a:extLst>
            <a:ext uri="{FF2B5EF4-FFF2-40B4-BE49-F238E27FC236}">
              <a16:creationId xmlns:a16="http://schemas.microsoft.com/office/drawing/2014/main" id="{62F89076-9362-4240-91B7-6319E781ADD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11" name="Line 1657">
          <a:extLst>
            <a:ext uri="{FF2B5EF4-FFF2-40B4-BE49-F238E27FC236}">
              <a16:creationId xmlns:a16="http://schemas.microsoft.com/office/drawing/2014/main" id="{65C01D3D-E259-481C-835B-356E7282871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12" name="Line 1658">
          <a:extLst>
            <a:ext uri="{FF2B5EF4-FFF2-40B4-BE49-F238E27FC236}">
              <a16:creationId xmlns:a16="http://schemas.microsoft.com/office/drawing/2014/main" id="{75906B30-A88A-496A-9A3B-8A0E648661D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13" name="Line 1659">
          <a:extLst>
            <a:ext uri="{FF2B5EF4-FFF2-40B4-BE49-F238E27FC236}">
              <a16:creationId xmlns:a16="http://schemas.microsoft.com/office/drawing/2014/main" id="{910198C9-520F-40F0-B8DF-E5720049487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14" name="Line 1660">
          <a:extLst>
            <a:ext uri="{FF2B5EF4-FFF2-40B4-BE49-F238E27FC236}">
              <a16:creationId xmlns:a16="http://schemas.microsoft.com/office/drawing/2014/main" id="{40AB5E9F-CC1F-4F5F-89D7-B3CCC963BBB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15" name="Line 1661">
          <a:extLst>
            <a:ext uri="{FF2B5EF4-FFF2-40B4-BE49-F238E27FC236}">
              <a16:creationId xmlns:a16="http://schemas.microsoft.com/office/drawing/2014/main" id="{94A3C36A-8835-466A-9A5A-90B769FE71E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16" name="Line 1662">
          <a:extLst>
            <a:ext uri="{FF2B5EF4-FFF2-40B4-BE49-F238E27FC236}">
              <a16:creationId xmlns:a16="http://schemas.microsoft.com/office/drawing/2014/main" id="{FE4C8776-5F60-4E9F-A149-801C9DAC2C5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17" name="Line 1663">
          <a:extLst>
            <a:ext uri="{FF2B5EF4-FFF2-40B4-BE49-F238E27FC236}">
              <a16:creationId xmlns:a16="http://schemas.microsoft.com/office/drawing/2014/main" id="{7117A554-C340-42D2-8A47-7D6872DAC1B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18" name="Line 1664">
          <a:extLst>
            <a:ext uri="{FF2B5EF4-FFF2-40B4-BE49-F238E27FC236}">
              <a16:creationId xmlns:a16="http://schemas.microsoft.com/office/drawing/2014/main" id="{C4D1E3E5-3F1F-4CCB-99DE-5824C54110F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19" name="Line 1665">
          <a:extLst>
            <a:ext uri="{FF2B5EF4-FFF2-40B4-BE49-F238E27FC236}">
              <a16:creationId xmlns:a16="http://schemas.microsoft.com/office/drawing/2014/main" id="{59D7B226-5C2B-43D5-8234-942E6B78A3A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20" name="Line 1666">
          <a:extLst>
            <a:ext uri="{FF2B5EF4-FFF2-40B4-BE49-F238E27FC236}">
              <a16:creationId xmlns:a16="http://schemas.microsoft.com/office/drawing/2014/main" id="{57E8AD2B-EAF2-4536-889D-8CA2C49ABD6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21" name="Line 1667">
          <a:extLst>
            <a:ext uri="{FF2B5EF4-FFF2-40B4-BE49-F238E27FC236}">
              <a16:creationId xmlns:a16="http://schemas.microsoft.com/office/drawing/2014/main" id="{2C2D247B-7B54-4535-BAA5-41DF653E408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22" name="Line 1668">
          <a:extLst>
            <a:ext uri="{FF2B5EF4-FFF2-40B4-BE49-F238E27FC236}">
              <a16:creationId xmlns:a16="http://schemas.microsoft.com/office/drawing/2014/main" id="{68E15E86-C2F5-42E7-9075-6CE9E0600F7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23" name="Line 1669">
          <a:extLst>
            <a:ext uri="{FF2B5EF4-FFF2-40B4-BE49-F238E27FC236}">
              <a16:creationId xmlns:a16="http://schemas.microsoft.com/office/drawing/2014/main" id="{5EC953B4-27DC-448B-82F8-64A57B55743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24" name="Line 1670">
          <a:extLst>
            <a:ext uri="{FF2B5EF4-FFF2-40B4-BE49-F238E27FC236}">
              <a16:creationId xmlns:a16="http://schemas.microsoft.com/office/drawing/2014/main" id="{62ADD3E7-8E6E-4073-9432-85ACEF87FB2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25" name="Line 1671">
          <a:extLst>
            <a:ext uri="{FF2B5EF4-FFF2-40B4-BE49-F238E27FC236}">
              <a16:creationId xmlns:a16="http://schemas.microsoft.com/office/drawing/2014/main" id="{BFFE55FF-DBA0-442B-9931-9597DF05A0F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26" name="Line 1672">
          <a:extLst>
            <a:ext uri="{FF2B5EF4-FFF2-40B4-BE49-F238E27FC236}">
              <a16:creationId xmlns:a16="http://schemas.microsoft.com/office/drawing/2014/main" id="{58E3C721-87AC-4268-AAA8-81220804D74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27" name="Line 1673">
          <a:extLst>
            <a:ext uri="{FF2B5EF4-FFF2-40B4-BE49-F238E27FC236}">
              <a16:creationId xmlns:a16="http://schemas.microsoft.com/office/drawing/2014/main" id="{C7061884-D6BE-4BB9-BFF0-5AC362EDAB4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28" name="Line 1674">
          <a:extLst>
            <a:ext uri="{FF2B5EF4-FFF2-40B4-BE49-F238E27FC236}">
              <a16:creationId xmlns:a16="http://schemas.microsoft.com/office/drawing/2014/main" id="{414619C4-3E10-4B7D-976A-02DC3BC9AD8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29" name="Line 1675">
          <a:extLst>
            <a:ext uri="{FF2B5EF4-FFF2-40B4-BE49-F238E27FC236}">
              <a16:creationId xmlns:a16="http://schemas.microsoft.com/office/drawing/2014/main" id="{545D6E70-76C9-4432-B761-D74FFF130AD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30" name="Line 1676">
          <a:extLst>
            <a:ext uri="{FF2B5EF4-FFF2-40B4-BE49-F238E27FC236}">
              <a16:creationId xmlns:a16="http://schemas.microsoft.com/office/drawing/2014/main" id="{3530A808-029B-414F-94FD-0B868E7ADAA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31" name="Line 1677">
          <a:extLst>
            <a:ext uri="{FF2B5EF4-FFF2-40B4-BE49-F238E27FC236}">
              <a16:creationId xmlns:a16="http://schemas.microsoft.com/office/drawing/2014/main" id="{5500CE13-C886-4DF0-A617-F1DD850C089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32" name="Line 1678">
          <a:extLst>
            <a:ext uri="{FF2B5EF4-FFF2-40B4-BE49-F238E27FC236}">
              <a16:creationId xmlns:a16="http://schemas.microsoft.com/office/drawing/2014/main" id="{B05D0043-90D6-441C-BA73-C916176E733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33" name="Line 1679">
          <a:extLst>
            <a:ext uri="{FF2B5EF4-FFF2-40B4-BE49-F238E27FC236}">
              <a16:creationId xmlns:a16="http://schemas.microsoft.com/office/drawing/2014/main" id="{CF77EDA8-DD0F-45D7-BD81-81D755F4048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34" name="Line 1680">
          <a:extLst>
            <a:ext uri="{FF2B5EF4-FFF2-40B4-BE49-F238E27FC236}">
              <a16:creationId xmlns:a16="http://schemas.microsoft.com/office/drawing/2014/main" id="{A5E839F7-7DEE-4995-8117-880E4E49156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35" name="Line 1681">
          <a:extLst>
            <a:ext uri="{FF2B5EF4-FFF2-40B4-BE49-F238E27FC236}">
              <a16:creationId xmlns:a16="http://schemas.microsoft.com/office/drawing/2014/main" id="{66161AC7-EFAA-4594-9F5A-F6DED2ABDB0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36" name="Line 1682">
          <a:extLst>
            <a:ext uri="{FF2B5EF4-FFF2-40B4-BE49-F238E27FC236}">
              <a16:creationId xmlns:a16="http://schemas.microsoft.com/office/drawing/2014/main" id="{FE93807B-BE65-4738-80AA-E1B6E30C826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37" name="Line 1683">
          <a:extLst>
            <a:ext uri="{FF2B5EF4-FFF2-40B4-BE49-F238E27FC236}">
              <a16:creationId xmlns:a16="http://schemas.microsoft.com/office/drawing/2014/main" id="{01B09765-2EF3-44CC-A1D2-91EF1B03B73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38" name="Line 1684">
          <a:extLst>
            <a:ext uri="{FF2B5EF4-FFF2-40B4-BE49-F238E27FC236}">
              <a16:creationId xmlns:a16="http://schemas.microsoft.com/office/drawing/2014/main" id="{E12208CF-2C0A-484E-A3A7-5FB7EA6F98F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39" name="Line 1685">
          <a:extLst>
            <a:ext uri="{FF2B5EF4-FFF2-40B4-BE49-F238E27FC236}">
              <a16:creationId xmlns:a16="http://schemas.microsoft.com/office/drawing/2014/main" id="{1E41640D-8B1B-460D-9931-B4EED1535BC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40" name="Line 1686">
          <a:extLst>
            <a:ext uri="{FF2B5EF4-FFF2-40B4-BE49-F238E27FC236}">
              <a16:creationId xmlns:a16="http://schemas.microsoft.com/office/drawing/2014/main" id="{AEF77DC0-4E1A-482E-8745-6AC316647A3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41" name="Line 1687">
          <a:extLst>
            <a:ext uri="{FF2B5EF4-FFF2-40B4-BE49-F238E27FC236}">
              <a16:creationId xmlns:a16="http://schemas.microsoft.com/office/drawing/2014/main" id="{DD18BD1A-042D-4446-8B82-B08F267462F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42" name="Line 1688">
          <a:extLst>
            <a:ext uri="{FF2B5EF4-FFF2-40B4-BE49-F238E27FC236}">
              <a16:creationId xmlns:a16="http://schemas.microsoft.com/office/drawing/2014/main" id="{35CCA509-349D-468A-B5C8-A3436B8DF34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43" name="Line 1689">
          <a:extLst>
            <a:ext uri="{FF2B5EF4-FFF2-40B4-BE49-F238E27FC236}">
              <a16:creationId xmlns:a16="http://schemas.microsoft.com/office/drawing/2014/main" id="{B2A58ABA-966B-4C76-AADC-FE05C1249F8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44" name="Line 1690">
          <a:extLst>
            <a:ext uri="{FF2B5EF4-FFF2-40B4-BE49-F238E27FC236}">
              <a16:creationId xmlns:a16="http://schemas.microsoft.com/office/drawing/2014/main" id="{B67C1E09-15F5-4D93-BE13-E9D7471E1BF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2345" name="Line 1691">
          <a:extLst>
            <a:ext uri="{FF2B5EF4-FFF2-40B4-BE49-F238E27FC236}">
              <a16:creationId xmlns:a16="http://schemas.microsoft.com/office/drawing/2014/main" id="{2BDF01B0-F843-4AD4-92C5-CE8C41190A1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46" name="Line 1692">
          <a:extLst>
            <a:ext uri="{FF2B5EF4-FFF2-40B4-BE49-F238E27FC236}">
              <a16:creationId xmlns:a16="http://schemas.microsoft.com/office/drawing/2014/main" id="{F8AEC01A-3F62-4878-ACD7-EAA50946E2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47" name="Line 1693">
          <a:extLst>
            <a:ext uri="{FF2B5EF4-FFF2-40B4-BE49-F238E27FC236}">
              <a16:creationId xmlns:a16="http://schemas.microsoft.com/office/drawing/2014/main" id="{9E9A1D5D-C9AF-4407-B9FF-BBADEBD8D17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48" name="Line 1694">
          <a:extLst>
            <a:ext uri="{FF2B5EF4-FFF2-40B4-BE49-F238E27FC236}">
              <a16:creationId xmlns:a16="http://schemas.microsoft.com/office/drawing/2014/main" id="{12012ED5-C853-4271-AE1E-91C12215C2B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49" name="Line 1695">
          <a:extLst>
            <a:ext uri="{FF2B5EF4-FFF2-40B4-BE49-F238E27FC236}">
              <a16:creationId xmlns:a16="http://schemas.microsoft.com/office/drawing/2014/main" id="{E4C13CF7-BD84-4314-9825-F166332FD52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50" name="Line 1696">
          <a:extLst>
            <a:ext uri="{FF2B5EF4-FFF2-40B4-BE49-F238E27FC236}">
              <a16:creationId xmlns:a16="http://schemas.microsoft.com/office/drawing/2014/main" id="{D7A5B061-D280-4886-9416-678A36D88F2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51" name="Line 1697">
          <a:extLst>
            <a:ext uri="{FF2B5EF4-FFF2-40B4-BE49-F238E27FC236}">
              <a16:creationId xmlns:a16="http://schemas.microsoft.com/office/drawing/2014/main" id="{CE8375E2-6933-49C6-B1A4-3EE6C87EEA6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52" name="Line 1698">
          <a:extLst>
            <a:ext uri="{FF2B5EF4-FFF2-40B4-BE49-F238E27FC236}">
              <a16:creationId xmlns:a16="http://schemas.microsoft.com/office/drawing/2014/main" id="{A9E5F06E-4485-4627-8E28-BCF1054D46C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53" name="Line 1699">
          <a:extLst>
            <a:ext uri="{FF2B5EF4-FFF2-40B4-BE49-F238E27FC236}">
              <a16:creationId xmlns:a16="http://schemas.microsoft.com/office/drawing/2014/main" id="{FB8E6C5C-0891-4E5E-91B9-C880FAD6532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54" name="Line 1700">
          <a:extLst>
            <a:ext uri="{FF2B5EF4-FFF2-40B4-BE49-F238E27FC236}">
              <a16:creationId xmlns:a16="http://schemas.microsoft.com/office/drawing/2014/main" id="{D66FB924-3547-4EE3-A163-5AE7A0C813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55" name="Line 1701">
          <a:extLst>
            <a:ext uri="{FF2B5EF4-FFF2-40B4-BE49-F238E27FC236}">
              <a16:creationId xmlns:a16="http://schemas.microsoft.com/office/drawing/2014/main" id="{DA6FC019-EB99-4322-92C9-A1642515A2C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56" name="Line 1702">
          <a:extLst>
            <a:ext uri="{FF2B5EF4-FFF2-40B4-BE49-F238E27FC236}">
              <a16:creationId xmlns:a16="http://schemas.microsoft.com/office/drawing/2014/main" id="{5D376775-2D7D-4A47-BA11-5BFEF6C6193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57" name="Line 1703">
          <a:extLst>
            <a:ext uri="{FF2B5EF4-FFF2-40B4-BE49-F238E27FC236}">
              <a16:creationId xmlns:a16="http://schemas.microsoft.com/office/drawing/2014/main" id="{E3D7A76C-F6A1-4144-ACBC-3BDE96BDB4C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58" name="Line 1704">
          <a:extLst>
            <a:ext uri="{FF2B5EF4-FFF2-40B4-BE49-F238E27FC236}">
              <a16:creationId xmlns:a16="http://schemas.microsoft.com/office/drawing/2014/main" id="{B3495C4F-4F56-4952-A617-8F874AE7978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59" name="Line 1705">
          <a:extLst>
            <a:ext uri="{FF2B5EF4-FFF2-40B4-BE49-F238E27FC236}">
              <a16:creationId xmlns:a16="http://schemas.microsoft.com/office/drawing/2014/main" id="{8B2C45F7-A5EE-4427-8247-69723427BC2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60" name="Line 1706">
          <a:extLst>
            <a:ext uri="{FF2B5EF4-FFF2-40B4-BE49-F238E27FC236}">
              <a16:creationId xmlns:a16="http://schemas.microsoft.com/office/drawing/2014/main" id="{5F8239FC-FE61-4187-88FC-A982C8D48C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61" name="Line 1707">
          <a:extLst>
            <a:ext uri="{FF2B5EF4-FFF2-40B4-BE49-F238E27FC236}">
              <a16:creationId xmlns:a16="http://schemas.microsoft.com/office/drawing/2014/main" id="{2A0D243A-3C2E-4A4B-AF15-9AB31C6EB2D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62" name="Line 1708">
          <a:extLst>
            <a:ext uri="{FF2B5EF4-FFF2-40B4-BE49-F238E27FC236}">
              <a16:creationId xmlns:a16="http://schemas.microsoft.com/office/drawing/2014/main" id="{05746EBC-2FD6-4A7B-AE7F-D899B2834D5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63" name="Line 1709">
          <a:extLst>
            <a:ext uri="{FF2B5EF4-FFF2-40B4-BE49-F238E27FC236}">
              <a16:creationId xmlns:a16="http://schemas.microsoft.com/office/drawing/2014/main" id="{B4DFA409-EEA7-4548-AF57-EDDB7110EC4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64" name="Line 1710">
          <a:extLst>
            <a:ext uri="{FF2B5EF4-FFF2-40B4-BE49-F238E27FC236}">
              <a16:creationId xmlns:a16="http://schemas.microsoft.com/office/drawing/2014/main" id="{F115EF2E-1E3F-4C8D-AAB7-AE7B8CB4CD6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65" name="Line 1711">
          <a:extLst>
            <a:ext uri="{FF2B5EF4-FFF2-40B4-BE49-F238E27FC236}">
              <a16:creationId xmlns:a16="http://schemas.microsoft.com/office/drawing/2014/main" id="{B6798359-3DE0-4D84-8559-49AAE6E86C0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66" name="Line 1712">
          <a:extLst>
            <a:ext uri="{FF2B5EF4-FFF2-40B4-BE49-F238E27FC236}">
              <a16:creationId xmlns:a16="http://schemas.microsoft.com/office/drawing/2014/main" id="{3DD58719-1E92-4289-B00A-729146B5C06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67" name="Line 1713">
          <a:extLst>
            <a:ext uri="{FF2B5EF4-FFF2-40B4-BE49-F238E27FC236}">
              <a16:creationId xmlns:a16="http://schemas.microsoft.com/office/drawing/2014/main" id="{DACC863A-103D-49AA-90DF-83C72FD861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68" name="Line 1714">
          <a:extLst>
            <a:ext uri="{FF2B5EF4-FFF2-40B4-BE49-F238E27FC236}">
              <a16:creationId xmlns:a16="http://schemas.microsoft.com/office/drawing/2014/main" id="{69C5E526-3AB1-4887-8BBA-6CFEACECBCC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69" name="Line 1715">
          <a:extLst>
            <a:ext uri="{FF2B5EF4-FFF2-40B4-BE49-F238E27FC236}">
              <a16:creationId xmlns:a16="http://schemas.microsoft.com/office/drawing/2014/main" id="{386F2118-934A-4EED-936E-3E37BC6274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70" name="Line 1716">
          <a:extLst>
            <a:ext uri="{FF2B5EF4-FFF2-40B4-BE49-F238E27FC236}">
              <a16:creationId xmlns:a16="http://schemas.microsoft.com/office/drawing/2014/main" id="{0839DE52-148B-45B6-949D-E51149FD59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71" name="Line 1717">
          <a:extLst>
            <a:ext uri="{FF2B5EF4-FFF2-40B4-BE49-F238E27FC236}">
              <a16:creationId xmlns:a16="http://schemas.microsoft.com/office/drawing/2014/main" id="{0DCE5667-9A15-4488-B1B8-2716F6D6AB2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72" name="Line 1718">
          <a:extLst>
            <a:ext uri="{FF2B5EF4-FFF2-40B4-BE49-F238E27FC236}">
              <a16:creationId xmlns:a16="http://schemas.microsoft.com/office/drawing/2014/main" id="{45A1345F-DD9A-4A62-9B8D-CD895C94414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73" name="Line 1719">
          <a:extLst>
            <a:ext uri="{FF2B5EF4-FFF2-40B4-BE49-F238E27FC236}">
              <a16:creationId xmlns:a16="http://schemas.microsoft.com/office/drawing/2014/main" id="{7D2C3DA5-DC79-4278-85CB-3FBC9D80FF1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74" name="Line 1720">
          <a:extLst>
            <a:ext uri="{FF2B5EF4-FFF2-40B4-BE49-F238E27FC236}">
              <a16:creationId xmlns:a16="http://schemas.microsoft.com/office/drawing/2014/main" id="{4EA783D9-1908-4C66-96EC-CADCE0A131B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75" name="Line 1721">
          <a:extLst>
            <a:ext uri="{FF2B5EF4-FFF2-40B4-BE49-F238E27FC236}">
              <a16:creationId xmlns:a16="http://schemas.microsoft.com/office/drawing/2014/main" id="{BA842F95-CE0F-4772-AAFE-515D4E15FAD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76" name="Line 1722">
          <a:extLst>
            <a:ext uri="{FF2B5EF4-FFF2-40B4-BE49-F238E27FC236}">
              <a16:creationId xmlns:a16="http://schemas.microsoft.com/office/drawing/2014/main" id="{4CBD84B6-4B14-4278-A17B-25483AD2BB4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77" name="Line 1723">
          <a:extLst>
            <a:ext uri="{FF2B5EF4-FFF2-40B4-BE49-F238E27FC236}">
              <a16:creationId xmlns:a16="http://schemas.microsoft.com/office/drawing/2014/main" id="{CE9E020E-525F-47D4-A84D-03052400F0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78" name="Line 1724">
          <a:extLst>
            <a:ext uri="{FF2B5EF4-FFF2-40B4-BE49-F238E27FC236}">
              <a16:creationId xmlns:a16="http://schemas.microsoft.com/office/drawing/2014/main" id="{F6DD1F9E-373F-485D-B9D8-8AD55B19048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79" name="Line 1725">
          <a:extLst>
            <a:ext uri="{FF2B5EF4-FFF2-40B4-BE49-F238E27FC236}">
              <a16:creationId xmlns:a16="http://schemas.microsoft.com/office/drawing/2014/main" id="{6E6278D0-EB07-4EF1-B6F5-361D32151AA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80" name="Line 1726">
          <a:extLst>
            <a:ext uri="{FF2B5EF4-FFF2-40B4-BE49-F238E27FC236}">
              <a16:creationId xmlns:a16="http://schemas.microsoft.com/office/drawing/2014/main" id="{9D05459F-A86D-48D5-8C34-3A50BE4487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81" name="Line 1727">
          <a:extLst>
            <a:ext uri="{FF2B5EF4-FFF2-40B4-BE49-F238E27FC236}">
              <a16:creationId xmlns:a16="http://schemas.microsoft.com/office/drawing/2014/main" id="{E756CF20-2EE3-4CFE-8931-C68B5C7D4A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82" name="Line 1728">
          <a:extLst>
            <a:ext uri="{FF2B5EF4-FFF2-40B4-BE49-F238E27FC236}">
              <a16:creationId xmlns:a16="http://schemas.microsoft.com/office/drawing/2014/main" id="{3E857641-A48F-43EB-B0EA-3053CA92B1A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83" name="Line 1729">
          <a:extLst>
            <a:ext uri="{FF2B5EF4-FFF2-40B4-BE49-F238E27FC236}">
              <a16:creationId xmlns:a16="http://schemas.microsoft.com/office/drawing/2014/main" id="{BFA501F4-7428-4D21-82BD-E295147F425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84" name="Line 1730">
          <a:extLst>
            <a:ext uri="{FF2B5EF4-FFF2-40B4-BE49-F238E27FC236}">
              <a16:creationId xmlns:a16="http://schemas.microsoft.com/office/drawing/2014/main" id="{8395DB3D-A7AB-440D-A192-DFE15731561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85" name="Line 1731">
          <a:extLst>
            <a:ext uri="{FF2B5EF4-FFF2-40B4-BE49-F238E27FC236}">
              <a16:creationId xmlns:a16="http://schemas.microsoft.com/office/drawing/2014/main" id="{2B0C3E95-CB6B-4ABC-A33E-8FC27A6515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86" name="Line 1732">
          <a:extLst>
            <a:ext uri="{FF2B5EF4-FFF2-40B4-BE49-F238E27FC236}">
              <a16:creationId xmlns:a16="http://schemas.microsoft.com/office/drawing/2014/main" id="{1D98496B-B756-4D3D-A7BD-22740F41991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87" name="Line 1733">
          <a:extLst>
            <a:ext uri="{FF2B5EF4-FFF2-40B4-BE49-F238E27FC236}">
              <a16:creationId xmlns:a16="http://schemas.microsoft.com/office/drawing/2014/main" id="{B1BFC85C-E183-4E2F-B964-286057B518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88" name="Line 1734">
          <a:extLst>
            <a:ext uri="{FF2B5EF4-FFF2-40B4-BE49-F238E27FC236}">
              <a16:creationId xmlns:a16="http://schemas.microsoft.com/office/drawing/2014/main" id="{18E5E572-E18B-4934-8D95-87FD2948A5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89" name="Line 1735">
          <a:extLst>
            <a:ext uri="{FF2B5EF4-FFF2-40B4-BE49-F238E27FC236}">
              <a16:creationId xmlns:a16="http://schemas.microsoft.com/office/drawing/2014/main" id="{48731290-DD1B-4D2F-99C0-C14CF9EBDF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90" name="Line 1736">
          <a:extLst>
            <a:ext uri="{FF2B5EF4-FFF2-40B4-BE49-F238E27FC236}">
              <a16:creationId xmlns:a16="http://schemas.microsoft.com/office/drawing/2014/main" id="{D348D836-2E08-457B-B23F-59C0ED8C1DA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91" name="Line 1737">
          <a:extLst>
            <a:ext uri="{FF2B5EF4-FFF2-40B4-BE49-F238E27FC236}">
              <a16:creationId xmlns:a16="http://schemas.microsoft.com/office/drawing/2014/main" id="{B563D80C-6141-48C7-9B8D-0D5BDD2CCE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92" name="Line 1738">
          <a:extLst>
            <a:ext uri="{FF2B5EF4-FFF2-40B4-BE49-F238E27FC236}">
              <a16:creationId xmlns:a16="http://schemas.microsoft.com/office/drawing/2014/main" id="{860AE272-00E1-43AB-BA09-91F54A61E0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93" name="Line 1739">
          <a:extLst>
            <a:ext uri="{FF2B5EF4-FFF2-40B4-BE49-F238E27FC236}">
              <a16:creationId xmlns:a16="http://schemas.microsoft.com/office/drawing/2014/main" id="{2D3CCC48-D4C1-4156-BEF0-3A4D1798D59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94" name="Line 1740">
          <a:extLst>
            <a:ext uri="{FF2B5EF4-FFF2-40B4-BE49-F238E27FC236}">
              <a16:creationId xmlns:a16="http://schemas.microsoft.com/office/drawing/2014/main" id="{DDE5B649-9E7E-40FD-8F6F-74165ED4340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95" name="Line 1741">
          <a:extLst>
            <a:ext uri="{FF2B5EF4-FFF2-40B4-BE49-F238E27FC236}">
              <a16:creationId xmlns:a16="http://schemas.microsoft.com/office/drawing/2014/main" id="{8C9989A5-EDBC-4D50-BA51-C8A6386D26F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96" name="Line 1742">
          <a:extLst>
            <a:ext uri="{FF2B5EF4-FFF2-40B4-BE49-F238E27FC236}">
              <a16:creationId xmlns:a16="http://schemas.microsoft.com/office/drawing/2014/main" id="{E6E51571-FE71-431F-AAF1-4EE343244C1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97" name="Line 1743">
          <a:extLst>
            <a:ext uri="{FF2B5EF4-FFF2-40B4-BE49-F238E27FC236}">
              <a16:creationId xmlns:a16="http://schemas.microsoft.com/office/drawing/2014/main" id="{E8105CEF-9A29-4568-9461-DC769F473A5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98" name="Line 1744">
          <a:extLst>
            <a:ext uri="{FF2B5EF4-FFF2-40B4-BE49-F238E27FC236}">
              <a16:creationId xmlns:a16="http://schemas.microsoft.com/office/drawing/2014/main" id="{8698D35E-C8D5-4F8E-8113-A0867B2D5B3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399" name="Line 1745">
          <a:extLst>
            <a:ext uri="{FF2B5EF4-FFF2-40B4-BE49-F238E27FC236}">
              <a16:creationId xmlns:a16="http://schemas.microsoft.com/office/drawing/2014/main" id="{83DFF3C9-FC81-4A57-86B3-CA6584D874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00" name="Line 1746">
          <a:extLst>
            <a:ext uri="{FF2B5EF4-FFF2-40B4-BE49-F238E27FC236}">
              <a16:creationId xmlns:a16="http://schemas.microsoft.com/office/drawing/2014/main" id="{E857A93C-5A86-496C-B930-CF75129DB4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01" name="Line 1747">
          <a:extLst>
            <a:ext uri="{FF2B5EF4-FFF2-40B4-BE49-F238E27FC236}">
              <a16:creationId xmlns:a16="http://schemas.microsoft.com/office/drawing/2014/main" id="{8B34650F-B009-4FAB-A015-A06D62E9F2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02" name="Line 1748">
          <a:extLst>
            <a:ext uri="{FF2B5EF4-FFF2-40B4-BE49-F238E27FC236}">
              <a16:creationId xmlns:a16="http://schemas.microsoft.com/office/drawing/2014/main" id="{E2014737-0B1E-4487-B0B5-CB5A6B198DE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03" name="Line 1749">
          <a:extLst>
            <a:ext uri="{FF2B5EF4-FFF2-40B4-BE49-F238E27FC236}">
              <a16:creationId xmlns:a16="http://schemas.microsoft.com/office/drawing/2014/main" id="{7275701A-045E-4D42-8F56-9155ED297D4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04" name="Line 1750">
          <a:extLst>
            <a:ext uri="{FF2B5EF4-FFF2-40B4-BE49-F238E27FC236}">
              <a16:creationId xmlns:a16="http://schemas.microsoft.com/office/drawing/2014/main" id="{BFAD13F4-A9C1-4065-833E-4B1500FB5E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05" name="Line 1751">
          <a:extLst>
            <a:ext uri="{FF2B5EF4-FFF2-40B4-BE49-F238E27FC236}">
              <a16:creationId xmlns:a16="http://schemas.microsoft.com/office/drawing/2014/main" id="{7B88D1E2-3AFF-4A5D-8763-C508D8C11F2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06" name="Line 1752">
          <a:extLst>
            <a:ext uri="{FF2B5EF4-FFF2-40B4-BE49-F238E27FC236}">
              <a16:creationId xmlns:a16="http://schemas.microsoft.com/office/drawing/2014/main" id="{DCA327E4-560C-456D-9255-CB4CBA90034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07" name="Line 1753">
          <a:extLst>
            <a:ext uri="{FF2B5EF4-FFF2-40B4-BE49-F238E27FC236}">
              <a16:creationId xmlns:a16="http://schemas.microsoft.com/office/drawing/2014/main" id="{FF0E0DE0-BDCA-462D-A4F4-6B36D4A555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08" name="Line 1754">
          <a:extLst>
            <a:ext uri="{FF2B5EF4-FFF2-40B4-BE49-F238E27FC236}">
              <a16:creationId xmlns:a16="http://schemas.microsoft.com/office/drawing/2014/main" id="{8DF18C33-52BE-4A89-B602-DCF0D9FEFFA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09" name="Line 1755">
          <a:extLst>
            <a:ext uri="{FF2B5EF4-FFF2-40B4-BE49-F238E27FC236}">
              <a16:creationId xmlns:a16="http://schemas.microsoft.com/office/drawing/2014/main" id="{AD167BC2-6A81-4F50-B248-51430D8D53A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10" name="Line 1756">
          <a:extLst>
            <a:ext uri="{FF2B5EF4-FFF2-40B4-BE49-F238E27FC236}">
              <a16:creationId xmlns:a16="http://schemas.microsoft.com/office/drawing/2014/main" id="{4BC40BB8-2A6B-47A6-AAAE-48ACEBE51A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11" name="Line 1757">
          <a:extLst>
            <a:ext uri="{FF2B5EF4-FFF2-40B4-BE49-F238E27FC236}">
              <a16:creationId xmlns:a16="http://schemas.microsoft.com/office/drawing/2014/main" id="{56CB0577-916C-4A25-8FB0-7A2FDE6425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12" name="Line 1758">
          <a:extLst>
            <a:ext uri="{FF2B5EF4-FFF2-40B4-BE49-F238E27FC236}">
              <a16:creationId xmlns:a16="http://schemas.microsoft.com/office/drawing/2014/main" id="{E9A9E2BA-956E-4577-A381-A5D97BCBBE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13" name="Line 1759">
          <a:extLst>
            <a:ext uri="{FF2B5EF4-FFF2-40B4-BE49-F238E27FC236}">
              <a16:creationId xmlns:a16="http://schemas.microsoft.com/office/drawing/2014/main" id="{04AC2517-3D7A-4FD3-A92B-22B88BEBAD8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14" name="Line 1760">
          <a:extLst>
            <a:ext uri="{FF2B5EF4-FFF2-40B4-BE49-F238E27FC236}">
              <a16:creationId xmlns:a16="http://schemas.microsoft.com/office/drawing/2014/main" id="{A447D2DB-2791-439E-9627-1503AC60F70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15" name="Line 1761">
          <a:extLst>
            <a:ext uri="{FF2B5EF4-FFF2-40B4-BE49-F238E27FC236}">
              <a16:creationId xmlns:a16="http://schemas.microsoft.com/office/drawing/2014/main" id="{0E0749D2-5F51-4C85-B0B5-1B6EFD6EAD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16" name="Line 1762">
          <a:extLst>
            <a:ext uri="{FF2B5EF4-FFF2-40B4-BE49-F238E27FC236}">
              <a16:creationId xmlns:a16="http://schemas.microsoft.com/office/drawing/2014/main" id="{D54A0742-8B1E-4F88-8B14-A90883ECC66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17" name="Line 1763">
          <a:extLst>
            <a:ext uri="{FF2B5EF4-FFF2-40B4-BE49-F238E27FC236}">
              <a16:creationId xmlns:a16="http://schemas.microsoft.com/office/drawing/2014/main" id="{6CE72379-0066-49E1-87B9-BE20ABF20AE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18" name="Line 1764">
          <a:extLst>
            <a:ext uri="{FF2B5EF4-FFF2-40B4-BE49-F238E27FC236}">
              <a16:creationId xmlns:a16="http://schemas.microsoft.com/office/drawing/2014/main" id="{C5EFD272-D8D3-45DB-83DF-CEB97D83705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19" name="Line 1765">
          <a:extLst>
            <a:ext uri="{FF2B5EF4-FFF2-40B4-BE49-F238E27FC236}">
              <a16:creationId xmlns:a16="http://schemas.microsoft.com/office/drawing/2014/main" id="{9C34FBA8-8124-4ECA-B0C3-BB7BDBD2186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20" name="Line 1766">
          <a:extLst>
            <a:ext uri="{FF2B5EF4-FFF2-40B4-BE49-F238E27FC236}">
              <a16:creationId xmlns:a16="http://schemas.microsoft.com/office/drawing/2014/main" id="{A0EBF53D-CB3F-4963-9584-8AAC7451CCC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21" name="Line 1767">
          <a:extLst>
            <a:ext uri="{FF2B5EF4-FFF2-40B4-BE49-F238E27FC236}">
              <a16:creationId xmlns:a16="http://schemas.microsoft.com/office/drawing/2014/main" id="{ABA3F16F-9D0D-48A5-A6B1-9595C267434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22" name="Line 1768">
          <a:extLst>
            <a:ext uri="{FF2B5EF4-FFF2-40B4-BE49-F238E27FC236}">
              <a16:creationId xmlns:a16="http://schemas.microsoft.com/office/drawing/2014/main" id="{412CC3AE-73D9-4714-AA13-C28D7F33ECE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23" name="Line 1769">
          <a:extLst>
            <a:ext uri="{FF2B5EF4-FFF2-40B4-BE49-F238E27FC236}">
              <a16:creationId xmlns:a16="http://schemas.microsoft.com/office/drawing/2014/main" id="{9566EC1A-BAF7-40BE-804B-A1977C96AD0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24" name="Line 1770">
          <a:extLst>
            <a:ext uri="{FF2B5EF4-FFF2-40B4-BE49-F238E27FC236}">
              <a16:creationId xmlns:a16="http://schemas.microsoft.com/office/drawing/2014/main" id="{8D8268BB-E14E-4A12-9A81-A18E2149044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25" name="Line 1771">
          <a:extLst>
            <a:ext uri="{FF2B5EF4-FFF2-40B4-BE49-F238E27FC236}">
              <a16:creationId xmlns:a16="http://schemas.microsoft.com/office/drawing/2014/main" id="{F446E355-49C5-4D75-A636-8491B49CC0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26" name="Line 1772">
          <a:extLst>
            <a:ext uri="{FF2B5EF4-FFF2-40B4-BE49-F238E27FC236}">
              <a16:creationId xmlns:a16="http://schemas.microsoft.com/office/drawing/2014/main" id="{9E84E17E-8DF6-41FF-A6C1-0CCBE51F137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27" name="Line 1773">
          <a:extLst>
            <a:ext uri="{FF2B5EF4-FFF2-40B4-BE49-F238E27FC236}">
              <a16:creationId xmlns:a16="http://schemas.microsoft.com/office/drawing/2014/main" id="{27A8364E-BD3B-44E2-B540-43E3CE35AA5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28" name="Line 1774">
          <a:extLst>
            <a:ext uri="{FF2B5EF4-FFF2-40B4-BE49-F238E27FC236}">
              <a16:creationId xmlns:a16="http://schemas.microsoft.com/office/drawing/2014/main" id="{068DD6E7-1C98-4C93-8979-53A8BF54155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29" name="Line 1775">
          <a:extLst>
            <a:ext uri="{FF2B5EF4-FFF2-40B4-BE49-F238E27FC236}">
              <a16:creationId xmlns:a16="http://schemas.microsoft.com/office/drawing/2014/main" id="{35FF7B9A-2DD0-404E-AD33-05DF25DE6CC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30" name="Line 1776">
          <a:extLst>
            <a:ext uri="{FF2B5EF4-FFF2-40B4-BE49-F238E27FC236}">
              <a16:creationId xmlns:a16="http://schemas.microsoft.com/office/drawing/2014/main" id="{BCC00B01-DB49-4371-9ABE-3F58ACB97B4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31" name="Line 1777">
          <a:extLst>
            <a:ext uri="{FF2B5EF4-FFF2-40B4-BE49-F238E27FC236}">
              <a16:creationId xmlns:a16="http://schemas.microsoft.com/office/drawing/2014/main" id="{7042F3E1-E18A-4A2A-B573-A10AD527341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32" name="Line 1778">
          <a:extLst>
            <a:ext uri="{FF2B5EF4-FFF2-40B4-BE49-F238E27FC236}">
              <a16:creationId xmlns:a16="http://schemas.microsoft.com/office/drawing/2014/main" id="{8204532D-218D-42BA-8F97-06E609A48A9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33" name="Line 1779">
          <a:extLst>
            <a:ext uri="{FF2B5EF4-FFF2-40B4-BE49-F238E27FC236}">
              <a16:creationId xmlns:a16="http://schemas.microsoft.com/office/drawing/2014/main" id="{E8F738A1-A82D-4DFF-AC88-BBFDB96BF19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34" name="Line 1780">
          <a:extLst>
            <a:ext uri="{FF2B5EF4-FFF2-40B4-BE49-F238E27FC236}">
              <a16:creationId xmlns:a16="http://schemas.microsoft.com/office/drawing/2014/main" id="{15C6F897-7922-4BCA-B29D-98F0E0467C3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35" name="Line 1781">
          <a:extLst>
            <a:ext uri="{FF2B5EF4-FFF2-40B4-BE49-F238E27FC236}">
              <a16:creationId xmlns:a16="http://schemas.microsoft.com/office/drawing/2014/main" id="{255138F6-1F75-439B-8E58-7ADE3CFEDCE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36" name="Line 1782">
          <a:extLst>
            <a:ext uri="{FF2B5EF4-FFF2-40B4-BE49-F238E27FC236}">
              <a16:creationId xmlns:a16="http://schemas.microsoft.com/office/drawing/2014/main" id="{97B73561-DEA3-4644-AD71-C868B576E1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37" name="Line 1783">
          <a:extLst>
            <a:ext uri="{FF2B5EF4-FFF2-40B4-BE49-F238E27FC236}">
              <a16:creationId xmlns:a16="http://schemas.microsoft.com/office/drawing/2014/main" id="{E33DAA21-E6DD-418B-AC20-A31889044E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38" name="Line 1784">
          <a:extLst>
            <a:ext uri="{FF2B5EF4-FFF2-40B4-BE49-F238E27FC236}">
              <a16:creationId xmlns:a16="http://schemas.microsoft.com/office/drawing/2014/main" id="{0ADC5F96-CA57-43D9-9D16-A58FA7E0725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39" name="Line 1785">
          <a:extLst>
            <a:ext uri="{FF2B5EF4-FFF2-40B4-BE49-F238E27FC236}">
              <a16:creationId xmlns:a16="http://schemas.microsoft.com/office/drawing/2014/main" id="{181756B9-C7A0-4039-89FB-72E10E75C0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40" name="Line 1786">
          <a:extLst>
            <a:ext uri="{FF2B5EF4-FFF2-40B4-BE49-F238E27FC236}">
              <a16:creationId xmlns:a16="http://schemas.microsoft.com/office/drawing/2014/main" id="{95BEC099-945E-4283-ADD8-B11585992D9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41" name="Line 1787">
          <a:extLst>
            <a:ext uri="{FF2B5EF4-FFF2-40B4-BE49-F238E27FC236}">
              <a16:creationId xmlns:a16="http://schemas.microsoft.com/office/drawing/2014/main" id="{D50B97E6-5C55-41B5-A667-F1C6EF559A6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42" name="Line 1788">
          <a:extLst>
            <a:ext uri="{FF2B5EF4-FFF2-40B4-BE49-F238E27FC236}">
              <a16:creationId xmlns:a16="http://schemas.microsoft.com/office/drawing/2014/main" id="{0125EE92-1993-4D76-9808-C5D927A087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43" name="Line 1789">
          <a:extLst>
            <a:ext uri="{FF2B5EF4-FFF2-40B4-BE49-F238E27FC236}">
              <a16:creationId xmlns:a16="http://schemas.microsoft.com/office/drawing/2014/main" id="{0ADFC1FB-AE62-4E87-B2CB-8F89C39D0E4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44" name="Line 1790">
          <a:extLst>
            <a:ext uri="{FF2B5EF4-FFF2-40B4-BE49-F238E27FC236}">
              <a16:creationId xmlns:a16="http://schemas.microsoft.com/office/drawing/2014/main" id="{832D38F7-4A5E-433A-A80B-C3D41555F7F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45" name="Line 1791">
          <a:extLst>
            <a:ext uri="{FF2B5EF4-FFF2-40B4-BE49-F238E27FC236}">
              <a16:creationId xmlns:a16="http://schemas.microsoft.com/office/drawing/2014/main" id="{E218F955-0C58-42F8-AC2D-6252CDD618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46" name="Line 1792">
          <a:extLst>
            <a:ext uri="{FF2B5EF4-FFF2-40B4-BE49-F238E27FC236}">
              <a16:creationId xmlns:a16="http://schemas.microsoft.com/office/drawing/2014/main" id="{4E40E5C1-03DF-45F5-A633-743DDAFE959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47" name="Line 1793">
          <a:extLst>
            <a:ext uri="{FF2B5EF4-FFF2-40B4-BE49-F238E27FC236}">
              <a16:creationId xmlns:a16="http://schemas.microsoft.com/office/drawing/2014/main" id="{0A433B06-07BE-4DA1-B089-3ABB8C96323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48" name="Line 1794">
          <a:extLst>
            <a:ext uri="{FF2B5EF4-FFF2-40B4-BE49-F238E27FC236}">
              <a16:creationId xmlns:a16="http://schemas.microsoft.com/office/drawing/2014/main" id="{EE64B151-DB77-470D-91F4-E2B9C535ADD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49" name="Line 1795">
          <a:extLst>
            <a:ext uri="{FF2B5EF4-FFF2-40B4-BE49-F238E27FC236}">
              <a16:creationId xmlns:a16="http://schemas.microsoft.com/office/drawing/2014/main" id="{96EF90CD-F1DB-4E3B-896F-43891B65A00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50" name="Line 1796">
          <a:extLst>
            <a:ext uri="{FF2B5EF4-FFF2-40B4-BE49-F238E27FC236}">
              <a16:creationId xmlns:a16="http://schemas.microsoft.com/office/drawing/2014/main" id="{51B42195-C109-4225-930E-2A202A2E39D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51" name="Line 1797">
          <a:extLst>
            <a:ext uri="{FF2B5EF4-FFF2-40B4-BE49-F238E27FC236}">
              <a16:creationId xmlns:a16="http://schemas.microsoft.com/office/drawing/2014/main" id="{69E4F093-8974-4930-980D-72561A3386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52" name="Line 1798">
          <a:extLst>
            <a:ext uri="{FF2B5EF4-FFF2-40B4-BE49-F238E27FC236}">
              <a16:creationId xmlns:a16="http://schemas.microsoft.com/office/drawing/2014/main" id="{F504E68D-1131-4191-BB70-655F8A4F3A1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53" name="Line 1799">
          <a:extLst>
            <a:ext uri="{FF2B5EF4-FFF2-40B4-BE49-F238E27FC236}">
              <a16:creationId xmlns:a16="http://schemas.microsoft.com/office/drawing/2014/main" id="{CFA83F3A-9968-4C4F-99BD-37AA2556B0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54" name="Line 1800">
          <a:extLst>
            <a:ext uri="{FF2B5EF4-FFF2-40B4-BE49-F238E27FC236}">
              <a16:creationId xmlns:a16="http://schemas.microsoft.com/office/drawing/2014/main" id="{8B096D74-7281-4ED4-B413-D92A1B9EB6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55" name="Line 1801">
          <a:extLst>
            <a:ext uri="{FF2B5EF4-FFF2-40B4-BE49-F238E27FC236}">
              <a16:creationId xmlns:a16="http://schemas.microsoft.com/office/drawing/2014/main" id="{00602264-E06C-4D5A-9ACF-C8C1CD7F52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56" name="Line 1802">
          <a:extLst>
            <a:ext uri="{FF2B5EF4-FFF2-40B4-BE49-F238E27FC236}">
              <a16:creationId xmlns:a16="http://schemas.microsoft.com/office/drawing/2014/main" id="{4669453D-A7D2-4EB1-B34E-46EC0D73D22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57" name="Line 1803">
          <a:extLst>
            <a:ext uri="{FF2B5EF4-FFF2-40B4-BE49-F238E27FC236}">
              <a16:creationId xmlns:a16="http://schemas.microsoft.com/office/drawing/2014/main" id="{41C81AEA-BDA7-4132-A1F0-30C6EAF0D5E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58" name="Line 1804">
          <a:extLst>
            <a:ext uri="{FF2B5EF4-FFF2-40B4-BE49-F238E27FC236}">
              <a16:creationId xmlns:a16="http://schemas.microsoft.com/office/drawing/2014/main" id="{27E6E0BD-EB55-4745-BCD8-2FEC65A10E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59" name="Line 1805">
          <a:extLst>
            <a:ext uri="{FF2B5EF4-FFF2-40B4-BE49-F238E27FC236}">
              <a16:creationId xmlns:a16="http://schemas.microsoft.com/office/drawing/2014/main" id="{2CF848A9-2F16-4872-B034-CEE5165C31F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60" name="Line 1806">
          <a:extLst>
            <a:ext uri="{FF2B5EF4-FFF2-40B4-BE49-F238E27FC236}">
              <a16:creationId xmlns:a16="http://schemas.microsoft.com/office/drawing/2014/main" id="{B27B603D-B1B1-446C-91B0-A816DCF94F0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61" name="Line 1807">
          <a:extLst>
            <a:ext uri="{FF2B5EF4-FFF2-40B4-BE49-F238E27FC236}">
              <a16:creationId xmlns:a16="http://schemas.microsoft.com/office/drawing/2014/main" id="{B7610C43-C3A9-48F9-92E2-988C5A5DF8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62" name="Line 1808">
          <a:extLst>
            <a:ext uri="{FF2B5EF4-FFF2-40B4-BE49-F238E27FC236}">
              <a16:creationId xmlns:a16="http://schemas.microsoft.com/office/drawing/2014/main" id="{71CA07EE-F005-474A-9685-A4702EA3CF8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63" name="Line 1809">
          <a:extLst>
            <a:ext uri="{FF2B5EF4-FFF2-40B4-BE49-F238E27FC236}">
              <a16:creationId xmlns:a16="http://schemas.microsoft.com/office/drawing/2014/main" id="{DD6FB615-5458-44F3-ABE0-0B1E7C058A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64" name="Line 1810">
          <a:extLst>
            <a:ext uri="{FF2B5EF4-FFF2-40B4-BE49-F238E27FC236}">
              <a16:creationId xmlns:a16="http://schemas.microsoft.com/office/drawing/2014/main" id="{947C82B4-4180-4A14-A955-9342F9EFF5F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65" name="Line 1811">
          <a:extLst>
            <a:ext uri="{FF2B5EF4-FFF2-40B4-BE49-F238E27FC236}">
              <a16:creationId xmlns:a16="http://schemas.microsoft.com/office/drawing/2014/main" id="{6DB534A8-7F43-4B2E-8666-0D7F67617A4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66" name="Line 1812">
          <a:extLst>
            <a:ext uri="{FF2B5EF4-FFF2-40B4-BE49-F238E27FC236}">
              <a16:creationId xmlns:a16="http://schemas.microsoft.com/office/drawing/2014/main" id="{14C6ECF8-1550-47CB-9943-8586E4DC02A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67" name="Line 1813">
          <a:extLst>
            <a:ext uri="{FF2B5EF4-FFF2-40B4-BE49-F238E27FC236}">
              <a16:creationId xmlns:a16="http://schemas.microsoft.com/office/drawing/2014/main" id="{C28F0339-D452-4F89-8F17-75A0550BE0C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68" name="Line 1814">
          <a:extLst>
            <a:ext uri="{FF2B5EF4-FFF2-40B4-BE49-F238E27FC236}">
              <a16:creationId xmlns:a16="http://schemas.microsoft.com/office/drawing/2014/main" id="{5764059D-F226-4414-90F2-419F024A7F1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69" name="Line 1815">
          <a:extLst>
            <a:ext uri="{FF2B5EF4-FFF2-40B4-BE49-F238E27FC236}">
              <a16:creationId xmlns:a16="http://schemas.microsoft.com/office/drawing/2014/main" id="{21382005-D9D7-4868-86BF-775D7C49584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70" name="Line 1816">
          <a:extLst>
            <a:ext uri="{FF2B5EF4-FFF2-40B4-BE49-F238E27FC236}">
              <a16:creationId xmlns:a16="http://schemas.microsoft.com/office/drawing/2014/main" id="{72EA0D2D-08D9-4EC6-93D6-9FA8547772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71" name="Line 1817">
          <a:extLst>
            <a:ext uri="{FF2B5EF4-FFF2-40B4-BE49-F238E27FC236}">
              <a16:creationId xmlns:a16="http://schemas.microsoft.com/office/drawing/2014/main" id="{1AED44C8-4654-41CF-8FDC-400CFDBB29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72" name="Line 1818">
          <a:extLst>
            <a:ext uri="{FF2B5EF4-FFF2-40B4-BE49-F238E27FC236}">
              <a16:creationId xmlns:a16="http://schemas.microsoft.com/office/drawing/2014/main" id="{C4DE7206-1AA1-44C2-8404-BFE0EB88A82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73" name="Line 1819">
          <a:extLst>
            <a:ext uri="{FF2B5EF4-FFF2-40B4-BE49-F238E27FC236}">
              <a16:creationId xmlns:a16="http://schemas.microsoft.com/office/drawing/2014/main" id="{DCB3B13A-8316-427C-A601-70434E3FB52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74" name="Line 1820">
          <a:extLst>
            <a:ext uri="{FF2B5EF4-FFF2-40B4-BE49-F238E27FC236}">
              <a16:creationId xmlns:a16="http://schemas.microsoft.com/office/drawing/2014/main" id="{8CAB22BF-481D-4552-84E3-24EA33FED1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75" name="Line 1821">
          <a:extLst>
            <a:ext uri="{FF2B5EF4-FFF2-40B4-BE49-F238E27FC236}">
              <a16:creationId xmlns:a16="http://schemas.microsoft.com/office/drawing/2014/main" id="{EDE8F0F5-0AAC-4DA0-85CA-CB5FA64AE60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76" name="Line 1822">
          <a:extLst>
            <a:ext uri="{FF2B5EF4-FFF2-40B4-BE49-F238E27FC236}">
              <a16:creationId xmlns:a16="http://schemas.microsoft.com/office/drawing/2014/main" id="{185E2740-9041-4C8D-96CE-80D5B3D9B6F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77" name="Line 1823">
          <a:extLst>
            <a:ext uri="{FF2B5EF4-FFF2-40B4-BE49-F238E27FC236}">
              <a16:creationId xmlns:a16="http://schemas.microsoft.com/office/drawing/2014/main" id="{E38AD9D4-21F6-4E24-AA58-92AA8598500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78" name="Line 1824">
          <a:extLst>
            <a:ext uri="{FF2B5EF4-FFF2-40B4-BE49-F238E27FC236}">
              <a16:creationId xmlns:a16="http://schemas.microsoft.com/office/drawing/2014/main" id="{4FC510E6-7732-48E3-85BE-14C7CAD311A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79" name="Line 1825">
          <a:extLst>
            <a:ext uri="{FF2B5EF4-FFF2-40B4-BE49-F238E27FC236}">
              <a16:creationId xmlns:a16="http://schemas.microsoft.com/office/drawing/2014/main" id="{4899AFA2-0E9C-4068-BB49-B90719158A7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80" name="Line 1826">
          <a:extLst>
            <a:ext uri="{FF2B5EF4-FFF2-40B4-BE49-F238E27FC236}">
              <a16:creationId xmlns:a16="http://schemas.microsoft.com/office/drawing/2014/main" id="{57CB7F63-A275-4F49-B1B7-79DD234092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81" name="Line 1827">
          <a:extLst>
            <a:ext uri="{FF2B5EF4-FFF2-40B4-BE49-F238E27FC236}">
              <a16:creationId xmlns:a16="http://schemas.microsoft.com/office/drawing/2014/main" id="{2EB847A6-15B7-44A4-800C-7AA690F0540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82" name="Line 1828">
          <a:extLst>
            <a:ext uri="{FF2B5EF4-FFF2-40B4-BE49-F238E27FC236}">
              <a16:creationId xmlns:a16="http://schemas.microsoft.com/office/drawing/2014/main" id="{40A094BE-A6D4-437D-A254-07F0F55A5BB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83" name="Line 1829">
          <a:extLst>
            <a:ext uri="{FF2B5EF4-FFF2-40B4-BE49-F238E27FC236}">
              <a16:creationId xmlns:a16="http://schemas.microsoft.com/office/drawing/2014/main" id="{12DD0F56-A1DD-4C6E-BE24-7699C768439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84" name="Line 1830">
          <a:extLst>
            <a:ext uri="{FF2B5EF4-FFF2-40B4-BE49-F238E27FC236}">
              <a16:creationId xmlns:a16="http://schemas.microsoft.com/office/drawing/2014/main" id="{94064682-7415-4746-9E31-FDAF341B970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85" name="Line 1831">
          <a:extLst>
            <a:ext uri="{FF2B5EF4-FFF2-40B4-BE49-F238E27FC236}">
              <a16:creationId xmlns:a16="http://schemas.microsoft.com/office/drawing/2014/main" id="{D7C8C9B0-6397-4415-AADC-6C589E0C067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86" name="Line 1832">
          <a:extLst>
            <a:ext uri="{FF2B5EF4-FFF2-40B4-BE49-F238E27FC236}">
              <a16:creationId xmlns:a16="http://schemas.microsoft.com/office/drawing/2014/main" id="{A5BB79D2-F544-4D6B-8017-9BAF841D913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87" name="Line 1833">
          <a:extLst>
            <a:ext uri="{FF2B5EF4-FFF2-40B4-BE49-F238E27FC236}">
              <a16:creationId xmlns:a16="http://schemas.microsoft.com/office/drawing/2014/main" id="{2CCC977D-DC00-4205-9C4F-5A254CCA5B5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88" name="Line 1834">
          <a:extLst>
            <a:ext uri="{FF2B5EF4-FFF2-40B4-BE49-F238E27FC236}">
              <a16:creationId xmlns:a16="http://schemas.microsoft.com/office/drawing/2014/main" id="{BA40C674-41AB-4C67-9522-1DBEC7BEC6D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89" name="Line 1835">
          <a:extLst>
            <a:ext uri="{FF2B5EF4-FFF2-40B4-BE49-F238E27FC236}">
              <a16:creationId xmlns:a16="http://schemas.microsoft.com/office/drawing/2014/main" id="{D77E394B-6811-424D-B438-B634038A24D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90" name="Line 1836">
          <a:extLst>
            <a:ext uri="{FF2B5EF4-FFF2-40B4-BE49-F238E27FC236}">
              <a16:creationId xmlns:a16="http://schemas.microsoft.com/office/drawing/2014/main" id="{C6173F29-DF90-4F97-8EC2-80B1676A64E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91" name="Line 1837">
          <a:extLst>
            <a:ext uri="{FF2B5EF4-FFF2-40B4-BE49-F238E27FC236}">
              <a16:creationId xmlns:a16="http://schemas.microsoft.com/office/drawing/2014/main" id="{9F2A39C4-DD89-424C-8AC8-B05984B1CD0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92" name="Line 1838">
          <a:extLst>
            <a:ext uri="{FF2B5EF4-FFF2-40B4-BE49-F238E27FC236}">
              <a16:creationId xmlns:a16="http://schemas.microsoft.com/office/drawing/2014/main" id="{34349C9D-F932-4208-A684-C17F041D10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93" name="Line 1839">
          <a:extLst>
            <a:ext uri="{FF2B5EF4-FFF2-40B4-BE49-F238E27FC236}">
              <a16:creationId xmlns:a16="http://schemas.microsoft.com/office/drawing/2014/main" id="{DD66BFF8-4F28-47EE-886C-B8BB92D735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94" name="Line 1840">
          <a:extLst>
            <a:ext uri="{FF2B5EF4-FFF2-40B4-BE49-F238E27FC236}">
              <a16:creationId xmlns:a16="http://schemas.microsoft.com/office/drawing/2014/main" id="{D966A0C1-E6D0-44D5-BF74-CCD53F0A561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95" name="Line 1841">
          <a:extLst>
            <a:ext uri="{FF2B5EF4-FFF2-40B4-BE49-F238E27FC236}">
              <a16:creationId xmlns:a16="http://schemas.microsoft.com/office/drawing/2014/main" id="{BFB6C244-AD03-4DB9-BC7E-7EC21F76E4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96" name="Line 1842">
          <a:extLst>
            <a:ext uri="{FF2B5EF4-FFF2-40B4-BE49-F238E27FC236}">
              <a16:creationId xmlns:a16="http://schemas.microsoft.com/office/drawing/2014/main" id="{D999EE1D-F6A4-4A90-8AE3-B7271674DFB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97" name="Line 1843">
          <a:extLst>
            <a:ext uri="{FF2B5EF4-FFF2-40B4-BE49-F238E27FC236}">
              <a16:creationId xmlns:a16="http://schemas.microsoft.com/office/drawing/2014/main" id="{05907A50-D99E-4868-94EC-5898113786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98" name="Line 1844">
          <a:extLst>
            <a:ext uri="{FF2B5EF4-FFF2-40B4-BE49-F238E27FC236}">
              <a16:creationId xmlns:a16="http://schemas.microsoft.com/office/drawing/2014/main" id="{06C46082-E645-4868-B6C5-C0D04B46D69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499" name="Line 1845">
          <a:extLst>
            <a:ext uri="{FF2B5EF4-FFF2-40B4-BE49-F238E27FC236}">
              <a16:creationId xmlns:a16="http://schemas.microsoft.com/office/drawing/2014/main" id="{341C6E5F-2EC9-42BA-87FA-E113F96544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00" name="Line 1846">
          <a:extLst>
            <a:ext uri="{FF2B5EF4-FFF2-40B4-BE49-F238E27FC236}">
              <a16:creationId xmlns:a16="http://schemas.microsoft.com/office/drawing/2014/main" id="{14A2C1B1-0A6B-47C7-8004-209BFE9666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01" name="Line 1847">
          <a:extLst>
            <a:ext uri="{FF2B5EF4-FFF2-40B4-BE49-F238E27FC236}">
              <a16:creationId xmlns:a16="http://schemas.microsoft.com/office/drawing/2014/main" id="{580BC5B3-5BF4-4096-895A-3AA3F84403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02" name="Line 1848">
          <a:extLst>
            <a:ext uri="{FF2B5EF4-FFF2-40B4-BE49-F238E27FC236}">
              <a16:creationId xmlns:a16="http://schemas.microsoft.com/office/drawing/2014/main" id="{DC1729A6-B259-4A14-8E80-69302661C5B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03" name="Line 1849">
          <a:extLst>
            <a:ext uri="{FF2B5EF4-FFF2-40B4-BE49-F238E27FC236}">
              <a16:creationId xmlns:a16="http://schemas.microsoft.com/office/drawing/2014/main" id="{7FC3B0A5-28D8-443B-920B-4D21F28B944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04" name="Line 1850">
          <a:extLst>
            <a:ext uri="{FF2B5EF4-FFF2-40B4-BE49-F238E27FC236}">
              <a16:creationId xmlns:a16="http://schemas.microsoft.com/office/drawing/2014/main" id="{014764B8-A839-4BAE-AC54-511524FC458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05" name="Line 1851">
          <a:extLst>
            <a:ext uri="{FF2B5EF4-FFF2-40B4-BE49-F238E27FC236}">
              <a16:creationId xmlns:a16="http://schemas.microsoft.com/office/drawing/2014/main" id="{9A2212C3-EB35-428B-8F14-D8D5FE260E6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06" name="Line 1852">
          <a:extLst>
            <a:ext uri="{FF2B5EF4-FFF2-40B4-BE49-F238E27FC236}">
              <a16:creationId xmlns:a16="http://schemas.microsoft.com/office/drawing/2014/main" id="{456D881F-AD5F-4EF0-A072-8F9C0A1407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07" name="Line 1853">
          <a:extLst>
            <a:ext uri="{FF2B5EF4-FFF2-40B4-BE49-F238E27FC236}">
              <a16:creationId xmlns:a16="http://schemas.microsoft.com/office/drawing/2014/main" id="{FBE57EC6-E93C-4CD7-9660-D73CB2BFCBF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08" name="Line 1854">
          <a:extLst>
            <a:ext uri="{FF2B5EF4-FFF2-40B4-BE49-F238E27FC236}">
              <a16:creationId xmlns:a16="http://schemas.microsoft.com/office/drawing/2014/main" id="{A7C4C602-B885-4A78-AF91-62061AB565A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09" name="Line 1855">
          <a:extLst>
            <a:ext uri="{FF2B5EF4-FFF2-40B4-BE49-F238E27FC236}">
              <a16:creationId xmlns:a16="http://schemas.microsoft.com/office/drawing/2014/main" id="{EDD29570-350D-4B98-ACF2-A58DA324E4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10" name="Line 1856">
          <a:extLst>
            <a:ext uri="{FF2B5EF4-FFF2-40B4-BE49-F238E27FC236}">
              <a16:creationId xmlns:a16="http://schemas.microsoft.com/office/drawing/2014/main" id="{8B0F2D54-6BD6-4C4B-8593-9B985FD6AD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11" name="Line 1857">
          <a:extLst>
            <a:ext uri="{FF2B5EF4-FFF2-40B4-BE49-F238E27FC236}">
              <a16:creationId xmlns:a16="http://schemas.microsoft.com/office/drawing/2014/main" id="{02EFCA23-CE0D-4534-B7E1-065DF20D15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12" name="Line 1858">
          <a:extLst>
            <a:ext uri="{FF2B5EF4-FFF2-40B4-BE49-F238E27FC236}">
              <a16:creationId xmlns:a16="http://schemas.microsoft.com/office/drawing/2014/main" id="{8BAC27FF-4978-4B83-AEA6-866FEDF2BA4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13" name="Line 1859">
          <a:extLst>
            <a:ext uri="{FF2B5EF4-FFF2-40B4-BE49-F238E27FC236}">
              <a16:creationId xmlns:a16="http://schemas.microsoft.com/office/drawing/2014/main" id="{41CD4A13-C46C-49BA-ADAE-EF5DEEEE06F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14" name="Line 1860">
          <a:extLst>
            <a:ext uri="{FF2B5EF4-FFF2-40B4-BE49-F238E27FC236}">
              <a16:creationId xmlns:a16="http://schemas.microsoft.com/office/drawing/2014/main" id="{3200C3E1-9C1A-4E73-9AEB-C55565CAE8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15" name="Line 1861">
          <a:extLst>
            <a:ext uri="{FF2B5EF4-FFF2-40B4-BE49-F238E27FC236}">
              <a16:creationId xmlns:a16="http://schemas.microsoft.com/office/drawing/2014/main" id="{18BE2F99-D2F4-49A4-A666-D0DBFDE6FD8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16" name="Line 1862">
          <a:extLst>
            <a:ext uri="{FF2B5EF4-FFF2-40B4-BE49-F238E27FC236}">
              <a16:creationId xmlns:a16="http://schemas.microsoft.com/office/drawing/2014/main" id="{E3E69FC1-7558-4231-9CA0-B1A5602B22B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17" name="Line 1863">
          <a:extLst>
            <a:ext uri="{FF2B5EF4-FFF2-40B4-BE49-F238E27FC236}">
              <a16:creationId xmlns:a16="http://schemas.microsoft.com/office/drawing/2014/main" id="{8E76AF0E-90A7-494B-8AE0-F357BB3A511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18" name="Line 1864">
          <a:extLst>
            <a:ext uri="{FF2B5EF4-FFF2-40B4-BE49-F238E27FC236}">
              <a16:creationId xmlns:a16="http://schemas.microsoft.com/office/drawing/2014/main" id="{92633180-992E-457E-AB3C-551FF95A36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19" name="Line 1865">
          <a:extLst>
            <a:ext uri="{FF2B5EF4-FFF2-40B4-BE49-F238E27FC236}">
              <a16:creationId xmlns:a16="http://schemas.microsoft.com/office/drawing/2014/main" id="{A11DA86D-1343-4AE9-BC89-2764A0FF853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20" name="Line 1866">
          <a:extLst>
            <a:ext uri="{FF2B5EF4-FFF2-40B4-BE49-F238E27FC236}">
              <a16:creationId xmlns:a16="http://schemas.microsoft.com/office/drawing/2014/main" id="{F55B35AD-45CD-41B0-96A3-F3E459914DE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21" name="Line 1867">
          <a:extLst>
            <a:ext uri="{FF2B5EF4-FFF2-40B4-BE49-F238E27FC236}">
              <a16:creationId xmlns:a16="http://schemas.microsoft.com/office/drawing/2014/main" id="{322FA3C4-971C-4ACE-99A7-29642004033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22" name="Line 1868">
          <a:extLst>
            <a:ext uri="{FF2B5EF4-FFF2-40B4-BE49-F238E27FC236}">
              <a16:creationId xmlns:a16="http://schemas.microsoft.com/office/drawing/2014/main" id="{464D5A0D-E63D-4AEF-8BBE-FC3F49445B2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23" name="Line 1869">
          <a:extLst>
            <a:ext uri="{FF2B5EF4-FFF2-40B4-BE49-F238E27FC236}">
              <a16:creationId xmlns:a16="http://schemas.microsoft.com/office/drawing/2014/main" id="{B9213DDB-C0C6-492B-9167-C7890866F60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24" name="Line 1870">
          <a:extLst>
            <a:ext uri="{FF2B5EF4-FFF2-40B4-BE49-F238E27FC236}">
              <a16:creationId xmlns:a16="http://schemas.microsoft.com/office/drawing/2014/main" id="{FC745C9B-756D-4E06-AA09-F1220A7AD3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25" name="Line 1871">
          <a:extLst>
            <a:ext uri="{FF2B5EF4-FFF2-40B4-BE49-F238E27FC236}">
              <a16:creationId xmlns:a16="http://schemas.microsoft.com/office/drawing/2014/main" id="{7F571CE4-FD43-4C00-9D90-3883B78710D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26" name="Line 1872">
          <a:extLst>
            <a:ext uri="{FF2B5EF4-FFF2-40B4-BE49-F238E27FC236}">
              <a16:creationId xmlns:a16="http://schemas.microsoft.com/office/drawing/2014/main" id="{9BF41520-F964-4074-95CC-CD853D2D5B9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27" name="Line 1873">
          <a:extLst>
            <a:ext uri="{FF2B5EF4-FFF2-40B4-BE49-F238E27FC236}">
              <a16:creationId xmlns:a16="http://schemas.microsoft.com/office/drawing/2014/main" id="{C76C2B1B-409C-4533-93C7-6E3F9095154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28" name="Line 1874">
          <a:extLst>
            <a:ext uri="{FF2B5EF4-FFF2-40B4-BE49-F238E27FC236}">
              <a16:creationId xmlns:a16="http://schemas.microsoft.com/office/drawing/2014/main" id="{7EEC4892-F6BE-4E5E-AFDC-75397B2FA7E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29" name="Line 1875">
          <a:extLst>
            <a:ext uri="{FF2B5EF4-FFF2-40B4-BE49-F238E27FC236}">
              <a16:creationId xmlns:a16="http://schemas.microsoft.com/office/drawing/2014/main" id="{8013C2D7-065A-47B5-A3AF-77C9B33491D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30" name="Line 1876">
          <a:extLst>
            <a:ext uri="{FF2B5EF4-FFF2-40B4-BE49-F238E27FC236}">
              <a16:creationId xmlns:a16="http://schemas.microsoft.com/office/drawing/2014/main" id="{F940A1E3-D54D-4C4B-8B92-9FE5E17A0E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31" name="Line 1877">
          <a:extLst>
            <a:ext uri="{FF2B5EF4-FFF2-40B4-BE49-F238E27FC236}">
              <a16:creationId xmlns:a16="http://schemas.microsoft.com/office/drawing/2014/main" id="{CD9FB973-0F94-4982-B76B-E55140F4743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32" name="Line 1878">
          <a:extLst>
            <a:ext uri="{FF2B5EF4-FFF2-40B4-BE49-F238E27FC236}">
              <a16:creationId xmlns:a16="http://schemas.microsoft.com/office/drawing/2014/main" id="{59C23895-A6FA-4327-99A6-30E12B247A8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33" name="Line 1879">
          <a:extLst>
            <a:ext uri="{FF2B5EF4-FFF2-40B4-BE49-F238E27FC236}">
              <a16:creationId xmlns:a16="http://schemas.microsoft.com/office/drawing/2014/main" id="{5A17191F-B7A8-465A-A642-E2E09AF4007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34" name="Line 1880">
          <a:extLst>
            <a:ext uri="{FF2B5EF4-FFF2-40B4-BE49-F238E27FC236}">
              <a16:creationId xmlns:a16="http://schemas.microsoft.com/office/drawing/2014/main" id="{5D48A5B3-EFEC-4C70-9464-7A33424DC1C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35" name="Line 1881">
          <a:extLst>
            <a:ext uri="{FF2B5EF4-FFF2-40B4-BE49-F238E27FC236}">
              <a16:creationId xmlns:a16="http://schemas.microsoft.com/office/drawing/2014/main" id="{ADDF2941-4381-476E-8A94-BC4567DAAE2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36" name="Line 1882">
          <a:extLst>
            <a:ext uri="{FF2B5EF4-FFF2-40B4-BE49-F238E27FC236}">
              <a16:creationId xmlns:a16="http://schemas.microsoft.com/office/drawing/2014/main" id="{B21C2AFF-2E59-4B34-8AF2-1EAE46ABD3B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37" name="Line 1883">
          <a:extLst>
            <a:ext uri="{FF2B5EF4-FFF2-40B4-BE49-F238E27FC236}">
              <a16:creationId xmlns:a16="http://schemas.microsoft.com/office/drawing/2014/main" id="{3A823757-1685-4BA5-9ED1-8F4E623FD6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38" name="Line 1884">
          <a:extLst>
            <a:ext uri="{FF2B5EF4-FFF2-40B4-BE49-F238E27FC236}">
              <a16:creationId xmlns:a16="http://schemas.microsoft.com/office/drawing/2014/main" id="{88BD7083-769C-417F-ABF8-F27208FFD3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39" name="Line 1885">
          <a:extLst>
            <a:ext uri="{FF2B5EF4-FFF2-40B4-BE49-F238E27FC236}">
              <a16:creationId xmlns:a16="http://schemas.microsoft.com/office/drawing/2014/main" id="{07E08315-4BDD-4336-881F-159C40B6CF5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40" name="Line 1886">
          <a:extLst>
            <a:ext uri="{FF2B5EF4-FFF2-40B4-BE49-F238E27FC236}">
              <a16:creationId xmlns:a16="http://schemas.microsoft.com/office/drawing/2014/main" id="{735CCD68-41A5-4CDA-934C-B73250A06A0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41" name="Line 1887">
          <a:extLst>
            <a:ext uri="{FF2B5EF4-FFF2-40B4-BE49-F238E27FC236}">
              <a16:creationId xmlns:a16="http://schemas.microsoft.com/office/drawing/2014/main" id="{348B0044-76A4-42F4-AD47-39A61D42536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42" name="Line 1888">
          <a:extLst>
            <a:ext uri="{FF2B5EF4-FFF2-40B4-BE49-F238E27FC236}">
              <a16:creationId xmlns:a16="http://schemas.microsoft.com/office/drawing/2014/main" id="{12CA2AB4-06FF-40CA-8E9D-C1415D435F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43" name="Line 1889">
          <a:extLst>
            <a:ext uri="{FF2B5EF4-FFF2-40B4-BE49-F238E27FC236}">
              <a16:creationId xmlns:a16="http://schemas.microsoft.com/office/drawing/2014/main" id="{9F90BEF6-3177-41CA-A89B-26A9CDF716D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44" name="Line 1890">
          <a:extLst>
            <a:ext uri="{FF2B5EF4-FFF2-40B4-BE49-F238E27FC236}">
              <a16:creationId xmlns:a16="http://schemas.microsoft.com/office/drawing/2014/main" id="{2E6DEE93-CFA7-4398-B425-CDC95A0446E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45" name="Line 1891">
          <a:extLst>
            <a:ext uri="{FF2B5EF4-FFF2-40B4-BE49-F238E27FC236}">
              <a16:creationId xmlns:a16="http://schemas.microsoft.com/office/drawing/2014/main" id="{5DF979AA-8EDB-460D-8FC9-96B40598EA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46" name="Line 1892">
          <a:extLst>
            <a:ext uri="{FF2B5EF4-FFF2-40B4-BE49-F238E27FC236}">
              <a16:creationId xmlns:a16="http://schemas.microsoft.com/office/drawing/2014/main" id="{D9A97429-092A-4713-BA90-3DBEF31CF73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47" name="Line 1893">
          <a:extLst>
            <a:ext uri="{FF2B5EF4-FFF2-40B4-BE49-F238E27FC236}">
              <a16:creationId xmlns:a16="http://schemas.microsoft.com/office/drawing/2014/main" id="{2CEF2DBC-CCAD-4517-B65A-F21638FFB40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48" name="Line 1894">
          <a:extLst>
            <a:ext uri="{FF2B5EF4-FFF2-40B4-BE49-F238E27FC236}">
              <a16:creationId xmlns:a16="http://schemas.microsoft.com/office/drawing/2014/main" id="{ECC0B8F8-4636-423F-A1F3-D70D3782818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49" name="Line 1895">
          <a:extLst>
            <a:ext uri="{FF2B5EF4-FFF2-40B4-BE49-F238E27FC236}">
              <a16:creationId xmlns:a16="http://schemas.microsoft.com/office/drawing/2014/main" id="{A77B9109-0033-4137-B22D-6A43E438FF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50" name="Line 1896">
          <a:extLst>
            <a:ext uri="{FF2B5EF4-FFF2-40B4-BE49-F238E27FC236}">
              <a16:creationId xmlns:a16="http://schemas.microsoft.com/office/drawing/2014/main" id="{C1B8EC90-25D9-43DB-93B8-7B9A1161622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51" name="Line 1897">
          <a:extLst>
            <a:ext uri="{FF2B5EF4-FFF2-40B4-BE49-F238E27FC236}">
              <a16:creationId xmlns:a16="http://schemas.microsoft.com/office/drawing/2014/main" id="{CF080B18-B88A-42E4-9D27-45C28A6D724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52" name="Line 1898">
          <a:extLst>
            <a:ext uri="{FF2B5EF4-FFF2-40B4-BE49-F238E27FC236}">
              <a16:creationId xmlns:a16="http://schemas.microsoft.com/office/drawing/2014/main" id="{052DB6BA-FCC1-42AF-AAD7-0D850CB180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53" name="Line 1899">
          <a:extLst>
            <a:ext uri="{FF2B5EF4-FFF2-40B4-BE49-F238E27FC236}">
              <a16:creationId xmlns:a16="http://schemas.microsoft.com/office/drawing/2014/main" id="{17D2F582-168C-444F-8784-9E5BEB27149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54" name="Line 1900">
          <a:extLst>
            <a:ext uri="{FF2B5EF4-FFF2-40B4-BE49-F238E27FC236}">
              <a16:creationId xmlns:a16="http://schemas.microsoft.com/office/drawing/2014/main" id="{AECB612E-0EBB-4935-9911-B7DAB3827D6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55" name="Line 1901">
          <a:extLst>
            <a:ext uri="{FF2B5EF4-FFF2-40B4-BE49-F238E27FC236}">
              <a16:creationId xmlns:a16="http://schemas.microsoft.com/office/drawing/2014/main" id="{81111F18-463C-4AA4-B5B3-1047363DFC8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56" name="Line 1902">
          <a:extLst>
            <a:ext uri="{FF2B5EF4-FFF2-40B4-BE49-F238E27FC236}">
              <a16:creationId xmlns:a16="http://schemas.microsoft.com/office/drawing/2014/main" id="{0C9C7D5E-8203-4CA7-9488-30E126ADCB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57" name="Line 1903">
          <a:extLst>
            <a:ext uri="{FF2B5EF4-FFF2-40B4-BE49-F238E27FC236}">
              <a16:creationId xmlns:a16="http://schemas.microsoft.com/office/drawing/2014/main" id="{4D790177-EBFB-4395-9ADB-BE1BC48D48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58" name="Line 1904">
          <a:extLst>
            <a:ext uri="{FF2B5EF4-FFF2-40B4-BE49-F238E27FC236}">
              <a16:creationId xmlns:a16="http://schemas.microsoft.com/office/drawing/2014/main" id="{0E2B8E73-E942-4E6B-BB20-7B50A7607CD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59" name="Line 1905">
          <a:extLst>
            <a:ext uri="{FF2B5EF4-FFF2-40B4-BE49-F238E27FC236}">
              <a16:creationId xmlns:a16="http://schemas.microsoft.com/office/drawing/2014/main" id="{8FE381FC-2016-4030-BAD8-149DF41593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60" name="Line 1906">
          <a:extLst>
            <a:ext uri="{FF2B5EF4-FFF2-40B4-BE49-F238E27FC236}">
              <a16:creationId xmlns:a16="http://schemas.microsoft.com/office/drawing/2014/main" id="{AE416486-D1A7-45FB-A08D-4F0355315FF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61" name="Line 1907">
          <a:extLst>
            <a:ext uri="{FF2B5EF4-FFF2-40B4-BE49-F238E27FC236}">
              <a16:creationId xmlns:a16="http://schemas.microsoft.com/office/drawing/2014/main" id="{ABBC205B-999B-4555-B97B-6CE97BD798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62" name="Line 1908">
          <a:extLst>
            <a:ext uri="{FF2B5EF4-FFF2-40B4-BE49-F238E27FC236}">
              <a16:creationId xmlns:a16="http://schemas.microsoft.com/office/drawing/2014/main" id="{B1D0A8B5-3FF7-4355-8D7B-853EA2C638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63" name="Line 1909">
          <a:extLst>
            <a:ext uri="{FF2B5EF4-FFF2-40B4-BE49-F238E27FC236}">
              <a16:creationId xmlns:a16="http://schemas.microsoft.com/office/drawing/2014/main" id="{C5D68843-0FF4-40AC-B37A-10B71D7BF5C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64" name="Line 1910">
          <a:extLst>
            <a:ext uri="{FF2B5EF4-FFF2-40B4-BE49-F238E27FC236}">
              <a16:creationId xmlns:a16="http://schemas.microsoft.com/office/drawing/2014/main" id="{BFCF343B-B527-4576-999E-270F7BDBA4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65" name="Line 1911">
          <a:extLst>
            <a:ext uri="{FF2B5EF4-FFF2-40B4-BE49-F238E27FC236}">
              <a16:creationId xmlns:a16="http://schemas.microsoft.com/office/drawing/2014/main" id="{CDC03D28-9855-42F9-BEA4-F2FFB11CA65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66" name="Line 1912">
          <a:extLst>
            <a:ext uri="{FF2B5EF4-FFF2-40B4-BE49-F238E27FC236}">
              <a16:creationId xmlns:a16="http://schemas.microsoft.com/office/drawing/2014/main" id="{ED48ED1C-C3FC-4DB8-99EB-E4394AF0669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67" name="Line 1913">
          <a:extLst>
            <a:ext uri="{FF2B5EF4-FFF2-40B4-BE49-F238E27FC236}">
              <a16:creationId xmlns:a16="http://schemas.microsoft.com/office/drawing/2014/main" id="{110BF3FA-0882-4E4B-8D94-5CB70654B9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68" name="Line 1914">
          <a:extLst>
            <a:ext uri="{FF2B5EF4-FFF2-40B4-BE49-F238E27FC236}">
              <a16:creationId xmlns:a16="http://schemas.microsoft.com/office/drawing/2014/main" id="{B21153C8-6507-45B5-8564-95B9B82B60B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69" name="Line 1915">
          <a:extLst>
            <a:ext uri="{FF2B5EF4-FFF2-40B4-BE49-F238E27FC236}">
              <a16:creationId xmlns:a16="http://schemas.microsoft.com/office/drawing/2014/main" id="{749C2D5E-0F0B-44E1-8D1E-65A9F90A35E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70" name="Line 1916">
          <a:extLst>
            <a:ext uri="{FF2B5EF4-FFF2-40B4-BE49-F238E27FC236}">
              <a16:creationId xmlns:a16="http://schemas.microsoft.com/office/drawing/2014/main" id="{191D6063-8A32-4EF2-8926-7D2C73C8311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71" name="Line 1917">
          <a:extLst>
            <a:ext uri="{FF2B5EF4-FFF2-40B4-BE49-F238E27FC236}">
              <a16:creationId xmlns:a16="http://schemas.microsoft.com/office/drawing/2014/main" id="{86C36FCA-C85E-4EB1-8D18-87C7C54218A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72" name="Line 1918">
          <a:extLst>
            <a:ext uri="{FF2B5EF4-FFF2-40B4-BE49-F238E27FC236}">
              <a16:creationId xmlns:a16="http://schemas.microsoft.com/office/drawing/2014/main" id="{F573C421-AFF4-4B58-BEA1-D7FBE68F8A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73" name="Line 1919">
          <a:extLst>
            <a:ext uri="{FF2B5EF4-FFF2-40B4-BE49-F238E27FC236}">
              <a16:creationId xmlns:a16="http://schemas.microsoft.com/office/drawing/2014/main" id="{7C518283-63EC-41AC-BC8C-4D374664CD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74" name="Line 1920">
          <a:extLst>
            <a:ext uri="{FF2B5EF4-FFF2-40B4-BE49-F238E27FC236}">
              <a16:creationId xmlns:a16="http://schemas.microsoft.com/office/drawing/2014/main" id="{2F9F241A-6C00-4439-9481-6F9E7FF48B9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75" name="Line 1921">
          <a:extLst>
            <a:ext uri="{FF2B5EF4-FFF2-40B4-BE49-F238E27FC236}">
              <a16:creationId xmlns:a16="http://schemas.microsoft.com/office/drawing/2014/main" id="{5485A408-FF7E-4B09-B4F7-31773657B70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76" name="Line 1922">
          <a:extLst>
            <a:ext uri="{FF2B5EF4-FFF2-40B4-BE49-F238E27FC236}">
              <a16:creationId xmlns:a16="http://schemas.microsoft.com/office/drawing/2014/main" id="{F2CC5C47-5862-4F8F-8556-898B7F6C838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77" name="Line 1923">
          <a:extLst>
            <a:ext uri="{FF2B5EF4-FFF2-40B4-BE49-F238E27FC236}">
              <a16:creationId xmlns:a16="http://schemas.microsoft.com/office/drawing/2014/main" id="{945FE09F-9F48-44A6-833E-CE54015C891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78" name="Line 1924">
          <a:extLst>
            <a:ext uri="{FF2B5EF4-FFF2-40B4-BE49-F238E27FC236}">
              <a16:creationId xmlns:a16="http://schemas.microsoft.com/office/drawing/2014/main" id="{A2AC006C-9F2B-42DC-9552-444CE42AB0D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79" name="Line 1925">
          <a:extLst>
            <a:ext uri="{FF2B5EF4-FFF2-40B4-BE49-F238E27FC236}">
              <a16:creationId xmlns:a16="http://schemas.microsoft.com/office/drawing/2014/main" id="{ADA1698F-D860-4F9E-99D4-451065BFEDA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80" name="Line 1926">
          <a:extLst>
            <a:ext uri="{FF2B5EF4-FFF2-40B4-BE49-F238E27FC236}">
              <a16:creationId xmlns:a16="http://schemas.microsoft.com/office/drawing/2014/main" id="{E04F53DC-F6F2-4889-A343-627B0DC09A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81" name="Line 1927">
          <a:extLst>
            <a:ext uri="{FF2B5EF4-FFF2-40B4-BE49-F238E27FC236}">
              <a16:creationId xmlns:a16="http://schemas.microsoft.com/office/drawing/2014/main" id="{9C885967-D13A-4EB8-8478-6CB8143038F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82" name="Line 1928">
          <a:extLst>
            <a:ext uri="{FF2B5EF4-FFF2-40B4-BE49-F238E27FC236}">
              <a16:creationId xmlns:a16="http://schemas.microsoft.com/office/drawing/2014/main" id="{AF883F48-1245-4562-9776-8016B4C1F75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83" name="Line 1929">
          <a:extLst>
            <a:ext uri="{FF2B5EF4-FFF2-40B4-BE49-F238E27FC236}">
              <a16:creationId xmlns:a16="http://schemas.microsoft.com/office/drawing/2014/main" id="{6FBBD873-16FF-4526-B1DF-9A157164C92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84" name="Line 1930">
          <a:extLst>
            <a:ext uri="{FF2B5EF4-FFF2-40B4-BE49-F238E27FC236}">
              <a16:creationId xmlns:a16="http://schemas.microsoft.com/office/drawing/2014/main" id="{F571A72A-A741-42D9-8DE1-C08256B8EBE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85" name="Line 1931">
          <a:extLst>
            <a:ext uri="{FF2B5EF4-FFF2-40B4-BE49-F238E27FC236}">
              <a16:creationId xmlns:a16="http://schemas.microsoft.com/office/drawing/2014/main" id="{1FC0305D-9FE1-4E09-87DD-4C9E19A4467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86" name="Line 1932">
          <a:extLst>
            <a:ext uri="{FF2B5EF4-FFF2-40B4-BE49-F238E27FC236}">
              <a16:creationId xmlns:a16="http://schemas.microsoft.com/office/drawing/2014/main" id="{88CF2F8B-206C-43CD-A807-4CF4E4B157F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87" name="Line 1933">
          <a:extLst>
            <a:ext uri="{FF2B5EF4-FFF2-40B4-BE49-F238E27FC236}">
              <a16:creationId xmlns:a16="http://schemas.microsoft.com/office/drawing/2014/main" id="{A999EA7F-B15A-4721-B43E-387BFE4F24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88" name="Line 1934">
          <a:extLst>
            <a:ext uri="{FF2B5EF4-FFF2-40B4-BE49-F238E27FC236}">
              <a16:creationId xmlns:a16="http://schemas.microsoft.com/office/drawing/2014/main" id="{0D2C5B5C-A590-41F4-AAC9-7CACAA06D45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89" name="Line 1935">
          <a:extLst>
            <a:ext uri="{FF2B5EF4-FFF2-40B4-BE49-F238E27FC236}">
              <a16:creationId xmlns:a16="http://schemas.microsoft.com/office/drawing/2014/main" id="{6AFE964D-7744-4B76-B013-33DFE81D850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90" name="Line 1936">
          <a:extLst>
            <a:ext uri="{FF2B5EF4-FFF2-40B4-BE49-F238E27FC236}">
              <a16:creationId xmlns:a16="http://schemas.microsoft.com/office/drawing/2014/main" id="{A1A70D1B-C2C2-4D7A-8DEE-2F3CDC40635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91" name="Line 1937">
          <a:extLst>
            <a:ext uri="{FF2B5EF4-FFF2-40B4-BE49-F238E27FC236}">
              <a16:creationId xmlns:a16="http://schemas.microsoft.com/office/drawing/2014/main" id="{37CC690E-836F-4578-81BB-858978EE265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92" name="Line 1938">
          <a:extLst>
            <a:ext uri="{FF2B5EF4-FFF2-40B4-BE49-F238E27FC236}">
              <a16:creationId xmlns:a16="http://schemas.microsoft.com/office/drawing/2014/main" id="{AD9B2898-183D-4DA8-B17A-EFDE5E097B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93" name="Line 1939">
          <a:extLst>
            <a:ext uri="{FF2B5EF4-FFF2-40B4-BE49-F238E27FC236}">
              <a16:creationId xmlns:a16="http://schemas.microsoft.com/office/drawing/2014/main" id="{FB6B2A0F-ED79-44D4-8CEB-B74801E564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94" name="Line 1940">
          <a:extLst>
            <a:ext uri="{FF2B5EF4-FFF2-40B4-BE49-F238E27FC236}">
              <a16:creationId xmlns:a16="http://schemas.microsoft.com/office/drawing/2014/main" id="{F69BCCAB-F198-4009-8914-2D7F6CB668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95" name="Line 1941">
          <a:extLst>
            <a:ext uri="{FF2B5EF4-FFF2-40B4-BE49-F238E27FC236}">
              <a16:creationId xmlns:a16="http://schemas.microsoft.com/office/drawing/2014/main" id="{C24F9363-E72E-4BD3-A95C-98B81AA25A1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96" name="Line 1942">
          <a:extLst>
            <a:ext uri="{FF2B5EF4-FFF2-40B4-BE49-F238E27FC236}">
              <a16:creationId xmlns:a16="http://schemas.microsoft.com/office/drawing/2014/main" id="{8800135C-73BD-47F0-9A13-8EF376974B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97" name="Line 1943">
          <a:extLst>
            <a:ext uri="{FF2B5EF4-FFF2-40B4-BE49-F238E27FC236}">
              <a16:creationId xmlns:a16="http://schemas.microsoft.com/office/drawing/2014/main" id="{8FCE1AE2-11FA-4ED0-85DA-DEC296EDEB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98" name="Line 1944">
          <a:extLst>
            <a:ext uri="{FF2B5EF4-FFF2-40B4-BE49-F238E27FC236}">
              <a16:creationId xmlns:a16="http://schemas.microsoft.com/office/drawing/2014/main" id="{2502ACDE-6A06-4B32-87E5-BC2AB7EBF32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599" name="Line 1945">
          <a:extLst>
            <a:ext uri="{FF2B5EF4-FFF2-40B4-BE49-F238E27FC236}">
              <a16:creationId xmlns:a16="http://schemas.microsoft.com/office/drawing/2014/main" id="{B3633521-C446-46DB-B06D-BD377CB7C53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00" name="Line 1946">
          <a:extLst>
            <a:ext uri="{FF2B5EF4-FFF2-40B4-BE49-F238E27FC236}">
              <a16:creationId xmlns:a16="http://schemas.microsoft.com/office/drawing/2014/main" id="{2EB56564-722F-4D86-9249-AEADF8EA271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01" name="Line 1947">
          <a:extLst>
            <a:ext uri="{FF2B5EF4-FFF2-40B4-BE49-F238E27FC236}">
              <a16:creationId xmlns:a16="http://schemas.microsoft.com/office/drawing/2014/main" id="{121D033E-6F9D-4A2F-AE03-21282D45784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02" name="Line 1948">
          <a:extLst>
            <a:ext uri="{FF2B5EF4-FFF2-40B4-BE49-F238E27FC236}">
              <a16:creationId xmlns:a16="http://schemas.microsoft.com/office/drawing/2014/main" id="{A961FD0D-ADB0-41C7-8F42-B544EFE141F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03" name="Line 1949">
          <a:extLst>
            <a:ext uri="{FF2B5EF4-FFF2-40B4-BE49-F238E27FC236}">
              <a16:creationId xmlns:a16="http://schemas.microsoft.com/office/drawing/2014/main" id="{CE12C488-78C6-4B5D-9DBA-1D0213024D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04" name="Line 1950">
          <a:extLst>
            <a:ext uri="{FF2B5EF4-FFF2-40B4-BE49-F238E27FC236}">
              <a16:creationId xmlns:a16="http://schemas.microsoft.com/office/drawing/2014/main" id="{1AA69C7E-B3FC-4716-9D7A-6157D2802D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05" name="Line 1951">
          <a:extLst>
            <a:ext uri="{FF2B5EF4-FFF2-40B4-BE49-F238E27FC236}">
              <a16:creationId xmlns:a16="http://schemas.microsoft.com/office/drawing/2014/main" id="{93A968E0-FE5E-4128-AD4F-4618366F6C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06" name="Line 1952">
          <a:extLst>
            <a:ext uri="{FF2B5EF4-FFF2-40B4-BE49-F238E27FC236}">
              <a16:creationId xmlns:a16="http://schemas.microsoft.com/office/drawing/2014/main" id="{9C618A01-6229-44E1-8352-22D4A4BC38F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07" name="Line 1953">
          <a:extLst>
            <a:ext uri="{FF2B5EF4-FFF2-40B4-BE49-F238E27FC236}">
              <a16:creationId xmlns:a16="http://schemas.microsoft.com/office/drawing/2014/main" id="{AF4BD2F4-9CA9-4241-9A40-A3E39A803CE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08" name="Line 1954">
          <a:extLst>
            <a:ext uri="{FF2B5EF4-FFF2-40B4-BE49-F238E27FC236}">
              <a16:creationId xmlns:a16="http://schemas.microsoft.com/office/drawing/2014/main" id="{0D6B91E6-184D-4242-AFD1-37C3BDBE164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09" name="Line 1955">
          <a:extLst>
            <a:ext uri="{FF2B5EF4-FFF2-40B4-BE49-F238E27FC236}">
              <a16:creationId xmlns:a16="http://schemas.microsoft.com/office/drawing/2014/main" id="{352BD9AE-35A7-49D1-980E-94F5639A96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10" name="Line 1956">
          <a:extLst>
            <a:ext uri="{FF2B5EF4-FFF2-40B4-BE49-F238E27FC236}">
              <a16:creationId xmlns:a16="http://schemas.microsoft.com/office/drawing/2014/main" id="{90721ADC-DC25-4B26-8E14-BD83716BEA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11" name="Line 1957">
          <a:extLst>
            <a:ext uri="{FF2B5EF4-FFF2-40B4-BE49-F238E27FC236}">
              <a16:creationId xmlns:a16="http://schemas.microsoft.com/office/drawing/2014/main" id="{FA083F58-85B9-41F2-9C69-4A4403F2812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12" name="Line 1958">
          <a:extLst>
            <a:ext uri="{FF2B5EF4-FFF2-40B4-BE49-F238E27FC236}">
              <a16:creationId xmlns:a16="http://schemas.microsoft.com/office/drawing/2014/main" id="{D0CFDB0D-41B2-4E9C-BBAE-81835B8C71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13" name="Line 1959">
          <a:extLst>
            <a:ext uri="{FF2B5EF4-FFF2-40B4-BE49-F238E27FC236}">
              <a16:creationId xmlns:a16="http://schemas.microsoft.com/office/drawing/2014/main" id="{686B5C4C-68B3-41DD-A118-4100ADAD899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14" name="Line 1960">
          <a:extLst>
            <a:ext uri="{FF2B5EF4-FFF2-40B4-BE49-F238E27FC236}">
              <a16:creationId xmlns:a16="http://schemas.microsoft.com/office/drawing/2014/main" id="{D73E23C9-0B8B-40E3-857E-6FB2519CD22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15" name="Line 1961">
          <a:extLst>
            <a:ext uri="{FF2B5EF4-FFF2-40B4-BE49-F238E27FC236}">
              <a16:creationId xmlns:a16="http://schemas.microsoft.com/office/drawing/2014/main" id="{336548DF-4362-4A3A-BA84-98D22409585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16" name="Line 1962">
          <a:extLst>
            <a:ext uri="{FF2B5EF4-FFF2-40B4-BE49-F238E27FC236}">
              <a16:creationId xmlns:a16="http://schemas.microsoft.com/office/drawing/2014/main" id="{C39CFB49-24AF-4779-BF2D-6BE89720D9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17" name="Line 1963">
          <a:extLst>
            <a:ext uri="{FF2B5EF4-FFF2-40B4-BE49-F238E27FC236}">
              <a16:creationId xmlns:a16="http://schemas.microsoft.com/office/drawing/2014/main" id="{2D866748-EF6F-4025-9661-B018D84EA5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18" name="Line 1964">
          <a:extLst>
            <a:ext uri="{FF2B5EF4-FFF2-40B4-BE49-F238E27FC236}">
              <a16:creationId xmlns:a16="http://schemas.microsoft.com/office/drawing/2014/main" id="{91F4A61F-D381-474A-973D-1245359E25C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19" name="Line 1965">
          <a:extLst>
            <a:ext uri="{FF2B5EF4-FFF2-40B4-BE49-F238E27FC236}">
              <a16:creationId xmlns:a16="http://schemas.microsoft.com/office/drawing/2014/main" id="{D8B93C9D-A3CB-4CA3-92FA-5926E1475AD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20" name="Line 1966">
          <a:extLst>
            <a:ext uri="{FF2B5EF4-FFF2-40B4-BE49-F238E27FC236}">
              <a16:creationId xmlns:a16="http://schemas.microsoft.com/office/drawing/2014/main" id="{8AA825AA-36CC-4A3D-9AC3-3A4AD2C41BC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21" name="Line 1967">
          <a:extLst>
            <a:ext uri="{FF2B5EF4-FFF2-40B4-BE49-F238E27FC236}">
              <a16:creationId xmlns:a16="http://schemas.microsoft.com/office/drawing/2014/main" id="{346461F1-D72A-4BA2-A05C-C52C2B0D25D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22" name="Line 1968">
          <a:extLst>
            <a:ext uri="{FF2B5EF4-FFF2-40B4-BE49-F238E27FC236}">
              <a16:creationId xmlns:a16="http://schemas.microsoft.com/office/drawing/2014/main" id="{C38F6202-D5A7-4320-AE5A-8B945F779DF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23" name="Line 1969">
          <a:extLst>
            <a:ext uri="{FF2B5EF4-FFF2-40B4-BE49-F238E27FC236}">
              <a16:creationId xmlns:a16="http://schemas.microsoft.com/office/drawing/2014/main" id="{4A73A8A3-6E5C-4506-970B-5CEFFB0CBD9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24" name="Line 1970">
          <a:extLst>
            <a:ext uri="{FF2B5EF4-FFF2-40B4-BE49-F238E27FC236}">
              <a16:creationId xmlns:a16="http://schemas.microsoft.com/office/drawing/2014/main" id="{9B56D2F0-50D6-4AA3-951F-0D4592DFDA9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25" name="Line 1971">
          <a:extLst>
            <a:ext uri="{FF2B5EF4-FFF2-40B4-BE49-F238E27FC236}">
              <a16:creationId xmlns:a16="http://schemas.microsoft.com/office/drawing/2014/main" id="{30F60F04-045C-4D4C-B337-A48AD85B3C9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26" name="Line 1972">
          <a:extLst>
            <a:ext uri="{FF2B5EF4-FFF2-40B4-BE49-F238E27FC236}">
              <a16:creationId xmlns:a16="http://schemas.microsoft.com/office/drawing/2014/main" id="{221BD291-0945-4028-B74B-DF105A22C8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27" name="Line 1973">
          <a:extLst>
            <a:ext uri="{FF2B5EF4-FFF2-40B4-BE49-F238E27FC236}">
              <a16:creationId xmlns:a16="http://schemas.microsoft.com/office/drawing/2014/main" id="{7F77BC23-5A4F-4348-AEE3-0602D56BB7C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28" name="Line 1974">
          <a:extLst>
            <a:ext uri="{FF2B5EF4-FFF2-40B4-BE49-F238E27FC236}">
              <a16:creationId xmlns:a16="http://schemas.microsoft.com/office/drawing/2014/main" id="{AA6E3636-7AC8-488A-8B23-BE64A495324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29" name="Line 1975">
          <a:extLst>
            <a:ext uri="{FF2B5EF4-FFF2-40B4-BE49-F238E27FC236}">
              <a16:creationId xmlns:a16="http://schemas.microsoft.com/office/drawing/2014/main" id="{9ACBBC64-EEB6-4326-B40C-2A2062EA333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30" name="Line 1976">
          <a:extLst>
            <a:ext uri="{FF2B5EF4-FFF2-40B4-BE49-F238E27FC236}">
              <a16:creationId xmlns:a16="http://schemas.microsoft.com/office/drawing/2014/main" id="{63D2B1FC-3BC6-49C1-999D-0A92CD861BF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31" name="Line 1977">
          <a:extLst>
            <a:ext uri="{FF2B5EF4-FFF2-40B4-BE49-F238E27FC236}">
              <a16:creationId xmlns:a16="http://schemas.microsoft.com/office/drawing/2014/main" id="{BF04BC1D-B02B-455A-B2D5-EC7A7DE0295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32" name="Line 1978">
          <a:extLst>
            <a:ext uri="{FF2B5EF4-FFF2-40B4-BE49-F238E27FC236}">
              <a16:creationId xmlns:a16="http://schemas.microsoft.com/office/drawing/2014/main" id="{04B4E8C6-4A51-4BE4-99CF-DAF27DF22F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33" name="Line 1979">
          <a:extLst>
            <a:ext uri="{FF2B5EF4-FFF2-40B4-BE49-F238E27FC236}">
              <a16:creationId xmlns:a16="http://schemas.microsoft.com/office/drawing/2014/main" id="{DB3967FF-8B20-4B8F-BC09-850DED05505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34" name="Line 1980">
          <a:extLst>
            <a:ext uri="{FF2B5EF4-FFF2-40B4-BE49-F238E27FC236}">
              <a16:creationId xmlns:a16="http://schemas.microsoft.com/office/drawing/2014/main" id="{8A3DEC21-EC1F-4FFE-B323-5A7D75A3AF1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35" name="Line 1981">
          <a:extLst>
            <a:ext uri="{FF2B5EF4-FFF2-40B4-BE49-F238E27FC236}">
              <a16:creationId xmlns:a16="http://schemas.microsoft.com/office/drawing/2014/main" id="{3E18A7B9-B5EA-4A0D-82D1-F661C168F4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36" name="Line 1982">
          <a:extLst>
            <a:ext uri="{FF2B5EF4-FFF2-40B4-BE49-F238E27FC236}">
              <a16:creationId xmlns:a16="http://schemas.microsoft.com/office/drawing/2014/main" id="{88790E10-15EC-4A04-8EA3-F205E37020F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37" name="Line 1983">
          <a:extLst>
            <a:ext uri="{FF2B5EF4-FFF2-40B4-BE49-F238E27FC236}">
              <a16:creationId xmlns:a16="http://schemas.microsoft.com/office/drawing/2014/main" id="{5AC4B446-5A9F-463C-9F80-AF4AD3D2E9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38" name="Line 1984">
          <a:extLst>
            <a:ext uri="{FF2B5EF4-FFF2-40B4-BE49-F238E27FC236}">
              <a16:creationId xmlns:a16="http://schemas.microsoft.com/office/drawing/2014/main" id="{629AA335-635C-47A4-BE44-F34CB2C9ABC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39" name="Line 1985">
          <a:extLst>
            <a:ext uri="{FF2B5EF4-FFF2-40B4-BE49-F238E27FC236}">
              <a16:creationId xmlns:a16="http://schemas.microsoft.com/office/drawing/2014/main" id="{9D6DBC55-A967-430F-9C86-D5FFF45D90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40" name="Line 1986">
          <a:extLst>
            <a:ext uri="{FF2B5EF4-FFF2-40B4-BE49-F238E27FC236}">
              <a16:creationId xmlns:a16="http://schemas.microsoft.com/office/drawing/2014/main" id="{AA33DC05-9B1E-474F-8EA6-D4F145C2B2B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41" name="Line 1987">
          <a:extLst>
            <a:ext uri="{FF2B5EF4-FFF2-40B4-BE49-F238E27FC236}">
              <a16:creationId xmlns:a16="http://schemas.microsoft.com/office/drawing/2014/main" id="{BF997F2D-0F3F-4427-ACBF-108D9CE627B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42" name="Line 1988">
          <a:extLst>
            <a:ext uri="{FF2B5EF4-FFF2-40B4-BE49-F238E27FC236}">
              <a16:creationId xmlns:a16="http://schemas.microsoft.com/office/drawing/2014/main" id="{18B4AE72-39A7-4BEB-A176-1C1047EB0E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43" name="Line 1989">
          <a:extLst>
            <a:ext uri="{FF2B5EF4-FFF2-40B4-BE49-F238E27FC236}">
              <a16:creationId xmlns:a16="http://schemas.microsoft.com/office/drawing/2014/main" id="{B8F0DA99-5800-4C76-8F97-E6ACC8D8ABC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44" name="Line 1990">
          <a:extLst>
            <a:ext uri="{FF2B5EF4-FFF2-40B4-BE49-F238E27FC236}">
              <a16:creationId xmlns:a16="http://schemas.microsoft.com/office/drawing/2014/main" id="{4018E265-FB3F-484B-8912-E9B0B4C481E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45" name="Line 1991">
          <a:extLst>
            <a:ext uri="{FF2B5EF4-FFF2-40B4-BE49-F238E27FC236}">
              <a16:creationId xmlns:a16="http://schemas.microsoft.com/office/drawing/2014/main" id="{15D5690F-5D9C-4CDB-8A44-9BAE9B1A86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46" name="Line 1992">
          <a:extLst>
            <a:ext uri="{FF2B5EF4-FFF2-40B4-BE49-F238E27FC236}">
              <a16:creationId xmlns:a16="http://schemas.microsoft.com/office/drawing/2014/main" id="{0F0F2A97-8C92-46C1-B9FA-1EF70CC7A8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47" name="Line 1993">
          <a:extLst>
            <a:ext uri="{FF2B5EF4-FFF2-40B4-BE49-F238E27FC236}">
              <a16:creationId xmlns:a16="http://schemas.microsoft.com/office/drawing/2014/main" id="{9EE50A47-C37B-41CA-8308-938FA73EAEB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48" name="Line 1994">
          <a:extLst>
            <a:ext uri="{FF2B5EF4-FFF2-40B4-BE49-F238E27FC236}">
              <a16:creationId xmlns:a16="http://schemas.microsoft.com/office/drawing/2014/main" id="{431ADE2E-2087-4931-8A56-2D10E22C159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49" name="Line 1995">
          <a:extLst>
            <a:ext uri="{FF2B5EF4-FFF2-40B4-BE49-F238E27FC236}">
              <a16:creationId xmlns:a16="http://schemas.microsoft.com/office/drawing/2014/main" id="{4089F37D-516E-43A8-B6B8-E98383B4B72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50" name="Line 1996">
          <a:extLst>
            <a:ext uri="{FF2B5EF4-FFF2-40B4-BE49-F238E27FC236}">
              <a16:creationId xmlns:a16="http://schemas.microsoft.com/office/drawing/2014/main" id="{CFEF8BF0-05F3-48F3-A426-C673CE4B866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51" name="Line 1997">
          <a:extLst>
            <a:ext uri="{FF2B5EF4-FFF2-40B4-BE49-F238E27FC236}">
              <a16:creationId xmlns:a16="http://schemas.microsoft.com/office/drawing/2014/main" id="{893B6CC7-8AEF-4C6A-BE7A-7AE683CD9BD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52" name="Line 1998">
          <a:extLst>
            <a:ext uri="{FF2B5EF4-FFF2-40B4-BE49-F238E27FC236}">
              <a16:creationId xmlns:a16="http://schemas.microsoft.com/office/drawing/2014/main" id="{C05AF406-0901-438C-89F8-8A9DA130D7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53" name="Line 1999">
          <a:extLst>
            <a:ext uri="{FF2B5EF4-FFF2-40B4-BE49-F238E27FC236}">
              <a16:creationId xmlns:a16="http://schemas.microsoft.com/office/drawing/2014/main" id="{FBA6D73F-2E38-4DDE-89A2-5DFE3EB76E6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54" name="Line 2000">
          <a:extLst>
            <a:ext uri="{FF2B5EF4-FFF2-40B4-BE49-F238E27FC236}">
              <a16:creationId xmlns:a16="http://schemas.microsoft.com/office/drawing/2014/main" id="{DAA61458-B868-4D24-8BEA-F5E4523880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55" name="Line 2001">
          <a:extLst>
            <a:ext uri="{FF2B5EF4-FFF2-40B4-BE49-F238E27FC236}">
              <a16:creationId xmlns:a16="http://schemas.microsoft.com/office/drawing/2014/main" id="{ACA65AA8-887F-4A44-B9C3-D42A6FE9E8C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56" name="Line 2002">
          <a:extLst>
            <a:ext uri="{FF2B5EF4-FFF2-40B4-BE49-F238E27FC236}">
              <a16:creationId xmlns:a16="http://schemas.microsoft.com/office/drawing/2014/main" id="{703E246C-C2FD-4436-B604-3B8F1B01F97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57" name="Line 2003">
          <a:extLst>
            <a:ext uri="{FF2B5EF4-FFF2-40B4-BE49-F238E27FC236}">
              <a16:creationId xmlns:a16="http://schemas.microsoft.com/office/drawing/2014/main" id="{E0BBA1AB-C5E0-4E78-A6FD-990CD891A78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58" name="Line 2004">
          <a:extLst>
            <a:ext uri="{FF2B5EF4-FFF2-40B4-BE49-F238E27FC236}">
              <a16:creationId xmlns:a16="http://schemas.microsoft.com/office/drawing/2014/main" id="{3246FF01-84FF-484A-921B-BBA80143226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59" name="Line 2005">
          <a:extLst>
            <a:ext uri="{FF2B5EF4-FFF2-40B4-BE49-F238E27FC236}">
              <a16:creationId xmlns:a16="http://schemas.microsoft.com/office/drawing/2014/main" id="{0803DE63-108E-423E-9A20-97545D9FBE1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60" name="Line 2006">
          <a:extLst>
            <a:ext uri="{FF2B5EF4-FFF2-40B4-BE49-F238E27FC236}">
              <a16:creationId xmlns:a16="http://schemas.microsoft.com/office/drawing/2014/main" id="{E50E279C-0C4B-46A6-B48A-F291D1168D1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61" name="Line 2007">
          <a:extLst>
            <a:ext uri="{FF2B5EF4-FFF2-40B4-BE49-F238E27FC236}">
              <a16:creationId xmlns:a16="http://schemas.microsoft.com/office/drawing/2014/main" id="{8D28FBB0-4075-4152-977A-C7DA9A0AB16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62" name="Line 2008">
          <a:extLst>
            <a:ext uri="{FF2B5EF4-FFF2-40B4-BE49-F238E27FC236}">
              <a16:creationId xmlns:a16="http://schemas.microsoft.com/office/drawing/2014/main" id="{55994EC1-E22E-496F-8CE1-7378527E4FA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63" name="Line 2009">
          <a:extLst>
            <a:ext uri="{FF2B5EF4-FFF2-40B4-BE49-F238E27FC236}">
              <a16:creationId xmlns:a16="http://schemas.microsoft.com/office/drawing/2014/main" id="{3F280FA9-6365-46E8-8C33-D434C5D856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64" name="Line 2010">
          <a:extLst>
            <a:ext uri="{FF2B5EF4-FFF2-40B4-BE49-F238E27FC236}">
              <a16:creationId xmlns:a16="http://schemas.microsoft.com/office/drawing/2014/main" id="{F2352D5B-303B-4721-80EF-B6F0372F560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65" name="Line 2011">
          <a:extLst>
            <a:ext uri="{FF2B5EF4-FFF2-40B4-BE49-F238E27FC236}">
              <a16:creationId xmlns:a16="http://schemas.microsoft.com/office/drawing/2014/main" id="{7F9D1AD8-1ED5-4A85-85C7-FF1D6EA735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66" name="Line 2012">
          <a:extLst>
            <a:ext uri="{FF2B5EF4-FFF2-40B4-BE49-F238E27FC236}">
              <a16:creationId xmlns:a16="http://schemas.microsoft.com/office/drawing/2014/main" id="{24A3D607-AC01-48DD-BECA-A17A2DB585C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67" name="Line 2013">
          <a:extLst>
            <a:ext uri="{FF2B5EF4-FFF2-40B4-BE49-F238E27FC236}">
              <a16:creationId xmlns:a16="http://schemas.microsoft.com/office/drawing/2014/main" id="{1BF943D5-92DC-4D78-A327-41B2111E26D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68" name="Line 2014">
          <a:extLst>
            <a:ext uri="{FF2B5EF4-FFF2-40B4-BE49-F238E27FC236}">
              <a16:creationId xmlns:a16="http://schemas.microsoft.com/office/drawing/2014/main" id="{C83E98C1-571A-4652-8DA7-AE6D47C528C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69" name="Line 2015">
          <a:extLst>
            <a:ext uri="{FF2B5EF4-FFF2-40B4-BE49-F238E27FC236}">
              <a16:creationId xmlns:a16="http://schemas.microsoft.com/office/drawing/2014/main" id="{3B2475C2-D3E9-4BA9-88B4-6DCA9CAEFFC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70" name="Line 2016">
          <a:extLst>
            <a:ext uri="{FF2B5EF4-FFF2-40B4-BE49-F238E27FC236}">
              <a16:creationId xmlns:a16="http://schemas.microsoft.com/office/drawing/2014/main" id="{C7E074F2-BE1D-4D8D-97F8-74C43E99AD6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71" name="Line 2017">
          <a:extLst>
            <a:ext uri="{FF2B5EF4-FFF2-40B4-BE49-F238E27FC236}">
              <a16:creationId xmlns:a16="http://schemas.microsoft.com/office/drawing/2014/main" id="{5722BC5D-47D0-418B-88EF-7B2D0354AA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72" name="Line 2018">
          <a:extLst>
            <a:ext uri="{FF2B5EF4-FFF2-40B4-BE49-F238E27FC236}">
              <a16:creationId xmlns:a16="http://schemas.microsoft.com/office/drawing/2014/main" id="{10B61023-504B-41EC-BB86-E7534248819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73" name="Line 2019">
          <a:extLst>
            <a:ext uri="{FF2B5EF4-FFF2-40B4-BE49-F238E27FC236}">
              <a16:creationId xmlns:a16="http://schemas.microsoft.com/office/drawing/2014/main" id="{A0E1D411-E73B-4E4B-B2A7-4117216D009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74" name="Line 2020">
          <a:extLst>
            <a:ext uri="{FF2B5EF4-FFF2-40B4-BE49-F238E27FC236}">
              <a16:creationId xmlns:a16="http://schemas.microsoft.com/office/drawing/2014/main" id="{BD8CE295-79F8-43C1-BBFC-3A89E57AF39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75" name="Line 2021">
          <a:extLst>
            <a:ext uri="{FF2B5EF4-FFF2-40B4-BE49-F238E27FC236}">
              <a16:creationId xmlns:a16="http://schemas.microsoft.com/office/drawing/2014/main" id="{92BCEFD0-45C8-4991-B912-14131A9B49D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76" name="Line 2022">
          <a:extLst>
            <a:ext uri="{FF2B5EF4-FFF2-40B4-BE49-F238E27FC236}">
              <a16:creationId xmlns:a16="http://schemas.microsoft.com/office/drawing/2014/main" id="{54E882EE-0F91-4CD8-9902-F95CA38A850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77" name="Line 2023">
          <a:extLst>
            <a:ext uri="{FF2B5EF4-FFF2-40B4-BE49-F238E27FC236}">
              <a16:creationId xmlns:a16="http://schemas.microsoft.com/office/drawing/2014/main" id="{5BAA1619-78DE-49D6-B3D4-6467F882C11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78" name="Line 2024">
          <a:extLst>
            <a:ext uri="{FF2B5EF4-FFF2-40B4-BE49-F238E27FC236}">
              <a16:creationId xmlns:a16="http://schemas.microsoft.com/office/drawing/2014/main" id="{26EBCDFA-360D-419E-B0E6-A86C50B48E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79" name="Line 2025">
          <a:extLst>
            <a:ext uri="{FF2B5EF4-FFF2-40B4-BE49-F238E27FC236}">
              <a16:creationId xmlns:a16="http://schemas.microsoft.com/office/drawing/2014/main" id="{282E63E9-0568-490F-A9CA-0EA9FCC93D4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80" name="Line 2026">
          <a:extLst>
            <a:ext uri="{FF2B5EF4-FFF2-40B4-BE49-F238E27FC236}">
              <a16:creationId xmlns:a16="http://schemas.microsoft.com/office/drawing/2014/main" id="{89AB3D48-E643-457D-B670-9B45F6E230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81" name="Line 2027">
          <a:extLst>
            <a:ext uri="{FF2B5EF4-FFF2-40B4-BE49-F238E27FC236}">
              <a16:creationId xmlns:a16="http://schemas.microsoft.com/office/drawing/2014/main" id="{58D836F6-D897-4540-AE45-FF1C9EFE990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82" name="Line 2028">
          <a:extLst>
            <a:ext uri="{FF2B5EF4-FFF2-40B4-BE49-F238E27FC236}">
              <a16:creationId xmlns:a16="http://schemas.microsoft.com/office/drawing/2014/main" id="{C40039BA-6ECE-4FF9-8D4C-29CC7CC125B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83" name="Line 2029">
          <a:extLst>
            <a:ext uri="{FF2B5EF4-FFF2-40B4-BE49-F238E27FC236}">
              <a16:creationId xmlns:a16="http://schemas.microsoft.com/office/drawing/2014/main" id="{99925520-62B5-4CC2-89EB-4FFD3012CE2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84" name="Line 2030">
          <a:extLst>
            <a:ext uri="{FF2B5EF4-FFF2-40B4-BE49-F238E27FC236}">
              <a16:creationId xmlns:a16="http://schemas.microsoft.com/office/drawing/2014/main" id="{00FCE129-8222-430C-A4BD-27A893ACDA0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85" name="Line 2031">
          <a:extLst>
            <a:ext uri="{FF2B5EF4-FFF2-40B4-BE49-F238E27FC236}">
              <a16:creationId xmlns:a16="http://schemas.microsoft.com/office/drawing/2014/main" id="{3398D51F-24E0-4D58-81CE-831E7168ED9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86" name="Line 2032">
          <a:extLst>
            <a:ext uri="{FF2B5EF4-FFF2-40B4-BE49-F238E27FC236}">
              <a16:creationId xmlns:a16="http://schemas.microsoft.com/office/drawing/2014/main" id="{E5364ADB-2983-48C3-AF20-86FE5D0D913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87" name="Line 2033">
          <a:extLst>
            <a:ext uri="{FF2B5EF4-FFF2-40B4-BE49-F238E27FC236}">
              <a16:creationId xmlns:a16="http://schemas.microsoft.com/office/drawing/2014/main" id="{0531CBA8-88A4-4950-A54A-A9E42C2D939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88" name="Line 2034">
          <a:extLst>
            <a:ext uri="{FF2B5EF4-FFF2-40B4-BE49-F238E27FC236}">
              <a16:creationId xmlns:a16="http://schemas.microsoft.com/office/drawing/2014/main" id="{586D45A8-AAB3-4314-8B0D-4EB78EE4EE4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89" name="Line 2035">
          <a:extLst>
            <a:ext uri="{FF2B5EF4-FFF2-40B4-BE49-F238E27FC236}">
              <a16:creationId xmlns:a16="http://schemas.microsoft.com/office/drawing/2014/main" id="{C48C3813-1AF7-4A39-934A-F7C834E96E5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90" name="Line 2036">
          <a:extLst>
            <a:ext uri="{FF2B5EF4-FFF2-40B4-BE49-F238E27FC236}">
              <a16:creationId xmlns:a16="http://schemas.microsoft.com/office/drawing/2014/main" id="{7D40EB6B-62A9-490D-A08E-5B073E9E19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91" name="Line 2037">
          <a:extLst>
            <a:ext uri="{FF2B5EF4-FFF2-40B4-BE49-F238E27FC236}">
              <a16:creationId xmlns:a16="http://schemas.microsoft.com/office/drawing/2014/main" id="{08E6A845-B64D-414D-9BB9-B4101FC68A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92" name="Line 2038">
          <a:extLst>
            <a:ext uri="{FF2B5EF4-FFF2-40B4-BE49-F238E27FC236}">
              <a16:creationId xmlns:a16="http://schemas.microsoft.com/office/drawing/2014/main" id="{9CCD9AE8-6167-4144-8E6C-36E7AAD6654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93" name="Line 2039">
          <a:extLst>
            <a:ext uri="{FF2B5EF4-FFF2-40B4-BE49-F238E27FC236}">
              <a16:creationId xmlns:a16="http://schemas.microsoft.com/office/drawing/2014/main" id="{0EFF040A-D755-4FA5-A3DE-F541DBA4F9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94" name="Line 2040">
          <a:extLst>
            <a:ext uri="{FF2B5EF4-FFF2-40B4-BE49-F238E27FC236}">
              <a16:creationId xmlns:a16="http://schemas.microsoft.com/office/drawing/2014/main" id="{C7E6E169-CBD4-4386-BFB5-B35B4D528AA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95" name="Line 2041">
          <a:extLst>
            <a:ext uri="{FF2B5EF4-FFF2-40B4-BE49-F238E27FC236}">
              <a16:creationId xmlns:a16="http://schemas.microsoft.com/office/drawing/2014/main" id="{3FC39711-9658-4BB6-8451-F0E0B765F6C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96" name="Line 2042">
          <a:extLst>
            <a:ext uri="{FF2B5EF4-FFF2-40B4-BE49-F238E27FC236}">
              <a16:creationId xmlns:a16="http://schemas.microsoft.com/office/drawing/2014/main" id="{16784DFA-1E1A-4509-8F80-F92D8C691ED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97" name="Line 2043">
          <a:extLst>
            <a:ext uri="{FF2B5EF4-FFF2-40B4-BE49-F238E27FC236}">
              <a16:creationId xmlns:a16="http://schemas.microsoft.com/office/drawing/2014/main" id="{ED1E3116-7198-423D-8985-F85A209A0B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98" name="Line 2044">
          <a:extLst>
            <a:ext uri="{FF2B5EF4-FFF2-40B4-BE49-F238E27FC236}">
              <a16:creationId xmlns:a16="http://schemas.microsoft.com/office/drawing/2014/main" id="{FDF6C697-7743-4D33-AFF6-9BC896FEC3B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699" name="Line 2045">
          <a:extLst>
            <a:ext uri="{FF2B5EF4-FFF2-40B4-BE49-F238E27FC236}">
              <a16:creationId xmlns:a16="http://schemas.microsoft.com/office/drawing/2014/main" id="{5F781EEC-A254-4BAF-A8DC-E929ABCF614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00" name="Line 2046">
          <a:extLst>
            <a:ext uri="{FF2B5EF4-FFF2-40B4-BE49-F238E27FC236}">
              <a16:creationId xmlns:a16="http://schemas.microsoft.com/office/drawing/2014/main" id="{7B327E2E-C833-448C-9491-66F40C70C15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01" name="Line 2047">
          <a:extLst>
            <a:ext uri="{FF2B5EF4-FFF2-40B4-BE49-F238E27FC236}">
              <a16:creationId xmlns:a16="http://schemas.microsoft.com/office/drawing/2014/main" id="{A09C04CA-99D1-4E06-AB3C-A86ED175518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02" name="Line 2048">
          <a:extLst>
            <a:ext uri="{FF2B5EF4-FFF2-40B4-BE49-F238E27FC236}">
              <a16:creationId xmlns:a16="http://schemas.microsoft.com/office/drawing/2014/main" id="{302DCBD8-BE04-4176-B2B8-7E9F46C4218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03" name="Line 2049">
          <a:extLst>
            <a:ext uri="{FF2B5EF4-FFF2-40B4-BE49-F238E27FC236}">
              <a16:creationId xmlns:a16="http://schemas.microsoft.com/office/drawing/2014/main" id="{4EE5C266-7439-4B6F-9D60-5D104F7FCF3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04" name="Line 2050">
          <a:extLst>
            <a:ext uri="{FF2B5EF4-FFF2-40B4-BE49-F238E27FC236}">
              <a16:creationId xmlns:a16="http://schemas.microsoft.com/office/drawing/2014/main" id="{7E85AD20-4433-4CB7-A47B-E5702ABAA3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05" name="Line 2051">
          <a:extLst>
            <a:ext uri="{FF2B5EF4-FFF2-40B4-BE49-F238E27FC236}">
              <a16:creationId xmlns:a16="http://schemas.microsoft.com/office/drawing/2014/main" id="{516A7C74-B787-45EE-810C-3BF617CC0F9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06" name="Line 2052">
          <a:extLst>
            <a:ext uri="{FF2B5EF4-FFF2-40B4-BE49-F238E27FC236}">
              <a16:creationId xmlns:a16="http://schemas.microsoft.com/office/drawing/2014/main" id="{25CF4381-2072-40FA-AD1B-F3B617859DE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07" name="Line 2053">
          <a:extLst>
            <a:ext uri="{FF2B5EF4-FFF2-40B4-BE49-F238E27FC236}">
              <a16:creationId xmlns:a16="http://schemas.microsoft.com/office/drawing/2014/main" id="{BA05A080-AC97-44ED-B840-C2D28DB2DAC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08" name="Line 2054">
          <a:extLst>
            <a:ext uri="{FF2B5EF4-FFF2-40B4-BE49-F238E27FC236}">
              <a16:creationId xmlns:a16="http://schemas.microsoft.com/office/drawing/2014/main" id="{8B9705A1-3F54-4A3A-ACFF-7E47F44B8D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09" name="Line 2055">
          <a:extLst>
            <a:ext uri="{FF2B5EF4-FFF2-40B4-BE49-F238E27FC236}">
              <a16:creationId xmlns:a16="http://schemas.microsoft.com/office/drawing/2014/main" id="{32B1937B-54DF-4532-B51F-C940FFD47D0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10" name="Line 2056">
          <a:extLst>
            <a:ext uri="{FF2B5EF4-FFF2-40B4-BE49-F238E27FC236}">
              <a16:creationId xmlns:a16="http://schemas.microsoft.com/office/drawing/2014/main" id="{344FD639-F4D7-4597-85F0-9BAB722550C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11" name="Line 2057">
          <a:extLst>
            <a:ext uri="{FF2B5EF4-FFF2-40B4-BE49-F238E27FC236}">
              <a16:creationId xmlns:a16="http://schemas.microsoft.com/office/drawing/2014/main" id="{EDCD70F3-0DE1-49F9-9629-74CC067ECF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12" name="Line 2058">
          <a:extLst>
            <a:ext uri="{FF2B5EF4-FFF2-40B4-BE49-F238E27FC236}">
              <a16:creationId xmlns:a16="http://schemas.microsoft.com/office/drawing/2014/main" id="{D5E320B4-94DB-4A21-9A6F-BAF22B1436B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13" name="Line 2059">
          <a:extLst>
            <a:ext uri="{FF2B5EF4-FFF2-40B4-BE49-F238E27FC236}">
              <a16:creationId xmlns:a16="http://schemas.microsoft.com/office/drawing/2014/main" id="{F71E69C7-8F13-4525-AD06-37E5DD638F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14" name="Line 2060">
          <a:extLst>
            <a:ext uri="{FF2B5EF4-FFF2-40B4-BE49-F238E27FC236}">
              <a16:creationId xmlns:a16="http://schemas.microsoft.com/office/drawing/2014/main" id="{17ED5555-0D4F-4273-841C-19207D739BA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15" name="Line 2061">
          <a:extLst>
            <a:ext uri="{FF2B5EF4-FFF2-40B4-BE49-F238E27FC236}">
              <a16:creationId xmlns:a16="http://schemas.microsoft.com/office/drawing/2014/main" id="{2BED7308-AA88-4320-A677-A240D0E92E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16" name="Line 2062">
          <a:extLst>
            <a:ext uri="{FF2B5EF4-FFF2-40B4-BE49-F238E27FC236}">
              <a16:creationId xmlns:a16="http://schemas.microsoft.com/office/drawing/2014/main" id="{DAF56BEC-6736-4816-B811-99829165F93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17" name="Line 2063">
          <a:extLst>
            <a:ext uri="{FF2B5EF4-FFF2-40B4-BE49-F238E27FC236}">
              <a16:creationId xmlns:a16="http://schemas.microsoft.com/office/drawing/2014/main" id="{26110DB2-D16B-497C-A759-81C162BD78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18" name="Line 2064">
          <a:extLst>
            <a:ext uri="{FF2B5EF4-FFF2-40B4-BE49-F238E27FC236}">
              <a16:creationId xmlns:a16="http://schemas.microsoft.com/office/drawing/2014/main" id="{EE1D1063-6DE4-425D-AD44-19AA7071066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19" name="Line 2065">
          <a:extLst>
            <a:ext uri="{FF2B5EF4-FFF2-40B4-BE49-F238E27FC236}">
              <a16:creationId xmlns:a16="http://schemas.microsoft.com/office/drawing/2014/main" id="{AC360A59-C937-4791-A226-A050BDC884E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20" name="Line 2066">
          <a:extLst>
            <a:ext uri="{FF2B5EF4-FFF2-40B4-BE49-F238E27FC236}">
              <a16:creationId xmlns:a16="http://schemas.microsoft.com/office/drawing/2014/main" id="{547723B1-650B-4E02-B594-ECAF297339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21" name="Line 2067">
          <a:extLst>
            <a:ext uri="{FF2B5EF4-FFF2-40B4-BE49-F238E27FC236}">
              <a16:creationId xmlns:a16="http://schemas.microsoft.com/office/drawing/2014/main" id="{CAFDB6C1-B827-4B6E-85F8-500BBB6C66F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22" name="Line 2068">
          <a:extLst>
            <a:ext uri="{FF2B5EF4-FFF2-40B4-BE49-F238E27FC236}">
              <a16:creationId xmlns:a16="http://schemas.microsoft.com/office/drawing/2014/main" id="{9C444827-BA8A-4C6C-8010-0DBC6E003B7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23" name="Line 2069">
          <a:extLst>
            <a:ext uri="{FF2B5EF4-FFF2-40B4-BE49-F238E27FC236}">
              <a16:creationId xmlns:a16="http://schemas.microsoft.com/office/drawing/2014/main" id="{E29B1FE1-193E-4D91-9CDC-F1C5EB061CE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24" name="Line 2070">
          <a:extLst>
            <a:ext uri="{FF2B5EF4-FFF2-40B4-BE49-F238E27FC236}">
              <a16:creationId xmlns:a16="http://schemas.microsoft.com/office/drawing/2014/main" id="{DEA80CC2-40A5-46E7-95EA-95CFA0320C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25" name="Line 2071">
          <a:extLst>
            <a:ext uri="{FF2B5EF4-FFF2-40B4-BE49-F238E27FC236}">
              <a16:creationId xmlns:a16="http://schemas.microsoft.com/office/drawing/2014/main" id="{578C081B-EE5C-4607-AA8A-C7DAE7F5C98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26" name="Line 2072">
          <a:extLst>
            <a:ext uri="{FF2B5EF4-FFF2-40B4-BE49-F238E27FC236}">
              <a16:creationId xmlns:a16="http://schemas.microsoft.com/office/drawing/2014/main" id="{FD2ABAC6-72A2-4D45-B442-00852ED5102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27" name="Line 2073">
          <a:extLst>
            <a:ext uri="{FF2B5EF4-FFF2-40B4-BE49-F238E27FC236}">
              <a16:creationId xmlns:a16="http://schemas.microsoft.com/office/drawing/2014/main" id="{FC512185-1CF6-47ED-82F2-CF341D52956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28" name="Line 2074">
          <a:extLst>
            <a:ext uri="{FF2B5EF4-FFF2-40B4-BE49-F238E27FC236}">
              <a16:creationId xmlns:a16="http://schemas.microsoft.com/office/drawing/2014/main" id="{EC4CBBD9-D424-4204-80D3-18D0793C014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29" name="Line 2075">
          <a:extLst>
            <a:ext uri="{FF2B5EF4-FFF2-40B4-BE49-F238E27FC236}">
              <a16:creationId xmlns:a16="http://schemas.microsoft.com/office/drawing/2014/main" id="{43A092A1-56CE-4C6D-9746-6BF41DF8B4C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30" name="Line 2076">
          <a:extLst>
            <a:ext uri="{FF2B5EF4-FFF2-40B4-BE49-F238E27FC236}">
              <a16:creationId xmlns:a16="http://schemas.microsoft.com/office/drawing/2014/main" id="{AA29BBF1-DE35-40CA-A04B-4CBDCD7D56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31" name="Line 2077">
          <a:extLst>
            <a:ext uri="{FF2B5EF4-FFF2-40B4-BE49-F238E27FC236}">
              <a16:creationId xmlns:a16="http://schemas.microsoft.com/office/drawing/2014/main" id="{5743AABE-0628-4E19-8142-779EA73556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32" name="Line 2078">
          <a:extLst>
            <a:ext uri="{FF2B5EF4-FFF2-40B4-BE49-F238E27FC236}">
              <a16:creationId xmlns:a16="http://schemas.microsoft.com/office/drawing/2014/main" id="{9032FB9B-2879-4D86-8E50-81BE3F4CD57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33" name="Line 2079">
          <a:extLst>
            <a:ext uri="{FF2B5EF4-FFF2-40B4-BE49-F238E27FC236}">
              <a16:creationId xmlns:a16="http://schemas.microsoft.com/office/drawing/2014/main" id="{B39DAAE3-5571-4028-B8B8-37B2649C824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34" name="Line 2080">
          <a:extLst>
            <a:ext uri="{FF2B5EF4-FFF2-40B4-BE49-F238E27FC236}">
              <a16:creationId xmlns:a16="http://schemas.microsoft.com/office/drawing/2014/main" id="{505DB7B9-A0F8-44FD-9B22-1E3C3EF5DA8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35" name="Line 2081">
          <a:extLst>
            <a:ext uri="{FF2B5EF4-FFF2-40B4-BE49-F238E27FC236}">
              <a16:creationId xmlns:a16="http://schemas.microsoft.com/office/drawing/2014/main" id="{874C53E0-69E3-4C8B-B3D4-5175E8317A9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36" name="Line 2082">
          <a:extLst>
            <a:ext uri="{FF2B5EF4-FFF2-40B4-BE49-F238E27FC236}">
              <a16:creationId xmlns:a16="http://schemas.microsoft.com/office/drawing/2014/main" id="{B40F8239-57C9-4DA1-B9C1-014623BB98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37" name="Line 2083">
          <a:extLst>
            <a:ext uri="{FF2B5EF4-FFF2-40B4-BE49-F238E27FC236}">
              <a16:creationId xmlns:a16="http://schemas.microsoft.com/office/drawing/2014/main" id="{E805C788-2617-4DE9-B54C-AC9C5188FB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38" name="Line 2084">
          <a:extLst>
            <a:ext uri="{FF2B5EF4-FFF2-40B4-BE49-F238E27FC236}">
              <a16:creationId xmlns:a16="http://schemas.microsoft.com/office/drawing/2014/main" id="{8F3EFB73-F2B2-4875-B36B-E3EDEDC69C8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39" name="Line 2085">
          <a:extLst>
            <a:ext uri="{FF2B5EF4-FFF2-40B4-BE49-F238E27FC236}">
              <a16:creationId xmlns:a16="http://schemas.microsoft.com/office/drawing/2014/main" id="{6133C667-B2D1-474A-84C5-3A4144DEC2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40" name="Line 2086">
          <a:extLst>
            <a:ext uri="{FF2B5EF4-FFF2-40B4-BE49-F238E27FC236}">
              <a16:creationId xmlns:a16="http://schemas.microsoft.com/office/drawing/2014/main" id="{E0744149-BB83-4363-8C0D-FAF40D1FA8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41" name="Line 2087">
          <a:extLst>
            <a:ext uri="{FF2B5EF4-FFF2-40B4-BE49-F238E27FC236}">
              <a16:creationId xmlns:a16="http://schemas.microsoft.com/office/drawing/2014/main" id="{370C99EE-0D58-4E85-8D06-5C7C1105D64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42" name="Line 2088">
          <a:extLst>
            <a:ext uri="{FF2B5EF4-FFF2-40B4-BE49-F238E27FC236}">
              <a16:creationId xmlns:a16="http://schemas.microsoft.com/office/drawing/2014/main" id="{F400D252-6C1E-40EB-84F8-AF5725033E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43" name="Line 2089">
          <a:extLst>
            <a:ext uri="{FF2B5EF4-FFF2-40B4-BE49-F238E27FC236}">
              <a16:creationId xmlns:a16="http://schemas.microsoft.com/office/drawing/2014/main" id="{7F61030D-803B-4B9E-94EF-32B49FD8C5F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44" name="Line 2090">
          <a:extLst>
            <a:ext uri="{FF2B5EF4-FFF2-40B4-BE49-F238E27FC236}">
              <a16:creationId xmlns:a16="http://schemas.microsoft.com/office/drawing/2014/main" id="{60AC3338-9D52-4F97-ADD6-B660C63C990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45" name="Line 2091">
          <a:extLst>
            <a:ext uri="{FF2B5EF4-FFF2-40B4-BE49-F238E27FC236}">
              <a16:creationId xmlns:a16="http://schemas.microsoft.com/office/drawing/2014/main" id="{120F141E-6CE9-42F5-A031-8DE7E2402D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46" name="Line 2092">
          <a:extLst>
            <a:ext uri="{FF2B5EF4-FFF2-40B4-BE49-F238E27FC236}">
              <a16:creationId xmlns:a16="http://schemas.microsoft.com/office/drawing/2014/main" id="{9C0DAB6E-F9E5-4916-B478-0DC67045BA8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47" name="Line 2093">
          <a:extLst>
            <a:ext uri="{FF2B5EF4-FFF2-40B4-BE49-F238E27FC236}">
              <a16:creationId xmlns:a16="http://schemas.microsoft.com/office/drawing/2014/main" id="{CFC98917-CDB5-434C-BFCD-BC42521E63C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48" name="Line 2094">
          <a:extLst>
            <a:ext uri="{FF2B5EF4-FFF2-40B4-BE49-F238E27FC236}">
              <a16:creationId xmlns:a16="http://schemas.microsoft.com/office/drawing/2014/main" id="{C00CD70A-6383-48E5-94C5-FB587754271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49" name="Line 2095">
          <a:extLst>
            <a:ext uri="{FF2B5EF4-FFF2-40B4-BE49-F238E27FC236}">
              <a16:creationId xmlns:a16="http://schemas.microsoft.com/office/drawing/2014/main" id="{D972B08E-3885-45C5-B404-9CF0937CF4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50" name="Line 2096">
          <a:extLst>
            <a:ext uri="{FF2B5EF4-FFF2-40B4-BE49-F238E27FC236}">
              <a16:creationId xmlns:a16="http://schemas.microsoft.com/office/drawing/2014/main" id="{8ADBC648-B253-4AA4-9B8B-15A7EAE473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51" name="Line 2097">
          <a:extLst>
            <a:ext uri="{FF2B5EF4-FFF2-40B4-BE49-F238E27FC236}">
              <a16:creationId xmlns:a16="http://schemas.microsoft.com/office/drawing/2014/main" id="{E87B21AD-45F9-4470-9EFE-333F53CEAF4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52" name="Line 2098">
          <a:extLst>
            <a:ext uri="{FF2B5EF4-FFF2-40B4-BE49-F238E27FC236}">
              <a16:creationId xmlns:a16="http://schemas.microsoft.com/office/drawing/2014/main" id="{4601AB5E-A3C5-4C17-8495-D359BC3899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53" name="Line 2099">
          <a:extLst>
            <a:ext uri="{FF2B5EF4-FFF2-40B4-BE49-F238E27FC236}">
              <a16:creationId xmlns:a16="http://schemas.microsoft.com/office/drawing/2014/main" id="{4223DF0D-20BB-4C83-B04C-9AEBC7BBFD4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54" name="Line 2100">
          <a:extLst>
            <a:ext uri="{FF2B5EF4-FFF2-40B4-BE49-F238E27FC236}">
              <a16:creationId xmlns:a16="http://schemas.microsoft.com/office/drawing/2014/main" id="{3855C9B8-DBF8-4DD4-BEA3-12A1EB1FE59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55" name="Line 2101">
          <a:extLst>
            <a:ext uri="{FF2B5EF4-FFF2-40B4-BE49-F238E27FC236}">
              <a16:creationId xmlns:a16="http://schemas.microsoft.com/office/drawing/2014/main" id="{62560490-BF59-42B6-B1A8-EABAE1984B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56" name="Line 2102">
          <a:extLst>
            <a:ext uri="{FF2B5EF4-FFF2-40B4-BE49-F238E27FC236}">
              <a16:creationId xmlns:a16="http://schemas.microsoft.com/office/drawing/2014/main" id="{A1024B6B-A300-4E6A-9417-4500E5F2C96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57" name="Line 2103">
          <a:extLst>
            <a:ext uri="{FF2B5EF4-FFF2-40B4-BE49-F238E27FC236}">
              <a16:creationId xmlns:a16="http://schemas.microsoft.com/office/drawing/2014/main" id="{D58095D3-B7F0-4E20-84F2-F6D5D993AAA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58" name="Line 2104">
          <a:extLst>
            <a:ext uri="{FF2B5EF4-FFF2-40B4-BE49-F238E27FC236}">
              <a16:creationId xmlns:a16="http://schemas.microsoft.com/office/drawing/2014/main" id="{4580F501-659F-46BB-8C08-2CE5A41211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59" name="Line 2105">
          <a:extLst>
            <a:ext uri="{FF2B5EF4-FFF2-40B4-BE49-F238E27FC236}">
              <a16:creationId xmlns:a16="http://schemas.microsoft.com/office/drawing/2014/main" id="{F790226F-B8C7-49A3-BCBB-8710ECEB251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60" name="Line 2106">
          <a:extLst>
            <a:ext uri="{FF2B5EF4-FFF2-40B4-BE49-F238E27FC236}">
              <a16:creationId xmlns:a16="http://schemas.microsoft.com/office/drawing/2014/main" id="{98123035-A62A-41E4-A5D5-280BA63AEDF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61" name="Line 2107">
          <a:extLst>
            <a:ext uri="{FF2B5EF4-FFF2-40B4-BE49-F238E27FC236}">
              <a16:creationId xmlns:a16="http://schemas.microsoft.com/office/drawing/2014/main" id="{F06FE85C-F06E-4761-B16D-F14F7D0FFAF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62" name="Line 2108">
          <a:extLst>
            <a:ext uri="{FF2B5EF4-FFF2-40B4-BE49-F238E27FC236}">
              <a16:creationId xmlns:a16="http://schemas.microsoft.com/office/drawing/2014/main" id="{63F08DE1-0E8D-41CD-A5D6-B4E94141DA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63" name="Line 2109">
          <a:extLst>
            <a:ext uri="{FF2B5EF4-FFF2-40B4-BE49-F238E27FC236}">
              <a16:creationId xmlns:a16="http://schemas.microsoft.com/office/drawing/2014/main" id="{63B2295F-3AF4-4108-9668-2B176D818D5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64" name="Line 2110">
          <a:extLst>
            <a:ext uri="{FF2B5EF4-FFF2-40B4-BE49-F238E27FC236}">
              <a16:creationId xmlns:a16="http://schemas.microsoft.com/office/drawing/2014/main" id="{B299535B-1247-4E12-9FED-921AF6069D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65" name="Line 2111">
          <a:extLst>
            <a:ext uri="{FF2B5EF4-FFF2-40B4-BE49-F238E27FC236}">
              <a16:creationId xmlns:a16="http://schemas.microsoft.com/office/drawing/2014/main" id="{D4E7A9B6-A467-485D-963A-958398DCA83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66" name="Line 2112">
          <a:extLst>
            <a:ext uri="{FF2B5EF4-FFF2-40B4-BE49-F238E27FC236}">
              <a16:creationId xmlns:a16="http://schemas.microsoft.com/office/drawing/2014/main" id="{F2CF0EEE-6C40-4A06-8BC0-6DB9AACFFE0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67" name="Line 2113">
          <a:extLst>
            <a:ext uri="{FF2B5EF4-FFF2-40B4-BE49-F238E27FC236}">
              <a16:creationId xmlns:a16="http://schemas.microsoft.com/office/drawing/2014/main" id="{4306AB23-5ACD-46A1-ACC8-358EC24295C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68" name="Line 2114">
          <a:extLst>
            <a:ext uri="{FF2B5EF4-FFF2-40B4-BE49-F238E27FC236}">
              <a16:creationId xmlns:a16="http://schemas.microsoft.com/office/drawing/2014/main" id="{E3BD6C82-C3C6-4DAF-B61A-3A60BA22254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69" name="Line 2115">
          <a:extLst>
            <a:ext uri="{FF2B5EF4-FFF2-40B4-BE49-F238E27FC236}">
              <a16:creationId xmlns:a16="http://schemas.microsoft.com/office/drawing/2014/main" id="{989165E6-B380-4B2E-A2D0-39EE7298EC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70" name="Line 2116">
          <a:extLst>
            <a:ext uri="{FF2B5EF4-FFF2-40B4-BE49-F238E27FC236}">
              <a16:creationId xmlns:a16="http://schemas.microsoft.com/office/drawing/2014/main" id="{FE1E3423-D386-47FD-A13C-205CC31493C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71" name="Line 2117">
          <a:extLst>
            <a:ext uri="{FF2B5EF4-FFF2-40B4-BE49-F238E27FC236}">
              <a16:creationId xmlns:a16="http://schemas.microsoft.com/office/drawing/2014/main" id="{E2F8D14B-B152-47DB-BF55-C6FC0E8DE2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72" name="Line 2118">
          <a:extLst>
            <a:ext uri="{FF2B5EF4-FFF2-40B4-BE49-F238E27FC236}">
              <a16:creationId xmlns:a16="http://schemas.microsoft.com/office/drawing/2014/main" id="{9EE9CAF2-11D8-4EF6-A934-0A77D733811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73" name="Line 2119">
          <a:extLst>
            <a:ext uri="{FF2B5EF4-FFF2-40B4-BE49-F238E27FC236}">
              <a16:creationId xmlns:a16="http://schemas.microsoft.com/office/drawing/2014/main" id="{AA92A3AD-5577-42D3-9C6F-F59BCD906CA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74" name="Line 2120">
          <a:extLst>
            <a:ext uri="{FF2B5EF4-FFF2-40B4-BE49-F238E27FC236}">
              <a16:creationId xmlns:a16="http://schemas.microsoft.com/office/drawing/2014/main" id="{4EA2D14B-F30A-4988-8C85-739BA6ECC64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75" name="Line 2121">
          <a:extLst>
            <a:ext uri="{FF2B5EF4-FFF2-40B4-BE49-F238E27FC236}">
              <a16:creationId xmlns:a16="http://schemas.microsoft.com/office/drawing/2014/main" id="{1CF55D6F-5BDA-49BC-B6F7-6BCF30B444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76" name="Line 2122">
          <a:extLst>
            <a:ext uri="{FF2B5EF4-FFF2-40B4-BE49-F238E27FC236}">
              <a16:creationId xmlns:a16="http://schemas.microsoft.com/office/drawing/2014/main" id="{A54AF1E7-1611-4917-A3E7-3FC4F1F03CC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77" name="Line 2123">
          <a:extLst>
            <a:ext uri="{FF2B5EF4-FFF2-40B4-BE49-F238E27FC236}">
              <a16:creationId xmlns:a16="http://schemas.microsoft.com/office/drawing/2014/main" id="{CDF8BC2D-9B66-4E75-8912-6C1968BE631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78" name="Line 2124">
          <a:extLst>
            <a:ext uri="{FF2B5EF4-FFF2-40B4-BE49-F238E27FC236}">
              <a16:creationId xmlns:a16="http://schemas.microsoft.com/office/drawing/2014/main" id="{7C026820-3AFD-4E78-8A29-2C28DFEAB9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79" name="Line 2125">
          <a:extLst>
            <a:ext uri="{FF2B5EF4-FFF2-40B4-BE49-F238E27FC236}">
              <a16:creationId xmlns:a16="http://schemas.microsoft.com/office/drawing/2014/main" id="{7DFE9A24-27EE-4D40-B3A9-A60179D5E85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80" name="Line 2126">
          <a:extLst>
            <a:ext uri="{FF2B5EF4-FFF2-40B4-BE49-F238E27FC236}">
              <a16:creationId xmlns:a16="http://schemas.microsoft.com/office/drawing/2014/main" id="{BBC19E23-AA9F-4AC2-A756-CA247FBD147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81" name="Line 2127">
          <a:extLst>
            <a:ext uri="{FF2B5EF4-FFF2-40B4-BE49-F238E27FC236}">
              <a16:creationId xmlns:a16="http://schemas.microsoft.com/office/drawing/2014/main" id="{93C5726F-5CEE-48E4-A013-426E036038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82" name="Line 2128">
          <a:extLst>
            <a:ext uri="{FF2B5EF4-FFF2-40B4-BE49-F238E27FC236}">
              <a16:creationId xmlns:a16="http://schemas.microsoft.com/office/drawing/2014/main" id="{CAB1DB6D-647C-4C3E-9F9A-AD3FC9C198B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83" name="Line 2129">
          <a:extLst>
            <a:ext uri="{FF2B5EF4-FFF2-40B4-BE49-F238E27FC236}">
              <a16:creationId xmlns:a16="http://schemas.microsoft.com/office/drawing/2014/main" id="{8219B582-69D8-46C1-A147-437E41C1DB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84" name="Line 2130">
          <a:extLst>
            <a:ext uri="{FF2B5EF4-FFF2-40B4-BE49-F238E27FC236}">
              <a16:creationId xmlns:a16="http://schemas.microsoft.com/office/drawing/2014/main" id="{D26E2AF6-74CA-4443-8DE3-F5D1146023B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85" name="Line 2131">
          <a:extLst>
            <a:ext uri="{FF2B5EF4-FFF2-40B4-BE49-F238E27FC236}">
              <a16:creationId xmlns:a16="http://schemas.microsoft.com/office/drawing/2014/main" id="{DCC860F9-CF0D-43C9-A115-4368DAF30A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86" name="Line 2132">
          <a:extLst>
            <a:ext uri="{FF2B5EF4-FFF2-40B4-BE49-F238E27FC236}">
              <a16:creationId xmlns:a16="http://schemas.microsoft.com/office/drawing/2014/main" id="{826E5F1A-8B2A-4EDA-817C-39AC4EE912F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87" name="Line 2133">
          <a:extLst>
            <a:ext uri="{FF2B5EF4-FFF2-40B4-BE49-F238E27FC236}">
              <a16:creationId xmlns:a16="http://schemas.microsoft.com/office/drawing/2014/main" id="{901C82C8-BD42-4AC7-8E3F-3F9E63B27F5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88" name="Line 2134">
          <a:extLst>
            <a:ext uri="{FF2B5EF4-FFF2-40B4-BE49-F238E27FC236}">
              <a16:creationId xmlns:a16="http://schemas.microsoft.com/office/drawing/2014/main" id="{52B7512B-DB4B-47BF-973E-D2DE48F9551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89" name="Line 2135">
          <a:extLst>
            <a:ext uri="{FF2B5EF4-FFF2-40B4-BE49-F238E27FC236}">
              <a16:creationId xmlns:a16="http://schemas.microsoft.com/office/drawing/2014/main" id="{6AF3195A-DA73-4441-BAD9-F80E2B78FC8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90" name="Line 2136">
          <a:extLst>
            <a:ext uri="{FF2B5EF4-FFF2-40B4-BE49-F238E27FC236}">
              <a16:creationId xmlns:a16="http://schemas.microsoft.com/office/drawing/2014/main" id="{A9677FE3-CC51-4636-9843-795CE2C7D54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91" name="Line 2137">
          <a:extLst>
            <a:ext uri="{FF2B5EF4-FFF2-40B4-BE49-F238E27FC236}">
              <a16:creationId xmlns:a16="http://schemas.microsoft.com/office/drawing/2014/main" id="{F18A65CB-5914-4867-92E3-0940778DE4C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92" name="Line 2138">
          <a:extLst>
            <a:ext uri="{FF2B5EF4-FFF2-40B4-BE49-F238E27FC236}">
              <a16:creationId xmlns:a16="http://schemas.microsoft.com/office/drawing/2014/main" id="{1E39BADC-0C0F-45B0-8D16-76035CED7AE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93" name="Line 2139">
          <a:extLst>
            <a:ext uri="{FF2B5EF4-FFF2-40B4-BE49-F238E27FC236}">
              <a16:creationId xmlns:a16="http://schemas.microsoft.com/office/drawing/2014/main" id="{D4AAFB61-04F5-4F0A-AE5B-3F9BE3C9E7E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94" name="Line 2140">
          <a:extLst>
            <a:ext uri="{FF2B5EF4-FFF2-40B4-BE49-F238E27FC236}">
              <a16:creationId xmlns:a16="http://schemas.microsoft.com/office/drawing/2014/main" id="{7736224F-FB47-4C7E-AE4F-31A491829B7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95" name="Line 2141">
          <a:extLst>
            <a:ext uri="{FF2B5EF4-FFF2-40B4-BE49-F238E27FC236}">
              <a16:creationId xmlns:a16="http://schemas.microsoft.com/office/drawing/2014/main" id="{0FF8C7B2-D5DD-461F-8C6C-3FEE29C858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96" name="Line 2142">
          <a:extLst>
            <a:ext uri="{FF2B5EF4-FFF2-40B4-BE49-F238E27FC236}">
              <a16:creationId xmlns:a16="http://schemas.microsoft.com/office/drawing/2014/main" id="{45B92CE2-7260-44B8-9685-A6880C0B700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97" name="Line 2143">
          <a:extLst>
            <a:ext uri="{FF2B5EF4-FFF2-40B4-BE49-F238E27FC236}">
              <a16:creationId xmlns:a16="http://schemas.microsoft.com/office/drawing/2014/main" id="{D6372441-EA7D-4FCD-972B-E6F6BA99647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98" name="Line 2144">
          <a:extLst>
            <a:ext uri="{FF2B5EF4-FFF2-40B4-BE49-F238E27FC236}">
              <a16:creationId xmlns:a16="http://schemas.microsoft.com/office/drawing/2014/main" id="{F90021E1-D213-4A9B-BAEF-93C7744C4C6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799" name="Line 2145">
          <a:extLst>
            <a:ext uri="{FF2B5EF4-FFF2-40B4-BE49-F238E27FC236}">
              <a16:creationId xmlns:a16="http://schemas.microsoft.com/office/drawing/2014/main" id="{4FE9E4E5-6813-4AEB-9DB0-04DB581CA3A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00" name="Line 2146">
          <a:extLst>
            <a:ext uri="{FF2B5EF4-FFF2-40B4-BE49-F238E27FC236}">
              <a16:creationId xmlns:a16="http://schemas.microsoft.com/office/drawing/2014/main" id="{3317CDC8-2B8F-4A62-B656-7F65015B47F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01" name="Line 2147">
          <a:extLst>
            <a:ext uri="{FF2B5EF4-FFF2-40B4-BE49-F238E27FC236}">
              <a16:creationId xmlns:a16="http://schemas.microsoft.com/office/drawing/2014/main" id="{09E4C92E-3099-4D2A-AD8E-170D568DA88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02" name="Line 2148">
          <a:extLst>
            <a:ext uri="{FF2B5EF4-FFF2-40B4-BE49-F238E27FC236}">
              <a16:creationId xmlns:a16="http://schemas.microsoft.com/office/drawing/2014/main" id="{D976DA02-F8A6-4DFF-B8BB-8D19A168BB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03" name="Line 2149">
          <a:extLst>
            <a:ext uri="{FF2B5EF4-FFF2-40B4-BE49-F238E27FC236}">
              <a16:creationId xmlns:a16="http://schemas.microsoft.com/office/drawing/2014/main" id="{83BF0A80-1311-48C9-B028-1863E630C9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04" name="Line 2150">
          <a:extLst>
            <a:ext uri="{FF2B5EF4-FFF2-40B4-BE49-F238E27FC236}">
              <a16:creationId xmlns:a16="http://schemas.microsoft.com/office/drawing/2014/main" id="{1E1C8EC9-03CD-4A66-A904-8E91BDD166F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05" name="Line 2151">
          <a:extLst>
            <a:ext uri="{FF2B5EF4-FFF2-40B4-BE49-F238E27FC236}">
              <a16:creationId xmlns:a16="http://schemas.microsoft.com/office/drawing/2014/main" id="{D82A061A-5668-417F-A3EC-9D7A447EC26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06" name="Line 2152">
          <a:extLst>
            <a:ext uri="{FF2B5EF4-FFF2-40B4-BE49-F238E27FC236}">
              <a16:creationId xmlns:a16="http://schemas.microsoft.com/office/drawing/2014/main" id="{DF80B14B-2ABA-4893-A3A4-2341856BF27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07" name="Line 2153">
          <a:extLst>
            <a:ext uri="{FF2B5EF4-FFF2-40B4-BE49-F238E27FC236}">
              <a16:creationId xmlns:a16="http://schemas.microsoft.com/office/drawing/2014/main" id="{4D9D9E46-C08A-4A2E-ABAF-A579E875DC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08" name="Line 2154">
          <a:extLst>
            <a:ext uri="{FF2B5EF4-FFF2-40B4-BE49-F238E27FC236}">
              <a16:creationId xmlns:a16="http://schemas.microsoft.com/office/drawing/2014/main" id="{38D72BB9-516B-48FD-AE3A-A33C82669B6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09" name="Line 2155">
          <a:extLst>
            <a:ext uri="{FF2B5EF4-FFF2-40B4-BE49-F238E27FC236}">
              <a16:creationId xmlns:a16="http://schemas.microsoft.com/office/drawing/2014/main" id="{4F592921-7A9B-4BC3-925B-AD16F530209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10" name="Line 2156">
          <a:extLst>
            <a:ext uri="{FF2B5EF4-FFF2-40B4-BE49-F238E27FC236}">
              <a16:creationId xmlns:a16="http://schemas.microsoft.com/office/drawing/2014/main" id="{FF96BF4F-F67E-4782-B00D-6AE77B66ABD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11" name="Line 2157">
          <a:extLst>
            <a:ext uri="{FF2B5EF4-FFF2-40B4-BE49-F238E27FC236}">
              <a16:creationId xmlns:a16="http://schemas.microsoft.com/office/drawing/2014/main" id="{540236E6-A266-446B-9F19-51B40C2C66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12" name="Line 2158">
          <a:extLst>
            <a:ext uri="{FF2B5EF4-FFF2-40B4-BE49-F238E27FC236}">
              <a16:creationId xmlns:a16="http://schemas.microsoft.com/office/drawing/2014/main" id="{0EF7E128-0E36-49E7-B61E-2D0EA53F3E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13" name="Line 2159">
          <a:extLst>
            <a:ext uri="{FF2B5EF4-FFF2-40B4-BE49-F238E27FC236}">
              <a16:creationId xmlns:a16="http://schemas.microsoft.com/office/drawing/2014/main" id="{37D3234E-A641-47D3-ADCD-ABF41E61D29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14" name="Line 2160">
          <a:extLst>
            <a:ext uri="{FF2B5EF4-FFF2-40B4-BE49-F238E27FC236}">
              <a16:creationId xmlns:a16="http://schemas.microsoft.com/office/drawing/2014/main" id="{195DED47-290C-4DEE-89FC-CA4C676952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15" name="Line 2161">
          <a:extLst>
            <a:ext uri="{FF2B5EF4-FFF2-40B4-BE49-F238E27FC236}">
              <a16:creationId xmlns:a16="http://schemas.microsoft.com/office/drawing/2014/main" id="{A2A9E97F-8EB6-442D-9391-3724763DB0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16" name="Line 2162">
          <a:extLst>
            <a:ext uri="{FF2B5EF4-FFF2-40B4-BE49-F238E27FC236}">
              <a16:creationId xmlns:a16="http://schemas.microsoft.com/office/drawing/2014/main" id="{D79A1ED3-FAE9-40AB-B183-10B02C64A22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17" name="Line 2163">
          <a:extLst>
            <a:ext uri="{FF2B5EF4-FFF2-40B4-BE49-F238E27FC236}">
              <a16:creationId xmlns:a16="http://schemas.microsoft.com/office/drawing/2014/main" id="{B680E45B-CB06-4F20-B978-A611DF53656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18" name="Line 2164">
          <a:extLst>
            <a:ext uri="{FF2B5EF4-FFF2-40B4-BE49-F238E27FC236}">
              <a16:creationId xmlns:a16="http://schemas.microsoft.com/office/drawing/2014/main" id="{5349815A-84D1-4008-B371-21E8B2827F5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19" name="Line 2165">
          <a:extLst>
            <a:ext uri="{FF2B5EF4-FFF2-40B4-BE49-F238E27FC236}">
              <a16:creationId xmlns:a16="http://schemas.microsoft.com/office/drawing/2014/main" id="{7DFA6E89-A5B0-4309-8C02-986E672605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20" name="Line 2166">
          <a:extLst>
            <a:ext uri="{FF2B5EF4-FFF2-40B4-BE49-F238E27FC236}">
              <a16:creationId xmlns:a16="http://schemas.microsoft.com/office/drawing/2014/main" id="{4EEF7285-7245-4848-99E5-34E2D5DB2C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21" name="Line 2167">
          <a:extLst>
            <a:ext uri="{FF2B5EF4-FFF2-40B4-BE49-F238E27FC236}">
              <a16:creationId xmlns:a16="http://schemas.microsoft.com/office/drawing/2014/main" id="{A659B7BE-1441-4E95-B83E-75589449CE4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22" name="Line 2168">
          <a:extLst>
            <a:ext uri="{FF2B5EF4-FFF2-40B4-BE49-F238E27FC236}">
              <a16:creationId xmlns:a16="http://schemas.microsoft.com/office/drawing/2014/main" id="{5653CDF7-6666-40F3-9D0B-C34C94204FB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23" name="Line 2169">
          <a:extLst>
            <a:ext uri="{FF2B5EF4-FFF2-40B4-BE49-F238E27FC236}">
              <a16:creationId xmlns:a16="http://schemas.microsoft.com/office/drawing/2014/main" id="{F758CEF0-6EFA-4E77-9138-63B5C85F1FA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24" name="Line 2170">
          <a:extLst>
            <a:ext uri="{FF2B5EF4-FFF2-40B4-BE49-F238E27FC236}">
              <a16:creationId xmlns:a16="http://schemas.microsoft.com/office/drawing/2014/main" id="{685483D4-D6CD-40E3-83E3-506F067084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25" name="Line 2171">
          <a:extLst>
            <a:ext uri="{FF2B5EF4-FFF2-40B4-BE49-F238E27FC236}">
              <a16:creationId xmlns:a16="http://schemas.microsoft.com/office/drawing/2014/main" id="{22210B68-1671-4777-A50D-50A5CD19C8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26" name="Line 2172">
          <a:extLst>
            <a:ext uri="{FF2B5EF4-FFF2-40B4-BE49-F238E27FC236}">
              <a16:creationId xmlns:a16="http://schemas.microsoft.com/office/drawing/2014/main" id="{6B131B4C-5D33-48AF-87BF-2333B4350F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27" name="Line 2173">
          <a:extLst>
            <a:ext uri="{FF2B5EF4-FFF2-40B4-BE49-F238E27FC236}">
              <a16:creationId xmlns:a16="http://schemas.microsoft.com/office/drawing/2014/main" id="{C437ACF6-2EB8-4195-A01E-B9808355DAC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28" name="Line 2174">
          <a:extLst>
            <a:ext uri="{FF2B5EF4-FFF2-40B4-BE49-F238E27FC236}">
              <a16:creationId xmlns:a16="http://schemas.microsoft.com/office/drawing/2014/main" id="{B3F32AA8-3E12-448E-9854-83F8827AC53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29" name="Line 2175">
          <a:extLst>
            <a:ext uri="{FF2B5EF4-FFF2-40B4-BE49-F238E27FC236}">
              <a16:creationId xmlns:a16="http://schemas.microsoft.com/office/drawing/2014/main" id="{F41623F0-7A6A-4DC4-B6BB-24553D9000C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30" name="Line 2176">
          <a:extLst>
            <a:ext uri="{FF2B5EF4-FFF2-40B4-BE49-F238E27FC236}">
              <a16:creationId xmlns:a16="http://schemas.microsoft.com/office/drawing/2014/main" id="{C1BA710C-A46C-4D05-8183-3AB6B9B9494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31" name="Line 2177">
          <a:extLst>
            <a:ext uri="{FF2B5EF4-FFF2-40B4-BE49-F238E27FC236}">
              <a16:creationId xmlns:a16="http://schemas.microsoft.com/office/drawing/2014/main" id="{AFEC66C6-8316-4BA1-9FCB-F1D799D07AA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32" name="Line 2178">
          <a:extLst>
            <a:ext uri="{FF2B5EF4-FFF2-40B4-BE49-F238E27FC236}">
              <a16:creationId xmlns:a16="http://schemas.microsoft.com/office/drawing/2014/main" id="{FCDB4BC5-D862-40E1-8750-23ADBBD99D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33" name="Line 2179">
          <a:extLst>
            <a:ext uri="{FF2B5EF4-FFF2-40B4-BE49-F238E27FC236}">
              <a16:creationId xmlns:a16="http://schemas.microsoft.com/office/drawing/2014/main" id="{C5DE4C0B-20AB-40D0-81CA-84267084160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34" name="Line 2180">
          <a:extLst>
            <a:ext uri="{FF2B5EF4-FFF2-40B4-BE49-F238E27FC236}">
              <a16:creationId xmlns:a16="http://schemas.microsoft.com/office/drawing/2014/main" id="{B8BED81F-B861-44C8-A954-95286D69DF8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35" name="Line 2181">
          <a:extLst>
            <a:ext uri="{FF2B5EF4-FFF2-40B4-BE49-F238E27FC236}">
              <a16:creationId xmlns:a16="http://schemas.microsoft.com/office/drawing/2014/main" id="{CE6F31C0-3C9F-4177-9143-8706B82443A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36" name="Line 2182">
          <a:extLst>
            <a:ext uri="{FF2B5EF4-FFF2-40B4-BE49-F238E27FC236}">
              <a16:creationId xmlns:a16="http://schemas.microsoft.com/office/drawing/2014/main" id="{B3FA9932-D743-4648-ACA4-C0C7FA0B71B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37" name="Line 2183">
          <a:extLst>
            <a:ext uri="{FF2B5EF4-FFF2-40B4-BE49-F238E27FC236}">
              <a16:creationId xmlns:a16="http://schemas.microsoft.com/office/drawing/2014/main" id="{84962A8E-6ADB-450D-A572-A98EB0B2944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38" name="Line 2184">
          <a:extLst>
            <a:ext uri="{FF2B5EF4-FFF2-40B4-BE49-F238E27FC236}">
              <a16:creationId xmlns:a16="http://schemas.microsoft.com/office/drawing/2014/main" id="{4AC4DB91-15F1-4795-93D1-792C6ADCFFB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39" name="Line 2185">
          <a:extLst>
            <a:ext uri="{FF2B5EF4-FFF2-40B4-BE49-F238E27FC236}">
              <a16:creationId xmlns:a16="http://schemas.microsoft.com/office/drawing/2014/main" id="{EF045C3D-9D33-48D3-BF07-29458FDB211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40" name="Line 2186">
          <a:extLst>
            <a:ext uri="{FF2B5EF4-FFF2-40B4-BE49-F238E27FC236}">
              <a16:creationId xmlns:a16="http://schemas.microsoft.com/office/drawing/2014/main" id="{3B9D83C3-7E78-45DF-9F2F-0D59BF2D6F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41" name="Line 2187">
          <a:extLst>
            <a:ext uri="{FF2B5EF4-FFF2-40B4-BE49-F238E27FC236}">
              <a16:creationId xmlns:a16="http://schemas.microsoft.com/office/drawing/2014/main" id="{4F7B7F9A-5DE7-4153-B164-61D6D53E416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42" name="Line 2188">
          <a:extLst>
            <a:ext uri="{FF2B5EF4-FFF2-40B4-BE49-F238E27FC236}">
              <a16:creationId xmlns:a16="http://schemas.microsoft.com/office/drawing/2014/main" id="{F2E869B8-3710-402B-AB93-21EC4D12BF8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43" name="Line 2189">
          <a:extLst>
            <a:ext uri="{FF2B5EF4-FFF2-40B4-BE49-F238E27FC236}">
              <a16:creationId xmlns:a16="http://schemas.microsoft.com/office/drawing/2014/main" id="{DB3C2B7A-868E-4D36-97F1-6378F40EEE9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44" name="Line 2190">
          <a:extLst>
            <a:ext uri="{FF2B5EF4-FFF2-40B4-BE49-F238E27FC236}">
              <a16:creationId xmlns:a16="http://schemas.microsoft.com/office/drawing/2014/main" id="{637EC916-3CD4-4135-91D0-50F88CE23B4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45" name="Line 2191">
          <a:extLst>
            <a:ext uri="{FF2B5EF4-FFF2-40B4-BE49-F238E27FC236}">
              <a16:creationId xmlns:a16="http://schemas.microsoft.com/office/drawing/2014/main" id="{27C09898-D41D-4660-B024-BF57B53ED4E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46" name="Line 2192">
          <a:extLst>
            <a:ext uri="{FF2B5EF4-FFF2-40B4-BE49-F238E27FC236}">
              <a16:creationId xmlns:a16="http://schemas.microsoft.com/office/drawing/2014/main" id="{30B2D02C-AE29-4781-8F6A-CF32FADCDD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47" name="Line 2193">
          <a:extLst>
            <a:ext uri="{FF2B5EF4-FFF2-40B4-BE49-F238E27FC236}">
              <a16:creationId xmlns:a16="http://schemas.microsoft.com/office/drawing/2014/main" id="{6366D4DD-DE1D-4201-A959-C80F123974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48" name="Line 2194">
          <a:extLst>
            <a:ext uri="{FF2B5EF4-FFF2-40B4-BE49-F238E27FC236}">
              <a16:creationId xmlns:a16="http://schemas.microsoft.com/office/drawing/2014/main" id="{D7C92797-A64A-4960-A5D3-E9C7C19353C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49" name="Line 2195">
          <a:extLst>
            <a:ext uri="{FF2B5EF4-FFF2-40B4-BE49-F238E27FC236}">
              <a16:creationId xmlns:a16="http://schemas.microsoft.com/office/drawing/2014/main" id="{DF8F197D-EA73-4FC2-AC1D-4C0349E52F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50" name="Line 2196">
          <a:extLst>
            <a:ext uri="{FF2B5EF4-FFF2-40B4-BE49-F238E27FC236}">
              <a16:creationId xmlns:a16="http://schemas.microsoft.com/office/drawing/2014/main" id="{895E8DDF-4CC8-4BB8-B18C-A908B2BAC9F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51" name="Line 2197">
          <a:extLst>
            <a:ext uri="{FF2B5EF4-FFF2-40B4-BE49-F238E27FC236}">
              <a16:creationId xmlns:a16="http://schemas.microsoft.com/office/drawing/2014/main" id="{615C2FF8-BBF4-4CF3-BAEC-9EC5F20429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52" name="Line 2198">
          <a:extLst>
            <a:ext uri="{FF2B5EF4-FFF2-40B4-BE49-F238E27FC236}">
              <a16:creationId xmlns:a16="http://schemas.microsoft.com/office/drawing/2014/main" id="{D4EF91F2-2584-4C50-B697-CCB3FCBEA73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53" name="Line 2199">
          <a:extLst>
            <a:ext uri="{FF2B5EF4-FFF2-40B4-BE49-F238E27FC236}">
              <a16:creationId xmlns:a16="http://schemas.microsoft.com/office/drawing/2014/main" id="{9D016532-1377-4CC9-A7CD-3096ADA0FA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54" name="Line 2200">
          <a:extLst>
            <a:ext uri="{FF2B5EF4-FFF2-40B4-BE49-F238E27FC236}">
              <a16:creationId xmlns:a16="http://schemas.microsoft.com/office/drawing/2014/main" id="{175054BC-D18F-4E5F-AB4A-55ACB7ACF6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55" name="Line 2201">
          <a:extLst>
            <a:ext uri="{FF2B5EF4-FFF2-40B4-BE49-F238E27FC236}">
              <a16:creationId xmlns:a16="http://schemas.microsoft.com/office/drawing/2014/main" id="{89AE3A0C-0608-4C5E-878A-C25FD57E339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56" name="Line 2202">
          <a:extLst>
            <a:ext uri="{FF2B5EF4-FFF2-40B4-BE49-F238E27FC236}">
              <a16:creationId xmlns:a16="http://schemas.microsoft.com/office/drawing/2014/main" id="{202624FE-C7EC-45A1-B897-E6AAD79F72A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57" name="Line 2203">
          <a:extLst>
            <a:ext uri="{FF2B5EF4-FFF2-40B4-BE49-F238E27FC236}">
              <a16:creationId xmlns:a16="http://schemas.microsoft.com/office/drawing/2014/main" id="{A4766C64-53E4-4DC7-8AB8-93E978B6CC5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58" name="Line 2204">
          <a:extLst>
            <a:ext uri="{FF2B5EF4-FFF2-40B4-BE49-F238E27FC236}">
              <a16:creationId xmlns:a16="http://schemas.microsoft.com/office/drawing/2014/main" id="{4B2199F7-7104-4FBD-BAD5-7F16F59EBA2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59" name="Line 2205">
          <a:extLst>
            <a:ext uri="{FF2B5EF4-FFF2-40B4-BE49-F238E27FC236}">
              <a16:creationId xmlns:a16="http://schemas.microsoft.com/office/drawing/2014/main" id="{21966849-12A3-400A-B939-0CE49658C33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60" name="Line 2206">
          <a:extLst>
            <a:ext uri="{FF2B5EF4-FFF2-40B4-BE49-F238E27FC236}">
              <a16:creationId xmlns:a16="http://schemas.microsoft.com/office/drawing/2014/main" id="{26C53F68-C353-45BE-A16B-AECC70920D4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61" name="Line 2207">
          <a:extLst>
            <a:ext uri="{FF2B5EF4-FFF2-40B4-BE49-F238E27FC236}">
              <a16:creationId xmlns:a16="http://schemas.microsoft.com/office/drawing/2014/main" id="{66E3F16B-9134-45EC-B14C-ABACD07C5D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62" name="Line 2208">
          <a:extLst>
            <a:ext uri="{FF2B5EF4-FFF2-40B4-BE49-F238E27FC236}">
              <a16:creationId xmlns:a16="http://schemas.microsoft.com/office/drawing/2014/main" id="{8B1D69E9-01C3-4565-B17E-9E62B6AB16C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63" name="Line 2209">
          <a:extLst>
            <a:ext uri="{FF2B5EF4-FFF2-40B4-BE49-F238E27FC236}">
              <a16:creationId xmlns:a16="http://schemas.microsoft.com/office/drawing/2014/main" id="{C4120D36-F12D-4F84-86CC-1311E4B6E79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64" name="Line 2210">
          <a:extLst>
            <a:ext uri="{FF2B5EF4-FFF2-40B4-BE49-F238E27FC236}">
              <a16:creationId xmlns:a16="http://schemas.microsoft.com/office/drawing/2014/main" id="{DA1B35DA-C9B5-4F70-970B-0C74DC6608D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65" name="Line 2211">
          <a:extLst>
            <a:ext uri="{FF2B5EF4-FFF2-40B4-BE49-F238E27FC236}">
              <a16:creationId xmlns:a16="http://schemas.microsoft.com/office/drawing/2014/main" id="{8A66528E-55F2-46A4-ACAF-5A6627B366A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66" name="Line 2212">
          <a:extLst>
            <a:ext uri="{FF2B5EF4-FFF2-40B4-BE49-F238E27FC236}">
              <a16:creationId xmlns:a16="http://schemas.microsoft.com/office/drawing/2014/main" id="{ECA38ECD-90F1-4C5F-81CA-0227F3B6016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67" name="Line 2213">
          <a:extLst>
            <a:ext uri="{FF2B5EF4-FFF2-40B4-BE49-F238E27FC236}">
              <a16:creationId xmlns:a16="http://schemas.microsoft.com/office/drawing/2014/main" id="{9021BF76-DE8B-4156-807B-A2E0F996D3E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68" name="Line 2214">
          <a:extLst>
            <a:ext uri="{FF2B5EF4-FFF2-40B4-BE49-F238E27FC236}">
              <a16:creationId xmlns:a16="http://schemas.microsoft.com/office/drawing/2014/main" id="{DF80BFA8-869B-4F35-BE1C-507D06F64EE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69" name="Line 2215">
          <a:extLst>
            <a:ext uri="{FF2B5EF4-FFF2-40B4-BE49-F238E27FC236}">
              <a16:creationId xmlns:a16="http://schemas.microsoft.com/office/drawing/2014/main" id="{65F8EB46-750C-4D18-BF14-189AF3B48C1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70" name="Line 2216">
          <a:extLst>
            <a:ext uri="{FF2B5EF4-FFF2-40B4-BE49-F238E27FC236}">
              <a16:creationId xmlns:a16="http://schemas.microsoft.com/office/drawing/2014/main" id="{3A4D32F0-3348-4CB3-B95F-E55C73CAABA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71" name="Line 2217">
          <a:extLst>
            <a:ext uri="{FF2B5EF4-FFF2-40B4-BE49-F238E27FC236}">
              <a16:creationId xmlns:a16="http://schemas.microsoft.com/office/drawing/2014/main" id="{B3B250AB-A90A-4472-8424-932B61E41F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72" name="Line 2218">
          <a:extLst>
            <a:ext uri="{FF2B5EF4-FFF2-40B4-BE49-F238E27FC236}">
              <a16:creationId xmlns:a16="http://schemas.microsoft.com/office/drawing/2014/main" id="{B218D51F-B6D1-4D29-BBD5-3335192FAFE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73" name="Line 2219">
          <a:extLst>
            <a:ext uri="{FF2B5EF4-FFF2-40B4-BE49-F238E27FC236}">
              <a16:creationId xmlns:a16="http://schemas.microsoft.com/office/drawing/2014/main" id="{4ADB72BB-984C-42F4-8636-487F58DFC6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74" name="Line 2220">
          <a:extLst>
            <a:ext uri="{FF2B5EF4-FFF2-40B4-BE49-F238E27FC236}">
              <a16:creationId xmlns:a16="http://schemas.microsoft.com/office/drawing/2014/main" id="{F75D018F-E382-44BC-829E-6903FE29A6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75" name="Line 2221">
          <a:extLst>
            <a:ext uri="{FF2B5EF4-FFF2-40B4-BE49-F238E27FC236}">
              <a16:creationId xmlns:a16="http://schemas.microsoft.com/office/drawing/2014/main" id="{978D6DEF-000C-4A1B-B4B7-8407289338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76" name="Line 2222">
          <a:extLst>
            <a:ext uri="{FF2B5EF4-FFF2-40B4-BE49-F238E27FC236}">
              <a16:creationId xmlns:a16="http://schemas.microsoft.com/office/drawing/2014/main" id="{B2F39E2D-B676-4971-91FD-0C810E51936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77" name="Line 2223">
          <a:extLst>
            <a:ext uri="{FF2B5EF4-FFF2-40B4-BE49-F238E27FC236}">
              <a16:creationId xmlns:a16="http://schemas.microsoft.com/office/drawing/2014/main" id="{A6A5FAEF-15B3-491D-9422-23CE1D5ABB7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78" name="Line 2224">
          <a:extLst>
            <a:ext uri="{FF2B5EF4-FFF2-40B4-BE49-F238E27FC236}">
              <a16:creationId xmlns:a16="http://schemas.microsoft.com/office/drawing/2014/main" id="{5F4BEF18-43FB-43EE-B52D-9CFBB15FB1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79" name="Line 2225">
          <a:extLst>
            <a:ext uri="{FF2B5EF4-FFF2-40B4-BE49-F238E27FC236}">
              <a16:creationId xmlns:a16="http://schemas.microsoft.com/office/drawing/2014/main" id="{E3A0A3CA-5D21-4EE9-8E66-D61EA2E1699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80" name="Line 2226">
          <a:extLst>
            <a:ext uri="{FF2B5EF4-FFF2-40B4-BE49-F238E27FC236}">
              <a16:creationId xmlns:a16="http://schemas.microsoft.com/office/drawing/2014/main" id="{637F0FE0-2CF2-4C98-8F4F-F18BF38197F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81" name="Line 2227">
          <a:extLst>
            <a:ext uri="{FF2B5EF4-FFF2-40B4-BE49-F238E27FC236}">
              <a16:creationId xmlns:a16="http://schemas.microsoft.com/office/drawing/2014/main" id="{F0F61B5F-66C1-4776-98F2-6262C8E0169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82" name="Line 2228">
          <a:extLst>
            <a:ext uri="{FF2B5EF4-FFF2-40B4-BE49-F238E27FC236}">
              <a16:creationId xmlns:a16="http://schemas.microsoft.com/office/drawing/2014/main" id="{B9A07D5C-D220-4812-8D9C-7DFE4D9CF6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83" name="Line 2229">
          <a:extLst>
            <a:ext uri="{FF2B5EF4-FFF2-40B4-BE49-F238E27FC236}">
              <a16:creationId xmlns:a16="http://schemas.microsoft.com/office/drawing/2014/main" id="{388717DD-1F3F-4EDE-839A-5861D52EABC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84" name="Line 2230">
          <a:extLst>
            <a:ext uri="{FF2B5EF4-FFF2-40B4-BE49-F238E27FC236}">
              <a16:creationId xmlns:a16="http://schemas.microsoft.com/office/drawing/2014/main" id="{B7B80DBE-781D-4429-AB6E-B43FE429898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85" name="Line 2231">
          <a:extLst>
            <a:ext uri="{FF2B5EF4-FFF2-40B4-BE49-F238E27FC236}">
              <a16:creationId xmlns:a16="http://schemas.microsoft.com/office/drawing/2014/main" id="{33F4C6E3-7F7C-437A-8A1E-9E68ACA6738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86" name="Line 2232">
          <a:extLst>
            <a:ext uri="{FF2B5EF4-FFF2-40B4-BE49-F238E27FC236}">
              <a16:creationId xmlns:a16="http://schemas.microsoft.com/office/drawing/2014/main" id="{8736E519-B886-4B55-AB1E-922664FD6F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87" name="Line 2233">
          <a:extLst>
            <a:ext uri="{FF2B5EF4-FFF2-40B4-BE49-F238E27FC236}">
              <a16:creationId xmlns:a16="http://schemas.microsoft.com/office/drawing/2014/main" id="{E4332BD4-AD0C-4DFD-B878-FC1FB4A947E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88" name="Line 2234">
          <a:extLst>
            <a:ext uri="{FF2B5EF4-FFF2-40B4-BE49-F238E27FC236}">
              <a16:creationId xmlns:a16="http://schemas.microsoft.com/office/drawing/2014/main" id="{ABC1CE03-19B1-428E-8E42-DD14BBA3002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89" name="Line 2235">
          <a:extLst>
            <a:ext uri="{FF2B5EF4-FFF2-40B4-BE49-F238E27FC236}">
              <a16:creationId xmlns:a16="http://schemas.microsoft.com/office/drawing/2014/main" id="{9851BAC7-FCA0-4581-9DC6-6A8A72B94B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90" name="Line 2236">
          <a:extLst>
            <a:ext uri="{FF2B5EF4-FFF2-40B4-BE49-F238E27FC236}">
              <a16:creationId xmlns:a16="http://schemas.microsoft.com/office/drawing/2014/main" id="{EB24136F-53C4-40AB-A917-DCD469B84B1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91" name="Line 2237">
          <a:extLst>
            <a:ext uri="{FF2B5EF4-FFF2-40B4-BE49-F238E27FC236}">
              <a16:creationId xmlns:a16="http://schemas.microsoft.com/office/drawing/2014/main" id="{9A94D855-4FFE-484B-8BA1-412A39BF47D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92" name="Line 2238">
          <a:extLst>
            <a:ext uri="{FF2B5EF4-FFF2-40B4-BE49-F238E27FC236}">
              <a16:creationId xmlns:a16="http://schemas.microsoft.com/office/drawing/2014/main" id="{03A8C6B2-144A-46A7-BEB2-98464B6A113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93" name="Line 2239">
          <a:extLst>
            <a:ext uri="{FF2B5EF4-FFF2-40B4-BE49-F238E27FC236}">
              <a16:creationId xmlns:a16="http://schemas.microsoft.com/office/drawing/2014/main" id="{A89B69D5-2E06-4F16-A275-D73BC426553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94" name="Line 2240">
          <a:extLst>
            <a:ext uri="{FF2B5EF4-FFF2-40B4-BE49-F238E27FC236}">
              <a16:creationId xmlns:a16="http://schemas.microsoft.com/office/drawing/2014/main" id="{32010825-0B9F-45C5-BD63-2F92FA4F097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95" name="Line 2241">
          <a:extLst>
            <a:ext uri="{FF2B5EF4-FFF2-40B4-BE49-F238E27FC236}">
              <a16:creationId xmlns:a16="http://schemas.microsoft.com/office/drawing/2014/main" id="{F9498CF2-9DEB-41E6-91D2-56404AAD70D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96" name="Line 2242">
          <a:extLst>
            <a:ext uri="{FF2B5EF4-FFF2-40B4-BE49-F238E27FC236}">
              <a16:creationId xmlns:a16="http://schemas.microsoft.com/office/drawing/2014/main" id="{295F5E63-EFA7-4E5E-ACA7-5652034A1FB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97" name="Line 2243">
          <a:extLst>
            <a:ext uri="{FF2B5EF4-FFF2-40B4-BE49-F238E27FC236}">
              <a16:creationId xmlns:a16="http://schemas.microsoft.com/office/drawing/2014/main" id="{96D689FD-3103-467B-B8B5-EA66F9E0C64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98" name="Line 2244">
          <a:extLst>
            <a:ext uri="{FF2B5EF4-FFF2-40B4-BE49-F238E27FC236}">
              <a16:creationId xmlns:a16="http://schemas.microsoft.com/office/drawing/2014/main" id="{B228092B-352A-439B-B0F5-51C731FFD12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899" name="Line 2245">
          <a:extLst>
            <a:ext uri="{FF2B5EF4-FFF2-40B4-BE49-F238E27FC236}">
              <a16:creationId xmlns:a16="http://schemas.microsoft.com/office/drawing/2014/main" id="{D240CFF9-59E8-4CC6-B924-A8465C8CF0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00" name="Line 2246">
          <a:extLst>
            <a:ext uri="{FF2B5EF4-FFF2-40B4-BE49-F238E27FC236}">
              <a16:creationId xmlns:a16="http://schemas.microsoft.com/office/drawing/2014/main" id="{1907CBB1-5429-45B0-AFC7-85C774EF40A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01" name="Line 2247">
          <a:extLst>
            <a:ext uri="{FF2B5EF4-FFF2-40B4-BE49-F238E27FC236}">
              <a16:creationId xmlns:a16="http://schemas.microsoft.com/office/drawing/2014/main" id="{C1F30516-8B53-467A-9C34-151E50BA863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02" name="Line 2248">
          <a:extLst>
            <a:ext uri="{FF2B5EF4-FFF2-40B4-BE49-F238E27FC236}">
              <a16:creationId xmlns:a16="http://schemas.microsoft.com/office/drawing/2014/main" id="{6E471498-7BE5-4027-A101-24AE836399A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03" name="Line 2249">
          <a:extLst>
            <a:ext uri="{FF2B5EF4-FFF2-40B4-BE49-F238E27FC236}">
              <a16:creationId xmlns:a16="http://schemas.microsoft.com/office/drawing/2014/main" id="{F18426FD-D32B-407F-96A1-4B80A13112A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04" name="Line 2250">
          <a:extLst>
            <a:ext uri="{FF2B5EF4-FFF2-40B4-BE49-F238E27FC236}">
              <a16:creationId xmlns:a16="http://schemas.microsoft.com/office/drawing/2014/main" id="{27EA0BB5-ED90-40B8-A7E1-45CE2DA67D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05" name="Line 2251">
          <a:extLst>
            <a:ext uri="{FF2B5EF4-FFF2-40B4-BE49-F238E27FC236}">
              <a16:creationId xmlns:a16="http://schemas.microsoft.com/office/drawing/2014/main" id="{0AFBCB65-EBBF-416D-852D-2C97BA5EA2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06" name="Line 2252">
          <a:extLst>
            <a:ext uri="{FF2B5EF4-FFF2-40B4-BE49-F238E27FC236}">
              <a16:creationId xmlns:a16="http://schemas.microsoft.com/office/drawing/2014/main" id="{5C49BA3F-7EDF-4764-B796-E84DE1E741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07" name="Line 2253">
          <a:extLst>
            <a:ext uri="{FF2B5EF4-FFF2-40B4-BE49-F238E27FC236}">
              <a16:creationId xmlns:a16="http://schemas.microsoft.com/office/drawing/2014/main" id="{4849951A-23BD-4E68-8F6C-321754359A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08" name="Line 2254">
          <a:extLst>
            <a:ext uri="{FF2B5EF4-FFF2-40B4-BE49-F238E27FC236}">
              <a16:creationId xmlns:a16="http://schemas.microsoft.com/office/drawing/2014/main" id="{3229B394-1603-468D-A3A4-7209649A7EC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09" name="Line 2255">
          <a:extLst>
            <a:ext uri="{FF2B5EF4-FFF2-40B4-BE49-F238E27FC236}">
              <a16:creationId xmlns:a16="http://schemas.microsoft.com/office/drawing/2014/main" id="{8A3C2209-BEC1-4B42-A135-662A7EA520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10" name="Line 2256">
          <a:extLst>
            <a:ext uri="{FF2B5EF4-FFF2-40B4-BE49-F238E27FC236}">
              <a16:creationId xmlns:a16="http://schemas.microsoft.com/office/drawing/2014/main" id="{1A07E212-7102-4068-8F98-9ED3A426A3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11" name="Line 2257">
          <a:extLst>
            <a:ext uri="{FF2B5EF4-FFF2-40B4-BE49-F238E27FC236}">
              <a16:creationId xmlns:a16="http://schemas.microsoft.com/office/drawing/2014/main" id="{35B55FC6-FB84-4FBE-AC89-E510D854519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12" name="Line 2258">
          <a:extLst>
            <a:ext uri="{FF2B5EF4-FFF2-40B4-BE49-F238E27FC236}">
              <a16:creationId xmlns:a16="http://schemas.microsoft.com/office/drawing/2014/main" id="{B71754D0-01F8-4FC8-B974-B13E30D23D1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13" name="Line 2259">
          <a:extLst>
            <a:ext uri="{FF2B5EF4-FFF2-40B4-BE49-F238E27FC236}">
              <a16:creationId xmlns:a16="http://schemas.microsoft.com/office/drawing/2014/main" id="{AAB2F547-F8FD-47A0-B5D1-B28B3BF2206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14" name="Line 2260">
          <a:extLst>
            <a:ext uri="{FF2B5EF4-FFF2-40B4-BE49-F238E27FC236}">
              <a16:creationId xmlns:a16="http://schemas.microsoft.com/office/drawing/2014/main" id="{EFC56B2A-F131-41A8-89B3-1E5A33471B9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15" name="Line 2261">
          <a:extLst>
            <a:ext uri="{FF2B5EF4-FFF2-40B4-BE49-F238E27FC236}">
              <a16:creationId xmlns:a16="http://schemas.microsoft.com/office/drawing/2014/main" id="{59BEC61D-FAF4-4BD2-A208-31CADEDB326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16" name="Line 2262">
          <a:extLst>
            <a:ext uri="{FF2B5EF4-FFF2-40B4-BE49-F238E27FC236}">
              <a16:creationId xmlns:a16="http://schemas.microsoft.com/office/drawing/2014/main" id="{37CBF846-13A6-45F3-9413-C3E2CA8A90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17" name="Line 2263">
          <a:extLst>
            <a:ext uri="{FF2B5EF4-FFF2-40B4-BE49-F238E27FC236}">
              <a16:creationId xmlns:a16="http://schemas.microsoft.com/office/drawing/2014/main" id="{D36B88F7-F75D-4833-9AA1-7B59C5A041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18" name="Line 2264">
          <a:extLst>
            <a:ext uri="{FF2B5EF4-FFF2-40B4-BE49-F238E27FC236}">
              <a16:creationId xmlns:a16="http://schemas.microsoft.com/office/drawing/2014/main" id="{D10D0C14-C3B0-4588-AFFE-90979C528F1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19" name="Line 2265">
          <a:extLst>
            <a:ext uri="{FF2B5EF4-FFF2-40B4-BE49-F238E27FC236}">
              <a16:creationId xmlns:a16="http://schemas.microsoft.com/office/drawing/2014/main" id="{AEAFDAEE-7174-4F63-924E-72B3BCF68F1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20" name="Line 2266">
          <a:extLst>
            <a:ext uri="{FF2B5EF4-FFF2-40B4-BE49-F238E27FC236}">
              <a16:creationId xmlns:a16="http://schemas.microsoft.com/office/drawing/2014/main" id="{3DEA077C-A82E-4A5C-8883-FAE6BD0BAFD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21" name="Line 2267">
          <a:extLst>
            <a:ext uri="{FF2B5EF4-FFF2-40B4-BE49-F238E27FC236}">
              <a16:creationId xmlns:a16="http://schemas.microsoft.com/office/drawing/2014/main" id="{1B0DAAF8-E326-4B55-AAC1-85213B1E683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22" name="Line 2268">
          <a:extLst>
            <a:ext uri="{FF2B5EF4-FFF2-40B4-BE49-F238E27FC236}">
              <a16:creationId xmlns:a16="http://schemas.microsoft.com/office/drawing/2014/main" id="{4917CC95-32F9-4287-A57C-7869D6681D1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23" name="Line 2269">
          <a:extLst>
            <a:ext uri="{FF2B5EF4-FFF2-40B4-BE49-F238E27FC236}">
              <a16:creationId xmlns:a16="http://schemas.microsoft.com/office/drawing/2014/main" id="{D61F018C-ACE1-4D82-8392-7B20766ED4A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24" name="Line 2270">
          <a:extLst>
            <a:ext uri="{FF2B5EF4-FFF2-40B4-BE49-F238E27FC236}">
              <a16:creationId xmlns:a16="http://schemas.microsoft.com/office/drawing/2014/main" id="{81CE8587-C476-40EC-932D-1CE9C811243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25" name="Line 2271">
          <a:extLst>
            <a:ext uri="{FF2B5EF4-FFF2-40B4-BE49-F238E27FC236}">
              <a16:creationId xmlns:a16="http://schemas.microsoft.com/office/drawing/2014/main" id="{C771A4B4-3644-4D25-8F2A-DC330B1A2E4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26" name="Line 2272">
          <a:extLst>
            <a:ext uri="{FF2B5EF4-FFF2-40B4-BE49-F238E27FC236}">
              <a16:creationId xmlns:a16="http://schemas.microsoft.com/office/drawing/2014/main" id="{6F185E0B-9B99-4622-A6BA-D7D85489FC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27" name="Line 2273">
          <a:extLst>
            <a:ext uri="{FF2B5EF4-FFF2-40B4-BE49-F238E27FC236}">
              <a16:creationId xmlns:a16="http://schemas.microsoft.com/office/drawing/2014/main" id="{5A8866D3-033F-4439-801B-AE2E2E6C38B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28" name="Line 2274">
          <a:extLst>
            <a:ext uri="{FF2B5EF4-FFF2-40B4-BE49-F238E27FC236}">
              <a16:creationId xmlns:a16="http://schemas.microsoft.com/office/drawing/2014/main" id="{8102DF1F-4490-4197-97C1-F6A2DC032D2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29" name="Line 2275">
          <a:extLst>
            <a:ext uri="{FF2B5EF4-FFF2-40B4-BE49-F238E27FC236}">
              <a16:creationId xmlns:a16="http://schemas.microsoft.com/office/drawing/2014/main" id="{A26A75E7-1E15-442B-8A94-E5D6AA7543C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30" name="Line 2276">
          <a:extLst>
            <a:ext uri="{FF2B5EF4-FFF2-40B4-BE49-F238E27FC236}">
              <a16:creationId xmlns:a16="http://schemas.microsoft.com/office/drawing/2014/main" id="{6293A027-BFDB-4CAE-A4FE-11DAB7B5A70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31" name="Line 2277">
          <a:extLst>
            <a:ext uri="{FF2B5EF4-FFF2-40B4-BE49-F238E27FC236}">
              <a16:creationId xmlns:a16="http://schemas.microsoft.com/office/drawing/2014/main" id="{A387E329-C62A-4EA4-8592-2B03B9E954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32" name="Line 2278">
          <a:extLst>
            <a:ext uri="{FF2B5EF4-FFF2-40B4-BE49-F238E27FC236}">
              <a16:creationId xmlns:a16="http://schemas.microsoft.com/office/drawing/2014/main" id="{9D365F60-E55A-4339-9A1C-6D269A84414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33" name="Line 2279">
          <a:extLst>
            <a:ext uri="{FF2B5EF4-FFF2-40B4-BE49-F238E27FC236}">
              <a16:creationId xmlns:a16="http://schemas.microsoft.com/office/drawing/2014/main" id="{B9B28497-AA7E-45FE-80A3-CC75CE4E91C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34" name="Line 2280">
          <a:extLst>
            <a:ext uri="{FF2B5EF4-FFF2-40B4-BE49-F238E27FC236}">
              <a16:creationId xmlns:a16="http://schemas.microsoft.com/office/drawing/2014/main" id="{628A6785-32E7-4540-BFFA-64ABD081D2C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35" name="Line 2281">
          <a:extLst>
            <a:ext uri="{FF2B5EF4-FFF2-40B4-BE49-F238E27FC236}">
              <a16:creationId xmlns:a16="http://schemas.microsoft.com/office/drawing/2014/main" id="{7928E8A4-5682-4434-9A3C-68B79DA5DBA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36" name="Line 2282">
          <a:extLst>
            <a:ext uri="{FF2B5EF4-FFF2-40B4-BE49-F238E27FC236}">
              <a16:creationId xmlns:a16="http://schemas.microsoft.com/office/drawing/2014/main" id="{D7C62C09-CF36-4811-B167-8552DEEB095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37" name="Line 2283">
          <a:extLst>
            <a:ext uri="{FF2B5EF4-FFF2-40B4-BE49-F238E27FC236}">
              <a16:creationId xmlns:a16="http://schemas.microsoft.com/office/drawing/2014/main" id="{6C34CF44-A443-4C5D-9F5B-D89797318B4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38" name="Line 2284">
          <a:extLst>
            <a:ext uri="{FF2B5EF4-FFF2-40B4-BE49-F238E27FC236}">
              <a16:creationId xmlns:a16="http://schemas.microsoft.com/office/drawing/2014/main" id="{BF70D87C-1768-49C3-99A6-9D829F0D7AD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39" name="Line 2285">
          <a:extLst>
            <a:ext uri="{FF2B5EF4-FFF2-40B4-BE49-F238E27FC236}">
              <a16:creationId xmlns:a16="http://schemas.microsoft.com/office/drawing/2014/main" id="{D697FF7F-2FAB-4F0F-8B2E-D61D166620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40" name="Line 2286">
          <a:extLst>
            <a:ext uri="{FF2B5EF4-FFF2-40B4-BE49-F238E27FC236}">
              <a16:creationId xmlns:a16="http://schemas.microsoft.com/office/drawing/2014/main" id="{B31689BF-E85D-4EE4-9349-2621F635D71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41" name="Line 2287">
          <a:extLst>
            <a:ext uri="{FF2B5EF4-FFF2-40B4-BE49-F238E27FC236}">
              <a16:creationId xmlns:a16="http://schemas.microsoft.com/office/drawing/2014/main" id="{EF384B6A-DFCB-4610-AFC2-88289942B76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42" name="Line 2288">
          <a:extLst>
            <a:ext uri="{FF2B5EF4-FFF2-40B4-BE49-F238E27FC236}">
              <a16:creationId xmlns:a16="http://schemas.microsoft.com/office/drawing/2014/main" id="{AE023F78-85FE-4B52-BB77-C4ACBA45356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43" name="Line 2289">
          <a:extLst>
            <a:ext uri="{FF2B5EF4-FFF2-40B4-BE49-F238E27FC236}">
              <a16:creationId xmlns:a16="http://schemas.microsoft.com/office/drawing/2014/main" id="{5D8BB626-EE8D-414B-9C3F-386BDE04CEC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44" name="Line 2290">
          <a:extLst>
            <a:ext uri="{FF2B5EF4-FFF2-40B4-BE49-F238E27FC236}">
              <a16:creationId xmlns:a16="http://schemas.microsoft.com/office/drawing/2014/main" id="{42518EE6-B51F-4CDB-9E42-1D02ABD1561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45" name="Line 2291">
          <a:extLst>
            <a:ext uri="{FF2B5EF4-FFF2-40B4-BE49-F238E27FC236}">
              <a16:creationId xmlns:a16="http://schemas.microsoft.com/office/drawing/2014/main" id="{DD527C8E-095A-4C21-9ADE-D139623C94D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46" name="Line 2292">
          <a:extLst>
            <a:ext uri="{FF2B5EF4-FFF2-40B4-BE49-F238E27FC236}">
              <a16:creationId xmlns:a16="http://schemas.microsoft.com/office/drawing/2014/main" id="{A1924703-B670-4B03-A200-B67C00299FC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47" name="Line 2293">
          <a:extLst>
            <a:ext uri="{FF2B5EF4-FFF2-40B4-BE49-F238E27FC236}">
              <a16:creationId xmlns:a16="http://schemas.microsoft.com/office/drawing/2014/main" id="{3EFA6937-62E0-4532-B39F-BB07F89D96E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48" name="Line 2294">
          <a:extLst>
            <a:ext uri="{FF2B5EF4-FFF2-40B4-BE49-F238E27FC236}">
              <a16:creationId xmlns:a16="http://schemas.microsoft.com/office/drawing/2014/main" id="{EA7BB753-A8DF-4234-B5D5-9CAC7CBE829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49" name="Line 2295">
          <a:extLst>
            <a:ext uri="{FF2B5EF4-FFF2-40B4-BE49-F238E27FC236}">
              <a16:creationId xmlns:a16="http://schemas.microsoft.com/office/drawing/2014/main" id="{5B789002-08AA-4DF1-89DB-BB7640D82E0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50" name="Line 2296">
          <a:extLst>
            <a:ext uri="{FF2B5EF4-FFF2-40B4-BE49-F238E27FC236}">
              <a16:creationId xmlns:a16="http://schemas.microsoft.com/office/drawing/2014/main" id="{0D3EBBD8-9EA2-41CA-AB4A-F293EB15909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51" name="Line 2297">
          <a:extLst>
            <a:ext uri="{FF2B5EF4-FFF2-40B4-BE49-F238E27FC236}">
              <a16:creationId xmlns:a16="http://schemas.microsoft.com/office/drawing/2014/main" id="{0680F7B2-C127-4890-BB3B-F00C8F8CB4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52" name="Line 2298">
          <a:extLst>
            <a:ext uri="{FF2B5EF4-FFF2-40B4-BE49-F238E27FC236}">
              <a16:creationId xmlns:a16="http://schemas.microsoft.com/office/drawing/2014/main" id="{3C21FEF3-84E0-42AE-912E-8127CC166BB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53" name="Line 2299">
          <a:extLst>
            <a:ext uri="{FF2B5EF4-FFF2-40B4-BE49-F238E27FC236}">
              <a16:creationId xmlns:a16="http://schemas.microsoft.com/office/drawing/2014/main" id="{D4F92EC4-BAFA-41C8-8C64-44A1DE49890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54" name="Line 2300">
          <a:extLst>
            <a:ext uri="{FF2B5EF4-FFF2-40B4-BE49-F238E27FC236}">
              <a16:creationId xmlns:a16="http://schemas.microsoft.com/office/drawing/2014/main" id="{C44B27DF-083E-4AF2-B00A-691661F2D9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55" name="Line 2301">
          <a:extLst>
            <a:ext uri="{FF2B5EF4-FFF2-40B4-BE49-F238E27FC236}">
              <a16:creationId xmlns:a16="http://schemas.microsoft.com/office/drawing/2014/main" id="{18B2E5DE-7577-4F64-9F4D-AB4280D5C59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56" name="Line 2302">
          <a:extLst>
            <a:ext uri="{FF2B5EF4-FFF2-40B4-BE49-F238E27FC236}">
              <a16:creationId xmlns:a16="http://schemas.microsoft.com/office/drawing/2014/main" id="{1BFF1DE9-FBD8-4EBE-A1AF-29BCA76C35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57" name="Line 2303">
          <a:extLst>
            <a:ext uri="{FF2B5EF4-FFF2-40B4-BE49-F238E27FC236}">
              <a16:creationId xmlns:a16="http://schemas.microsoft.com/office/drawing/2014/main" id="{16930FC7-73E7-4628-8488-15642B0815A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58" name="Line 2304">
          <a:extLst>
            <a:ext uri="{FF2B5EF4-FFF2-40B4-BE49-F238E27FC236}">
              <a16:creationId xmlns:a16="http://schemas.microsoft.com/office/drawing/2014/main" id="{CB442D9C-0F02-4486-ACAC-CCDD6DE34FC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59" name="Line 2305">
          <a:extLst>
            <a:ext uri="{FF2B5EF4-FFF2-40B4-BE49-F238E27FC236}">
              <a16:creationId xmlns:a16="http://schemas.microsoft.com/office/drawing/2014/main" id="{FFCE9AB9-2107-4CE7-9798-56B5847CFAC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60" name="Line 2306">
          <a:extLst>
            <a:ext uri="{FF2B5EF4-FFF2-40B4-BE49-F238E27FC236}">
              <a16:creationId xmlns:a16="http://schemas.microsoft.com/office/drawing/2014/main" id="{3767757D-4DEF-4ADC-AFF4-551611DBAE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61" name="Line 2307">
          <a:extLst>
            <a:ext uri="{FF2B5EF4-FFF2-40B4-BE49-F238E27FC236}">
              <a16:creationId xmlns:a16="http://schemas.microsoft.com/office/drawing/2014/main" id="{6FE902B9-4569-4E3A-BE9F-C6AC770700C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62" name="Line 2308">
          <a:extLst>
            <a:ext uri="{FF2B5EF4-FFF2-40B4-BE49-F238E27FC236}">
              <a16:creationId xmlns:a16="http://schemas.microsoft.com/office/drawing/2014/main" id="{C2EDD944-6931-4566-AEC2-03D3171AE0A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63" name="Line 2309">
          <a:extLst>
            <a:ext uri="{FF2B5EF4-FFF2-40B4-BE49-F238E27FC236}">
              <a16:creationId xmlns:a16="http://schemas.microsoft.com/office/drawing/2014/main" id="{2835F891-6553-470D-83D4-8FB05BCBB4F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64" name="Line 2310">
          <a:extLst>
            <a:ext uri="{FF2B5EF4-FFF2-40B4-BE49-F238E27FC236}">
              <a16:creationId xmlns:a16="http://schemas.microsoft.com/office/drawing/2014/main" id="{39288A0F-7717-478B-B791-41EF8AC2F9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65" name="Line 2311">
          <a:extLst>
            <a:ext uri="{FF2B5EF4-FFF2-40B4-BE49-F238E27FC236}">
              <a16:creationId xmlns:a16="http://schemas.microsoft.com/office/drawing/2014/main" id="{B57FEAD1-CA7F-4129-A8F7-429BBC03FBE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66" name="Line 2312">
          <a:extLst>
            <a:ext uri="{FF2B5EF4-FFF2-40B4-BE49-F238E27FC236}">
              <a16:creationId xmlns:a16="http://schemas.microsoft.com/office/drawing/2014/main" id="{92E3364E-B313-48BE-B523-15B14E957B6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67" name="Line 2313">
          <a:extLst>
            <a:ext uri="{FF2B5EF4-FFF2-40B4-BE49-F238E27FC236}">
              <a16:creationId xmlns:a16="http://schemas.microsoft.com/office/drawing/2014/main" id="{070D783B-CF52-43B0-8CDB-5568C6169E1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68" name="Line 2314">
          <a:extLst>
            <a:ext uri="{FF2B5EF4-FFF2-40B4-BE49-F238E27FC236}">
              <a16:creationId xmlns:a16="http://schemas.microsoft.com/office/drawing/2014/main" id="{019FD367-9DBD-4AC6-8E7E-779ECA9DB8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69" name="Line 2315">
          <a:extLst>
            <a:ext uri="{FF2B5EF4-FFF2-40B4-BE49-F238E27FC236}">
              <a16:creationId xmlns:a16="http://schemas.microsoft.com/office/drawing/2014/main" id="{1E22CA82-91C8-4A42-AA52-2A673A95E33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70" name="Line 2316">
          <a:extLst>
            <a:ext uri="{FF2B5EF4-FFF2-40B4-BE49-F238E27FC236}">
              <a16:creationId xmlns:a16="http://schemas.microsoft.com/office/drawing/2014/main" id="{92C2A8F6-BD6B-4B34-AB41-1F3444A8F77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71" name="Line 2317">
          <a:extLst>
            <a:ext uri="{FF2B5EF4-FFF2-40B4-BE49-F238E27FC236}">
              <a16:creationId xmlns:a16="http://schemas.microsoft.com/office/drawing/2014/main" id="{63994A32-E06F-40C4-B659-83CA1BCB8C2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72" name="Line 2318">
          <a:extLst>
            <a:ext uri="{FF2B5EF4-FFF2-40B4-BE49-F238E27FC236}">
              <a16:creationId xmlns:a16="http://schemas.microsoft.com/office/drawing/2014/main" id="{943B8C96-ED50-4706-B089-8DA66E491B0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73" name="Line 2319">
          <a:extLst>
            <a:ext uri="{FF2B5EF4-FFF2-40B4-BE49-F238E27FC236}">
              <a16:creationId xmlns:a16="http://schemas.microsoft.com/office/drawing/2014/main" id="{19DAE4ED-CE82-46D1-BB80-78ED99CA590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74" name="Line 2320">
          <a:extLst>
            <a:ext uri="{FF2B5EF4-FFF2-40B4-BE49-F238E27FC236}">
              <a16:creationId xmlns:a16="http://schemas.microsoft.com/office/drawing/2014/main" id="{80290988-EE89-4CBA-B70F-5F2FB3C5EA3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75" name="Line 2321">
          <a:extLst>
            <a:ext uri="{FF2B5EF4-FFF2-40B4-BE49-F238E27FC236}">
              <a16:creationId xmlns:a16="http://schemas.microsoft.com/office/drawing/2014/main" id="{0058D602-6C65-4486-8077-363037147C0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76" name="Line 2322">
          <a:extLst>
            <a:ext uri="{FF2B5EF4-FFF2-40B4-BE49-F238E27FC236}">
              <a16:creationId xmlns:a16="http://schemas.microsoft.com/office/drawing/2014/main" id="{D2BE1263-B8FD-4808-A9AE-A4C9D8FBA32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77" name="Line 2323">
          <a:extLst>
            <a:ext uri="{FF2B5EF4-FFF2-40B4-BE49-F238E27FC236}">
              <a16:creationId xmlns:a16="http://schemas.microsoft.com/office/drawing/2014/main" id="{7E9A42EF-2FB8-46DD-92C3-E81B2CFA19B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78" name="Line 2324">
          <a:extLst>
            <a:ext uri="{FF2B5EF4-FFF2-40B4-BE49-F238E27FC236}">
              <a16:creationId xmlns:a16="http://schemas.microsoft.com/office/drawing/2014/main" id="{0EDDC1A1-38A9-453C-BE4E-8BCBE2B712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79" name="Line 2325">
          <a:extLst>
            <a:ext uri="{FF2B5EF4-FFF2-40B4-BE49-F238E27FC236}">
              <a16:creationId xmlns:a16="http://schemas.microsoft.com/office/drawing/2014/main" id="{171ECE1C-2305-481A-906E-310FD106439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80" name="Line 2326">
          <a:extLst>
            <a:ext uri="{FF2B5EF4-FFF2-40B4-BE49-F238E27FC236}">
              <a16:creationId xmlns:a16="http://schemas.microsoft.com/office/drawing/2014/main" id="{E06F6346-652F-424F-9E99-16D94C29E6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81" name="Line 2327">
          <a:extLst>
            <a:ext uri="{FF2B5EF4-FFF2-40B4-BE49-F238E27FC236}">
              <a16:creationId xmlns:a16="http://schemas.microsoft.com/office/drawing/2014/main" id="{C486AA8B-2045-4F2E-A9B9-A1E5D0318AC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82" name="Line 2328">
          <a:extLst>
            <a:ext uri="{FF2B5EF4-FFF2-40B4-BE49-F238E27FC236}">
              <a16:creationId xmlns:a16="http://schemas.microsoft.com/office/drawing/2014/main" id="{79FDD40F-829B-4EF1-87EF-1FF1CB44B8B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83" name="Line 2329">
          <a:extLst>
            <a:ext uri="{FF2B5EF4-FFF2-40B4-BE49-F238E27FC236}">
              <a16:creationId xmlns:a16="http://schemas.microsoft.com/office/drawing/2014/main" id="{6BCEEDB1-45AE-4F93-AE6C-57FDF48E799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84" name="Line 2330">
          <a:extLst>
            <a:ext uri="{FF2B5EF4-FFF2-40B4-BE49-F238E27FC236}">
              <a16:creationId xmlns:a16="http://schemas.microsoft.com/office/drawing/2014/main" id="{63FE194E-3B34-4A28-8B2B-83D6640A44F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85" name="Line 2331">
          <a:extLst>
            <a:ext uri="{FF2B5EF4-FFF2-40B4-BE49-F238E27FC236}">
              <a16:creationId xmlns:a16="http://schemas.microsoft.com/office/drawing/2014/main" id="{FB87258B-24C9-48AD-B054-0F9F9722904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86" name="Line 2332">
          <a:extLst>
            <a:ext uri="{FF2B5EF4-FFF2-40B4-BE49-F238E27FC236}">
              <a16:creationId xmlns:a16="http://schemas.microsoft.com/office/drawing/2014/main" id="{9C548039-70E0-4290-AA6A-ACCA9137489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87" name="Line 2333">
          <a:extLst>
            <a:ext uri="{FF2B5EF4-FFF2-40B4-BE49-F238E27FC236}">
              <a16:creationId xmlns:a16="http://schemas.microsoft.com/office/drawing/2014/main" id="{94BC2931-D624-4E47-8C6B-74645798A2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88" name="Line 2334">
          <a:extLst>
            <a:ext uri="{FF2B5EF4-FFF2-40B4-BE49-F238E27FC236}">
              <a16:creationId xmlns:a16="http://schemas.microsoft.com/office/drawing/2014/main" id="{FD9431EB-FF08-488B-98ED-1E65E08D08F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89" name="Line 2335">
          <a:extLst>
            <a:ext uri="{FF2B5EF4-FFF2-40B4-BE49-F238E27FC236}">
              <a16:creationId xmlns:a16="http://schemas.microsoft.com/office/drawing/2014/main" id="{430E37A2-3FD3-4D39-B3AC-DDC3BFAA11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90" name="Line 2336">
          <a:extLst>
            <a:ext uri="{FF2B5EF4-FFF2-40B4-BE49-F238E27FC236}">
              <a16:creationId xmlns:a16="http://schemas.microsoft.com/office/drawing/2014/main" id="{16435B6E-295E-4650-9623-525CB28A376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91" name="Line 2337">
          <a:extLst>
            <a:ext uri="{FF2B5EF4-FFF2-40B4-BE49-F238E27FC236}">
              <a16:creationId xmlns:a16="http://schemas.microsoft.com/office/drawing/2014/main" id="{C5C23D59-A705-4866-BC24-616C687B9C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92" name="Line 2338">
          <a:extLst>
            <a:ext uri="{FF2B5EF4-FFF2-40B4-BE49-F238E27FC236}">
              <a16:creationId xmlns:a16="http://schemas.microsoft.com/office/drawing/2014/main" id="{5D4B2657-A185-4590-A0BF-738A055FFC4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93" name="Line 2339">
          <a:extLst>
            <a:ext uri="{FF2B5EF4-FFF2-40B4-BE49-F238E27FC236}">
              <a16:creationId xmlns:a16="http://schemas.microsoft.com/office/drawing/2014/main" id="{8ABC927F-CB96-41FC-85B0-86A2391FD5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94" name="Line 2340">
          <a:extLst>
            <a:ext uri="{FF2B5EF4-FFF2-40B4-BE49-F238E27FC236}">
              <a16:creationId xmlns:a16="http://schemas.microsoft.com/office/drawing/2014/main" id="{7616DD48-4120-49C1-BD82-53A5509B2C0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95" name="Line 2341">
          <a:extLst>
            <a:ext uri="{FF2B5EF4-FFF2-40B4-BE49-F238E27FC236}">
              <a16:creationId xmlns:a16="http://schemas.microsoft.com/office/drawing/2014/main" id="{8BA5D4E5-E648-4BF8-8720-389ADB657B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96" name="Line 2342">
          <a:extLst>
            <a:ext uri="{FF2B5EF4-FFF2-40B4-BE49-F238E27FC236}">
              <a16:creationId xmlns:a16="http://schemas.microsoft.com/office/drawing/2014/main" id="{74793A4A-1CA5-4C3F-853F-3DFF4B22161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97" name="Line 2343">
          <a:extLst>
            <a:ext uri="{FF2B5EF4-FFF2-40B4-BE49-F238E27FC236}">
              <a16:creationId xmlns:a16="http://schemas.microsoft.com/office/drawing/2014/main" id="{310FF3AA-A0E8-4A33-A7A8-5EC30F0668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98" name="Line 2344">
          <a:extLst>
            <a:ext uri="{FF2B5EF4-FFF2-40B4-BE49-F238E27FC236}">
              <a16:creationId xmlns:a16="http://schemas.microsoft.com/office/drawing/2014/main" id="{5E9FFDEC-AF2D-4250-8B4F-C5BE602987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2999" name="Line 2345">
          <a:extLst>
            <a:ext uri="{FF2B5EF4-FFF2-40B4-BE49-F238E27FC236}">
              <a16:creationId xmlns:a16="http://schemas.microsoft.com/office/drawing/2014/main" id="{00746E85-27B4-4C75-957A-DBE7D8F34AE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00" name="Line 2346">
          <a:extLst>
            <a:ext uri="{FF2B5EF4-FFF2-40B4-BE49-F238E27FC236}">
              <a16:creationId xmlns:a16="http://schemas.microsoft.com/office/drawing/2014/main" id="{AD7A5A0D-12A0-48C6-80A8-658D7028DC7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01" name="Line 2347">
          <a:extLst>
            <a:ext uri="{FF2B5EF4-FFF2-40B4-BE49-F238E27FC236}">
              <a16:creationId xmlns:a16="http://schemas.microsoft.com/office/drawing/2014/main" id="{3FED6045-38AA-4236-A6ED-549ECBF8380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02" name="Line 2348">
          <a:extLst>
            <a:ext uri="{FF2B5EF4-FFF2-40B4-BE49-F238E27FC236}">
              <a16:creationId xmlns:a16="http://schemas.microsoft.com/office/drawing/2014/main" id="{9B6BF0D0-378E-408A-ACFC-52B2DD5055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03" name="Line 2349">
          <a:extLst>
            <a:ext uri="{FF2B5EF4-FFF2-40B4-BE49-F238E27FC236}">
              <a16:creationId xmlns:a16="http://schemas.microsoft.com/office/drawing/2014/main" id="{F08D00EE-5F1E-4F7C-A709-0D3C01EBA72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04" name="Line 2350">
          <a:extLst>
            <a:ext uri="{FF2B5EF4-FFF2-40B4-BE49-F238E27FC236}">
              <a16:creationId xmlns:a16="http://schemas.microsoft.com/office/drawing/2014/main" id="{BD78AAE1-41D5-4206-9821-0EF7AD5E563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05" name="Line 2351">
          <a:extLst>
            <a:ext uri="{FF2B5EF4-FFF2-40B4-BE49-F238E27FC236}">
              <a16:creationId xmlns:a16="http://schemas.microsoft.com/office/drawing/2014/main" id="{A9D3C786-85D1-4212-8E4A-DE3EE69B53F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06" name="Line 2352">
          <a:extLst>
            <a:ext uri="{FF2B5EF4-FFF2-40B4-BE49-F238E27FC236}">
              <a16:creationId xmlns:a16="http://schemas.microsoft.com/office/drawing/2014/main" id="{91DB4A7A-76B0-40BF-82AE-CCA728CF0E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07" name="Line 2353">
          <a:extLst>
            <a:ext uri="{FF2B5EF4-FFF2-40B4-BE49-F238E27FC236}">
              <a16:creationId xmlns:a16="http://schemas.microsoft.com/office/drawing/2014/main" id="{2115CD83-B453-45BB-A141-1225820D3A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08" name="Line 2354">
          <a:extLst>
            <a:ext uri="{FF2B5EF4-FFF2-40B4-BE49-F238E27FC236}">
              <a16:creationId xmlns:a16="http://schemas.microsoft.com/office/drawing/2014/main" id="{57B0F952-C102-45A8-A570-A417FA0E0DE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09" name="Line 2355">
          <a:extLst>
            <a:ext uri="{FF2B5EF4-FFF2-40B4-BE49-F238E27FC236}">
              <a16:creationId xmlns:a16="http://schemas.microsoft.com/office/drawing/2014/main" id="{12F2F347-396A-431F-9698-85FF2982751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10" name="Line 2356">
          <a:extLst>
            <a:ext uri="{FF2B5EF4-FFF2-40B4-BE49-F238E27FC236}">
              <a16:creationId xmlns:a16="http://schemas.microsoft.com/office/drawing/2014/main" id="{0EF06245-DE53-4363-9326-1FB6EC32131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11" name="Line 2357">
          <a:extLst>
            <a:ext uri="{FF2B5EF4-FFF2-40B4-BE49-F238E27FC236}">
              <a16:creationId xmlns:a16="http://schemas.microsoft.com/office/drawing/2014/main" id="{BCF642DB-0517-4A9C-AE9C-96245644C5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12" name="Line 2358">
          <a:extLst>
            <a:ext uri="{FF2B5EF4-FFF2-40B4-BE49-F238E27FC236}">
              <a16:creationId xmlns:a16="http://schemas.microsoft.com/office/drawing/2014/main" id="{E240F1FC-A7E7-4FB6-8A9D-6FBE85D70AC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13" name="Line 2359">
          <a:extLst>
            <a:ext uri="{FF2B5EF4-FFF2-40B4-BE49-F238E27FC236}">
              <a16:creationId xmlns:a16="http://schemas.microsoft.com/office/drawing/2014/main" id="{E6FBCED3-52C0-4178-AC02-1158230A3C6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14" name="Line 2360">
          <a:extLst>
            <a:ext uri="{FF2B5EF4-FFF2-40B4-BE49-F238E27FC236}">
              <a16:creationId xmlns:a16="http://schemas.microsoft.com/office/drawing/2014/main" id="{D511FF2A-6BD1-48AA-9037-E34492C7DDF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15" name="Line 2361">
          <a:extLst>
            <a:ext uri="{FF2B5EF4-FFF2-40B4-BE49-F238E27FC236}">
              <a16:creationId xmlns:a16="http://schemas.microsoft.com/office/drawing/2014/main" id="{FA365C70-1A3E-47B8-A73A-784EF0B0882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16" name="Line 2362">
          <a:extLst>
            <a:ext uri="{FF2B5EF4-FFF2-40B4-BE49-F238E27FC236}">
              <a16:creationId xmlns:a16="http://schemas.microsoft.com/office/drawing/2014/main" id="{89E41469-C588-4841-A37A-48A95E08349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17" name="Line 2363">
          <a:extLst>
            <a:ext uri="{FF2B5EF4-FFF2-40B4-BE49-F238E27FC236}">
              <a16:creationId xmlns:a16="http://schemas.microsoft.com/office/drawing/2014/main" id="{28F1D01A-2E7F-4528-BB79-9351AA92AA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18" name="Line 2364">
          <a:extLst>
            <a:ext uri="{FF2B5EF4-FFF2-40B4-BE49-F238E27FC236}">
              <a16:creationId xmlns:a16="http://schemas.microsoft.com/office/drawing/2014/main" id="{B4B628DC-7159-4D1E-B569-08C42061500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19" name="Line 2365">
          <a:extLst>
            <a:ext uri="{FF2B5EF4-FFF2-40B4-BE49-F238E27FC236}">
              <a16:creationId xmlns:a16="http://schemas.microsoft.com/office/drawing/2014/main" id="{A504C906-CD8B-43A0-A159-79093861CD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20" name="Line 2366">
          <a:extLst>
            <a:ext uri="{FF2B5EF4-FFF2-40B4-BE49-F238E27FC236}">
              <a16:creationId xmlns:a16="http://schemas.microsoft.com/office/drawing/2014/main" id="{280D5A46-2595-4D31-982B-DACB4FD2475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21" name="Line 2367">
          <a:extLst>
            <a:ext uri="{FF2B5EF4-FFF2-40B4-BE49-F238E27FC236}">
              <a16:creationId xmlns:a16="http://schemas.microsoft.com/office/drawing/2014/main" id="{442E3E0C-9FE7-40F1-A94E-3047C5B7C4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22" name="Line 2368">
          <a:extLst>
            <a:ext uri="{FF2B5EF4-FFF2-40B4-BE49-F238E27FC236}">
              <a16:creationId xmlns:a16="http://schemas.microsoft.com/office/drawing/2014/main" id="{50F95F89-9DE5-4F29-A37A-4772E068B8D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23" name="Line 2369">
          <a:extLst>
            <a:ext uri="{FF2B5EF4-FFF2-40B4-BE49-F238E27FC236}">
              <a16:creationId xmlns:a16="http://schemas.microsoft.com/office/drawing/2014/main" id="{0F0A7D84-59AC-4FB3-93AC-985DE09262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24" name="Line 2370">
          <a:extLst>
            <a:ext uri="{FF2B5EF4-FFF2-40B4-BE49-F238E27FC236}">
              <a16:creationId xmlns:a16="http://schemas.microsoft.com/office/drawing/2014/main" id="{6FD56159-C487-4FEC-AEF9-7EEE6024069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25" name="Line 2371">
          <a:extLst>
            <a:ext uri="{FF2B5EF4-FFF2-40B4-BE49-F238E27FC236}">
              <a16:creationId xmlns:a16="http://schemas.microsoft.com/office/drawing/2014/main" id="{A1606987-29A2-4633-8995-C8F0F2E239E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26" name="Line 2372">
          <a:extLst>
            <a:ext uri="{FF2B5EF4-FFF2-40B4-BE49-F238E27FC236}">
              <a16:creationId xmlns:a16="http://schemas.microsoft.com/office/drawing/2014/main" id="{3C24621A-2D4A-43FA-B658-A83521B0657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27" name="Line 2373">
          <a:extLst>
            <a:ext uri="{FF2B5EF4-FFF2-40B4-BE49-F238E27FC236}">
              <a16:creationId xmlns:a16="http://schemas.microsoft.com/office/drawing/2014/main" id="{CA771810-DF50-41AA-AFD9-FB4A1A47569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28" name="Line 2374">
          <a:extLst>
            <a:ext uri="{FF2B5EF4-FFF2-40B4-BE49-F238E27FC236}">
              <a16:creationId xmlns:a16="http://schemas.microsoft.com/office/drawing/2014/main" id="{3A4A0230-51BD-4430-935E-213D4CE2EA2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29" name="Line 2375">
          <a:extLst>
            <a:ext uri="{FF2B5EF4-FFF2-40B4-BE49-F238E27FC236}">
              <a16:creationId xmlns:a16="http://schemas.microsoft.com/office/drawing/2014/main" id="{BF6EF2D0-F91C-4B49-A74D-78DD4C56790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30" name="Line 2376">
          <a:extLst>
            <a:ext uri="{FF2B5EF4-FFF2-40B4-BE49-F238E27FC236}">
              <a16:creationId xmlns:a16="http://schemas.microsoft.com/office/drawing/2014/main" id="{5084C1B0-9D6F-4A50-B084-16E6F10A2C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31" name="Line 2377">
          <a:extLst>
            <a:ext uri="{FF2B5EF4-FFF2-40B4-BE49-F238E27FC236}">
              <a16:creationId xmlns:a16="http://schemas.microsoft.com/office/drawing/2014/main" id="{452E21C0-7F3C-4239-BFDA-3CC56DAF3F6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32" name="Line 2378">
          <a:extLst>
            <a:ext uri="{FF2B5EF4-FFF2-40B4-BE49-F238E27FC236}">
              <a16:creationId xmlns:a16="http://schemas.microsoft.com/office/drawing/2014/main" id="{8A93DA3A-1BAF-4E31-A4D8-6412AF8353C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33" name="Line 2379">
          <a:extLst>
            <a:ext uri="{FF2B5EF4-FFF2-40B4-BE49-F238E27FC236}">
              <a16:creationId xmlns:a16="http://schemas.microsoft.com/office/drawing/2014/main" id="{0D6DB779-1A7A-41C3-919E-5E35F7818B2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34" name="Line 2380">
          <a:extLst>
            <a:ext uri="{FF2B5EF4-FFF2-40B4-BE49-F238E27FC236}">
              <a16:creationId xmlns:a16="http://schemas.microsoft.com/office/drawing/2014/main" id="{FFE9255E-2BFA-4F6C-89AA-04647DF8390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35" name="Line 2381">
          <a:extLst>
            <a:ext uri="{FF2B5EF4-FFF2-40B4-BE49-F238E27FC236}">
              <a16:creationId xmlns:a16="http://schemas.microsoft.com/office/drawing/2014/main" id="{B3AB6DF7-B072-4134-A6C5-CA609273B1D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36" name="Line 2382">
          <a:extLst>
            <a:ext uri="{FF2B5EF4-FFF2-40B4-BE49-F238E27FC236}">
              <a16:creationId xmlns:a16="http://schemas.microsoft.com/office/drawing/2014/main" id="{0234FA96-E76D-486E-A794-62914C05C31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37" name="Line 2383">
          <a:extLst>
            <a:ext uri="{FF2B5EF4-FFF2-40B4-BE49-F238E27FC236}">
              <a16:creationId xmlns:a16="http://schemas.microsoft.com/office/drawing/2014/main" id="{1C7BD7DA-7E6A-420C-AAFE-961CADED485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38" name="Line 2384">
          <a:extLst>
            <a:ext uri="{FF2B5EF4-FFF2-40B4-BE49-F238E27FC236}">
              <a16:creationId xmlns:a16="http://schemas.microsoft.com/office/drawing/2014/main" id="{CF876F30-E4B4-485B-B632-B10579C24D6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39" name="Line 2385">
          <a:extLst>
            <a:ext uri="{FF2B5EF4-FFF2-40B4-BE49-F238E27FC236}">
              <a16:creationId xmlns:a16="http://schemas.microsoft.com/office/drawing/2014/main" id="{5FC5C81B-1E03-42B8-A4A9-17C8CD9976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40" name="Line 2386">
          <a:extLst>
            <a:ext uri="{FF2B5EF4-FFF2-40B4-BE49-F238E27FC236}">
              <a16:creationId xmlns:a16="http://schemas.microsoft.com/office/drawing/2014/main" id="{AEFE8D11-0245-470A-BB53-20F7C732BC6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41" name="Line 2387">
          <a:extLst>
            <a:ext uri="{FF2B5EF4-FFF2-40B4-BE49-F238E27FC236}">
              <a16:creationId xmlns:a16="http://schemas.microsoft.com/office/drawing/2014/main" id="{D9BF2475-65FC-4AB5-AF80-87E524E6A5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42" name="Line 2388">
          <a:extLst>
            <a:ext uri="{FF2B5EF4-FFF2-40B4-BE49-F238E27FC236}">
              <a16:creationId xmlns:a16="http://schemas.microsoft.com/office/drawing/2014/main" id="{75711F29-841A-406E-BF8E-991AF1A5D8E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43" name="Line 2389">
          <a:extLst>
            <a:ext uri="{FF2B5EF4-FFF2-40B4-BE49-F238E27FC236}">
              <a16:creationId xmlns:a16="http://schemas.microsoft.com/office/drawing/2014/main" id="{F824EDFD-5C49-44A3-8211-33A1A053D79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44" name="Line 2390">
          <a:extLst>
            <a:ext uri="{FF2B5EF4-FFF2-40B4-BE49-F238E27FC236}">
              <a16:creationId xmlns:a16="http://schemas.microsoft.com/office/drawing/2014/main" id="{7F3117EB-ED8D-44B8-98AE-610842424CB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45" name="Line 2391">
          <a:extLst>
            <a:ext uri="{FF2B5EF4-FFF2-40B4-BE49-F238E27FC236}">
              <a16:creationId xmlns:a16="http://schemas.microsoft.com/office/drawing/2014/main" id="{4B1052F6-1C9A-47DF-81C4-D03CDAA6EB7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46" name="Line 2392">
          <a:extLst>
            <a:ext uri="{FF2B5EF4-FFF2-40B4-BE49-F238E27FC236}">
              <a16:creationId xmlns:a16="http://schemas.microsoft.com/office/drawing/2014/main" id="{25F03ED3-365C-44EA-BEA7-53E65CAFF43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47" name="Line 2393">
          <a:extLst>
            <a:ext uri="{FF2B5EF4-FFF2-40B4-BE49-F238E27FC236}">
              <a16:creationId xmlns:a16="http://schemas.microsoft.com/office/drawing/2014/main" id="{8F903D91-C3F5-46A7-8550-C19A3B6EF1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48" name="Line 2394">
          <a:extLst>
            <a:ext uri="{FF2B5EF4-FFF2-40B4-BE49-F238E27FC236}">
              <a16:creationId xmlns:a16="http://schemas.microsoft.com/office/drawing/2014/main" id="{15F0B317-E831-42FB-9791-CF009531351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49" name="Line 2395">
          <a:extLst>
            <a:ext uri="{FF2B5EF4-FFF2-40B4-BE49-F238E27FC236}">
              <a16:creationId xmlns:a16="http://schemas.microsoft.com/office/drawing/2014/main" id="{D2C95051-CFD2-4BB4-B791-23BDA5669C6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50" name="Line 2396">
          <a:extLst>
            <a:ext uri="{FF2B5EF4-FFF2-40B4-BE49-F238E27FC236}">
              <a16:creationId xmlns:a16="http://schemas.microsoft.com/office/drawing/2014/main" id="{8A02701B-3E62-45DF-A42F-DA34428A923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51" name="Line 2397">
          <a:extLst>
            <a:ext uri="{FF2B5EF4-FFF2-40B4-BE49-F238E27FC236}">
              <a16:creationId xmlns:a16="http://schemas.microsoft.com/office/drawing/2014/main" id="{51E6E02C-3324-4F6E-BFDA-11BF4A13E3B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52" name="Line 2398">
          <a:extLst>
            <a:ext uri="{FF2B5EF4-FFF2-40B4-BE49-F238E27FC236}">
              <a16:creationId xmlns:a16="http://schemas.microsoft.com/office/drawing/2014/main" id="{29B4F7AF-7E01-485A-93C9-D8E86FDF529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53" name="Line 2399">
          <a:extLst>
            <a:ext uri="{FF2B5EF4-FFF2-40B4-BE49-F238E27FC236}">
              <a16:creationId xmlns:a16="http://schemas.microsoft.com/office/drawing/2014/main" id="{71270057-C11A-4615-A3F1-C8AAE91663E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54" name="Line 2400">
          <a:extLst>
            <a:ext uri="{FF2B5EF4-FFF2-40B4-BE49-F238E27FC236}">
              <a16:creationId xmlns:a16="http://schemas.microsoft.com/office/drawing/2014/main" id="{47155CD4-F11A-40F0-A080-877DC0BE1A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55" name="Line 2401">
          <a:extLst>
            <a:ext uri="{FF2B5EF4-FFF2-40B4-BE49-F238E27FC236}">
              <a16:creationId xmlns:a16="http://schemas.microsoft.com/office/drawing/2014/main" id="{A34A7F39-8542-497D-8E52-B8AF46EDC90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56" name="Line 2402">
          <a:extLst>
            <a:ext uri="{FF2B5EF4-FFF2-40B4-BE49-F238E27FC236}">
              <a16:creationId xmlns:a16="http://schemas.microsoft.com/office/drawing/2014/main" id="{536BC97C-2754-4711-BFE5-C763793EE61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57" name="Line 2403">
          <a:extLst>
            <a:ext uri="{FF2B5EF4-FFF2-40B4-BE49-F238E27FC236}">
              <a16:creationId xmlns:a16="http://schemas.microsoft.com/office/drawing/2014/main" id="{43D25231-A987-426A-84CC-EC78363A201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58" name="Line 2404">
          <a:extLst>
            <a:ext uri="{FF2B5EF4-FFF2-40B4-BE49-F238E27FC236}">
              <a16:creationId xmlns:a16="http://schemas.microsoft.com/office/drawing/2014/main" id="{9CFB20F8-568F-43B1-AD31-3C730C9F38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59" name="Line 2405">
          <a:extLst>
            <a:ext uri="{FF2B5EF4-FFF2-40B4-BE49-F238E27FC236}">
              <a16:creationId xmlns:a16="http://schemas.microsoft.com/office/drawing/2014/main" id="{4A6F27DC-58C1-4018-920D-D177453089C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60" name="Line 2406">
          <a:extLst>
            <a:ext uri="{FF2B5EF4-FFF2-40B4-BE49-F238E27FC236}">
              <a16:creationId xmlns:a16="http://schemas.microsoft.com/office/drawing/2014/main" id="{F70CEEA8-6043-45B2-96B5-50BFCAD798D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61" name="Line 2407">
          <a:extLst>
            <a:ext uri="{FF2B5EF4-FFF2-40B4-BE49-F238E27FC236}">
              <a16:creationId xmlns:a16="http://schemas.microsoft.com/office/drawing/2014/main" id="{64F9CE78-3B64-4E61-8458-9A820AB0CB3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62" name="Line 2408">
          <a:extLst>
            <a:ext uri="{FF2B5EF4-FFF2-40B4-BE49-F238E27FC236}">
              <a16:creationId xmlns:a16="http://schemas.microsoft.com/office/drawing/2014/main" id="{A9728FCC-1E2A-44B0-ACA8-D337C0D96A0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63" name="Line 2409">
          <a:extLst>
            <a:ext uri="{FF2B5EF4-FFF2-40B4-BE49-F238E27FC236}">
              <a16:creationId xmlns:a16="http://schemas.microsoft.com/office/drawing/2014/main" id="{1686E77D-C402-40BA-9FA4-5F92AE99100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64" name="Line 2410">
          <a:extLst>
            <a:ext uri="{FF2B5EF4-FFF2-40B4-BE49-F238E27FC236}">
              <a16:creationId xmlns:a16="http://schemas.microsoft.com/office/drawing/2014/main" id="{07D85409-EBDD-4E0E-B8C7-555D5241213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65" name="Line 2411">
          <a:extLst>
            <a:ext uri="{FF2B5EF4-FFF2-40B4-BE49-F238E27FC236}">
              <a16:creationId xmlns:a16="http://schemas.microsoft.com/office/drawing/2014/main" id="{834DFBAB-8F49-4D14-8A83-DA3FCA801FF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66" name="Line 2412">
          <a:extLst>
            <a:ext uri="{FF2B5EF4-FFF2-40B4-BE49-F238E27FC236}">
              <a16:creationId xmlns:a16="http://schemas.microsoft.com/office/drawing/2014/main" id="{F98C72A0-A4F8-4CC9-B705-CF58EE5037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67" name="Line 2413">
          <a:extLst>
            <a:ext uri="{FF2B5EF4-FFF2-40B4-BE49-F238E27FC236}">
              <a16:creationId xmlns:a16="http://schemas.microsoft.com/office/drawing/2014/main" id="{59BA56ED-1BD9-4BD8-85BB-596C776A5B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68" name="Line 2414">
          <a:extLst>
            <a:ext uri="{FF2B5EF4-FFF2-40B4-BE49-F238E27FC236}">
              <a16:creationId xmlns:a16="http://schemas.microsoft.com/office/drawing/2014/main" id="{644A7F67-4257-411A-9A64-5C4076E42D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69" name="Line 2415">
          <a:extLst>
            <a:ext uri="{FF2B5EF4-FFF2-40B4-BE49-F238E27FC236}">
              <a16:creationId xmlns:a16="http://schemas.microsoft.com/office/drawing/2014/main" id="{1B5A0D32-E1E7-4E68-A082-147CB716B9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70" name="Line 2416">
          <a:extLst>
            <a:ext uri="{FF2B5EF4-FFF2-40B4-BE49-F238E27FC236}">
              <a16:creationId xmlns:a16="http://schemas.microsoft.com/office/drawing/2014/main" id="{F7BBC784-461E-4F3A-88BE-0DF1345012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71" name="Line 2417">
          <a:extLst>
            <a:ext uri="{FF2B5EF4-FFF2-40B4-BE49-F238E27FC236}">
              <a16:creationId xmlns:a16="http://schemas.microsoft.com/office/drawing/2014/main" id="{EA76581B-44A7-4299-B88B-A1FF1224F2F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72" name="Line 2418">
          <a:extLst>
            <a:ext uri="{FF2B5EF4-FFF2-40B4-BE49-F238E27FC236}">
              <a16:creationId xmlns:a16="http://schemas.microsoft.com/office/drawing/2014/main" id="{C8F3C057-7CFA-4CC4-B86F-A7F6D758C90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73" name="Line 2419">
          <a:extLst>
            <a:ext uri="{FF2B5EF4-FFF2-40B4-BE49-F238E27FC236}">
              <a16:creationId xmlns:a16="http://schemas.microsoft.com/office/drawing/2014/main" id="{E4623A6B-D1B7-48B4-B99C-4D83C7B702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74" name="Line 2420">
          <a:extLst>
            <a:ext uri="{FF2B5EF4-FFF2-40B4-BE49-F238E27FC236}">
              <a16:creationId xmlns:a16="http://schemas.microsoft.com/office/drawing/2014/main" id="{F0EA098A-1448-44AE-914B-6B3433FDE2E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75" name="Line 2421">
          <a:extLst>
            <a:ext uri="{FF2B5EF4-FFF2-40B4-BE49-F238E27FC236}">
              <a16:creationId xmlns:a16="http://schemas.microsoft.com/office/drawing/2014/main" id="{8A4DD2F9-6457-43EF-8F84-8E9CA10B102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76" name="Line 2422">
          <a:extLst>
            <a:ext uri="{FF2B5EF4-FFF2-40B4-BE49-F238E27FC236}">
              <a16:creationId xmlns:a16="http://schemas.microsoft.com/office/drawing/2014/main" id="{08A52803-094A-4D90-A260-B79E80C47F7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77" name="Line 2423">
          <a:extLst>
            <a:ext uri="{FF2B5EF4-FFF2-40B4-BE49-F238E27FC236}">
              <a16:creationId xmlns:a16="http://schemas.microsoft.com/office/drawing/2014/main" id="{D536025B-0B48-41A8-95D5-5049F6D4B8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78" name="Line 2424">
          <a:extLst>
            <a:ext uri="{FF2B5EF4-FFF2-40B4-BE49-F238E27FC236}">
              <a16:creationId xmlns:a16="http://schemas.microsoft.com/office/drawing/2014/main" id="{1ACA8871-6116-4743-B354-CEC6BD996C1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79" name="Line 2425">
          <a:extLst>
            <a:ext uri="{FF2B5EF4-FFF2-40B4-BE49-F238E27FC236}">
              <a16:creationId xmlns:a16="http://schemas.microsoft.com/office/drawing/2014/main" id="{52D071CE-982A-4E44-929E-A19C9E472EC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80" name="Line 2426">
          <a:extLst>
            <a:ext uri="{FF2B5EF4-FFF2-40B4-BE49-F238E27FC236}">
              <a16:creationId xmlns:a16="http://schemas.microsoft.com/office/drawing/2014/main" id="{8C5AA26D-FB34-44EB-8D9B-1CDC005611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81" name="Line 2427">
          <a:extLst>
            <a:ext uri="{FF2B5EF4-FFF2-40B4-BE49-F238E27FC236}">
              <a16:creationId xmlns:a16="http://schemas.microsoft.com/office/drawing/2014/main" id="{6FAC7E17-FE17-4AD2-8989-81490031EA2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82" name="Line 2428">
          <a:extLst>
            <a:ext uri="{FF2B5EF4-FFF2-40B4-BE49-F238E27FC236}">
              <a16:creationId xmlns:a16="http://schemas.microsoft.com/office/drawing/2014/main" id="{85F2A004-D8D6-4A62-B853-0EC90B1E6AE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83" name="Line 2429">
          <a:extLst>
            <a:ext uri="{FF2B5EF4-FFF2-40B4-BE49-F238E27FC236}">
              <a16:creationId xmlns:a16="http://schemas.microsoft.com/office/drawing/2014/main" id="{BCFAD6CF-3516-4355-9401-EEDDA4762F0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84" name="Line 2430">
          <a:extLst>
            <a:ext uri="{FF2B5EF4-FFF2-40B4-BE49-F238E27FC236}">
              <a16:creationId xmlns:a16="http://schemas.microsoft.com/office/drawing/2014/main" id="{8E448FD8-5E41-44A2-802D-18488F5D3A4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85" name="Line 2431">
          <a:extLst>
            <a:ext uri="{FF2B5EF4-FFF2-40B4-BE49-F238E27FC236}">
              <a16:creationId xmlns:a16="http://schemas.microsoft.com/office/drawing/2014/main" id="{75FD74F1-2856-40C9-B6AD-4B7EDF82A63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86" name="Line 2432">
          <a:extLst>
            <a:ext uri="{FF2B5EF4-FFF2-40B4-BE49-F238E27FC236}">
              <a16:creationId xmlns:a16="http://schemas.microsoft.com/office/drawing/2014/main" id="{E5A9DF94-D106-4787-B4A8-23248CDC37C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87" name="Line 2433">
          <a:extLst>
            <a:ext uri="{FF2B5EF4-FFF2-40B4-BE49-F238E27FC236}">
              <a16:creationId xmlns:a16="http://schemas.microsoft.com/office/drawing/2014/main" id="{61A0DA8E-3294-4EF0-90CD-EEC2DE8BD30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88" name="Line 2434">
          <a:extLst>
            <a:ext uri="{FF2B5EF4-FFF2-40B4-BE49-F238E27FC236}">
              <a16:creationId xmlns:a16="http://schemas.microsoft.com/office/drawing/2014/main" id="{E819CB75-8F50-4E94-AC74-38BF9F1D029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89" name="Line 2435">
          <a:extLst>
            <a:ext uri="{FF2B5EF4-FFF2-40B4-BE49-F238E27FC236}">
              <a16:creationId xmlns:a16="http://schemas.microsoft.com/office/drawing/2014/main" id="{72FB9790-BA0C-4EF1-A081-EA14643B82A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90" name="Line 2436">
          <a:extLst>
            <a:ext uri="{FF2B5EF4-FFF2-40B4-BE49-F238E27FC236}">
              <a16:creationId xmlns:a16="http://schemas.microsoft.com/office/drawing/2014/main" id="{FCEE05C2-80FD-4EE4-B1DB-EBFFF0B5DCC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91" name="Line 2437">
          <a:extLst>
            <a:ext uri="{FF2B5EF4-FFF2-40B4-BE49-F238E27FC236}">
              <a16:creationId xmlns:a16="http://schemas.microsoft.com/office/drawing/2014/main" id="{E46F5D74-5BB9-466F-85EF-63F3F91B1EB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92" name="Line 2438">
          <a:extLst>
            <a:ext uri="{FF2B5EF4-FFF2-40B4-BE49-F238E27FC236}">
              <a16:creationId xmlns:a16="http://schemas.microsoft.com/office/drawing/2014/main" id="{C15ECECD-B944-448E-A35C-ED26244EEC2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93" name="Line 2439">
          <a:extLst>
            <a:ext uri="{FF2B5EF4-FFF2-40B4-BE49-F238E27FC236}">
              <a16:creationId xmlns:a16="http://schemas.microsoft.com/office/drawing/2014/main" id="{90B78BAC-6615-4F6C-905F-CAF4776E8F4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94" name="Line 2440">
          <a:extLst>
            <a:ext uri="{FF2B5EF4-FFF2-40B4-BE49-F238E27FC236}">
              <a16:creationId xmlns:a16="http://schemas.microsoft.com/office/drawing/2014/main" id="{7C3B0F1E-3130-43AF-8A97-1DCC47FE635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95" name="Line 2441">
          <a:extLst>
            <a:ext uri="{FF2B5EF4-FFF2-40B4-BE49-F238E27FC236}">
              <a16:creationId xmlns:a16="http://schemas.microsoft.com/office/drawing/2014/main" id="{762C2ED3-FB2B-4F18-BF72-96E557A9A5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96" name="Line 2442">
          <a:extLst>
            <a:ext uri="{FF2B5EF4-FFF2-40B4-BE49-F238E27FC236}">
              <a16:creationId xmlns:a16="http://schemas.microsoft.com/office/drawing/2014/main" id="{70B3034C-1F6F-40BB-9E05-35D27A869A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97" name="Line 2443">
          <a:extLst>
            <a:ext uri="{FF2B5EF4-FFF2-40B4-BE49-F238E27FC236}">
              <a16:creationId xmlns:a16="http://schemas.microsoft.com/office/drawing/2014/main" id="{0DE16D17-2637-495D-A87E-98DFB94EEF0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98" name="Line 2444">
          <a:extLst>
            <a:ext uri="{FF2B5EF4-FFF2-40B4-BE49-F238E27FC236}">
              <a16:creationId xmlns:a16="http://schemas.microsoft.com/office/drawing/2014/main" id="{9872762F-E7F2-4824-A4B3-ED344584A3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099" name="Line 2445">
          <a:extLst>
            <a:ext uri="{FF2B5EF4-FFF2-40B4-BE49-F238E27FC236}">
              <a16:creationId xmlns:a16="http://schemas.microsoft.com/office/drawing/2014/main" id="{088038DE-7853-453B-BD0E-3DE5BFF6BDC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00" name="Line 2446">
          <a:extLst>
            <a:ext uri="{FF2B5EF4-FFF2-40B4-BE49-F238E27FC236}">
              <a16:creationId xmlns:a16="http://schemas.microsoft.com/office/drawing/2014/main" id="{C02764E0-381F-4603-AEAF-09BC63DC660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01" name="Line 2447">
          <a:extLst>
            <a:ext uri="{FF2B5EF4-FFF2-40B4-BE49-F238E27FC236}">
              <a16:creationId xmlns:a16="http://schemas.microsoft.com/office/drawing/2014/main" id="{409978FD-F2CC-4530-B5FC-C61CEEDF27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02" name="Line 2448">
          <a:extLst>
            <a:ext uri="{FF2B5EF4-FFF2-40B4-BE49-F238E27FC236}">
              <a16:creationId xmlns:a16="http://schemas.microsoft.com/office/drawing/2014/main" id="{A9BF6B8D-F5B4-4F6F-9E5E-22B1AE06383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03" name="Line 2449">
          <a:extLst>
            <a:ext uri="{FF2B5EF4-FFF2-40B4-BE49-F238E27FC236}">
              <a16:creationId xmlns:a16="http://schemas.microsoft.com/office/drawing/2014/main" id="{366C8330-52DB-4B52-AB6D-636403D11E1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04" name="Line 2450">
          <a:extLst>
            <a:ext uri="{FF2B5EF4-FFF2-40B4-BE49-F238E27FC236}">
              <a16:creationId xmlns:a16="http://schemas.microsoft.com/office/drawing/2014/main" id="{B4EDD5E0-E501-43AC-A154-35DEF32A4CB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05" name="Line 2451">
          <a:extLst>
            <a:ext uri="{FF2B5EF4-FFF2-40B4-BE49-F238E27FC236}">
              <a16:creationId xmlns:a16="http://schemas.microsoft.com/office/drawing/2014/main" id="{2DA2C74F-2954-4BEA-9B5A-CCD3A9E686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06" name="Line 2452">
          <a:extLst>
            <a:ext uri="{FF2B5EF4-FFF2-40B4-BE49-F238E27FC236}">
              <a16:creationId xmlns:a16="http://schemas.microsoft.com/office/drawing/2014/main" id="{747DCDD3-8744-4EF1-89D9-9CE2AF8039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07" name="Line 2453">
          <a:extLst>
            <a:ext uri="{FF2B5EF4-FFF2-40B4-BE49-F238E27FC236}">
              <a16:creationId xmlns:a16="http://schemas.microsoft.com/office/drawing/2014/main" id="{4AAA56C1-7D7C-4F41-9700-D621CE2C008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08" name="Line 2454">
          <a:extLst>
            <a:ext uri="{FF2B5EF4-FFF2-40B4-BE49-F238E27FC236}">
              <a16:creationId xmlns:a16="http://schemas.microsoft.com/office/drawing/2014/main" id="{087BB1EF-7F88-4CD0-99A3-2F0DF43C43C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09" name="Line 2455">
          <a:extLst>
            <a:ext uri="{FF2B5EF4-FFF2-40B4-BE49-F238E27FC236}">
              <a16:creationId xmlns:a16="http://schemas.microsoft.com/office/drawing/2014/main" id="{65C8D6F9-813F-486E-9847-5130BB8DDE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10" name="Line 2456">
          <a:extLst>
            <a:ext uri="{FF2B5EF4-FFF2-40B4-BE49-F238E27FC236}">
              <a16:creationId xmlns:a16="http://schemas.microsoft.com/office/drawing/2014/main" id="{37DEC6E3-5953-4C47-A50A-C5EE05503E0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11" name="Line 2457">
          <a:extLst>
            <a:ext uri="{FF2B5EF4-FFF2-40B4-BE49-F238E27FC236}">
              <a16:creationId xmlns:a16="http://schemas.microsoft.com/office/drawing/2014/main" id="{CE62BC0A-A9FF-495C-9533-93D5109AFC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12" name="Line 2458">
          <a:extLst>
            <a:ext uri="{FF2B5EF4-FFF2-40B4-BE49-F238E27FC236}">
              <a16:creationId xmlns:a16="http://schemas.microsoft.com/office/drawing/2014/main" id="{33DAB62A-442A-417A-A92C-2D330602CD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13" name="Line 2459">
          <a:extLst>
            <a:ext uri="{FF2B5EF4-FFF2-40B4-BE49-F238E27FC236}">
              <a16:creationId xmlns:a16="http://schemas.microsoft.com/office/drawing/2014/main" id="{A2DE8A05-DCE0-46FC-B0B3-AEC95CEC28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14" name="Line 2460">
          <a:extLst>
            <a:ext uri="{FF2B5EF4-FFF2-40B4-BE49-F238E27FC236}">
              <a16:creationId xmlns:a16="http://schemas.microsoft.com/office/drawing/2014/main" id="{78185657-AFE0-44D0-9D81-91A6D783310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15" name="Line 2461">
          <a:extLst>
            <a:ext uri="{FF2B5EF4-FFF2-40B4-BE49-F238E27FC236}">
              <a16:creationId xmlns:a16="http://schemas.microsoft.com/office/drawing/2014/main" id="{C39111C6-9DD7-4919-9FF1-C175760E6E3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16" name="Line 2462">
          <a:extLst>
            <a:ext uri="{FF2B5EF4-FFF2-40B4-BE49-F238E27FC236}">
              <a16:creationId xmlns:a16="http://schemas.microsoft.com/office/drawing/2014/main" id="{96780793-C649-4DCF-BE04-B9C6B6CA2D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17" name="Line 2463">
          <a:extLst>
            <a:ext uri="{FF2B5EF4-FFF2-40B4-BE49-F238E27FC236}">
              <a16:creationId xmlns:a16="http://schemas.microsoft.com/office/drawing/2014/main" id="{C3452103-48B9-4926-A704-81AD0990F3B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18" name="Line 2464">
          <a:extLst>
            <a:ext uri="{FF2B5EF4-FFF2-40B4-BE49-F238E27FC236}">
              <a16:creationId xmlns:a16="http://schemas.microsoft.com/office/drawing/2014/main" id="{E075FEB3-D73D-4F9D-84C5-C08FBB2386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19" name="Line 2465">
          <a:extLst>
            <a:ext uri="{FF2B5EF4-FFF2-40B4-BE49-F238E27FC236}">
              <a16:creationId xmlns:a16="http://schemas.microsoft.com/office/drawing/2014/main" id="{CD150E27-091D-46FE-849B-E1E2EA299B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20" name="Line 2466">
          <a:extLst>
            <a:ext uri="{FF2B5EF4-FFF2-40B4-BE49-F238E27FC236}">
              <a16:creationId xmlns:a16="http://schemas.microsoft.com/office/drawing/2014/main" id="{30BB5495-ACD9-4513-9854-ACA796BDD44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21" name="Line 2467">
          <a:extLst>
            <a:ext uri="{FF2B5EF4-FFF2-40B4-BE49-F238E27FC236}">
              <a16:creationId xmlns:a16="http://schemas.microsoft.com/office/drawing/2014/main" id="{AACCC9BD-96F5-4687-BE0A-0EF535C01D0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22" name="Line 2468">
          <a:extLst>
            <a:ext uri="{FF2B5EF4-FFF2-40B4-BE49-F238E27FC236}">
              <a16:creationId xmlns:a16="http://schemas.microsoft.com/office/drawing/2014/main" id="{7CA5B43A-DE13-4F93-AE59-13C33D057E1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23" name="Line 2469">
          <a:extLst>
            <a:ext uri="{FF2B5EF4-FFF2-40B4-BE49-F238E27FC236}">
              <a16:creationId xmlns:a16="http://schemas.microsoft.com/office/drawing/2014/main" id="{F98C1149-84B6-47B3-BF34-D7962CA965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24" name="Line 2470">
          <a:extLst>
            <a:ext uri="{FF2B5EF4-FFF2-40B4-BE49-F238E27FC236}">
              <a16:creationId xmlns:a16="http://schemas.microsoft.com/office/drawing/2014/main" id="{7483519F-1A63-4B8E-B93E-BE5D54A3AB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25" name="Line 2471">
          <a:extLst>
            <a:ext uri="{FF2B5EF4-FFF2-40B4-BE49-F238E27FC236}">
              <a16:creationId xmlns:a16="http://schemas.microsoft.com/office/drawing/2014/main" id="{8108035B-55ED-44DF-BB1F-97A836BAEA0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26" name="Line 2472">
          <a:extLst>
            <a:ext uri="{FF2B5EF4-FFF2-40B4-BE49-F238E27FC236}">
              <a16:creationId xmlns:a16="http://schemas.microsoft.com/office/drawing/2014/main" id="{E8E44892-0E1A-4E40-948C-F10020F8305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27" name="Line 2473">
          <a:extLst>
            <a:ext uri="{FF2B5EF4-FFF2-40B4-BE49-F238E27FC236}">
              <a16:creationId xmlns:a16="http://schemas.microsoft.com/office/drawing/2014/main" id="{EC98EE8D-B130-4419-AF46-066E66B9D1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28" name="Line 2474">
          <a:extLst>
            <a:ext uri="{FF2B5EF4-FFF2-40B4-BE49-F238E27FC236}">
              <a16:creationId xmlns:a16="http://schemas.microsoft.com/office/drawing/2014/main" id="{F9067266-7490-4D24-9B2E-192B842CFA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29" name="Line 2475">
          <a:extLst>
            <a:ext uri="{FF2B5EF4-FFF2-40B4-BE49-F238E27FC236}">
              <a16:creationId xmlns:a16="http://schemas.microsoft.com/office/drawing/2014/main" id="{B7123629-F197-4A4B-ACE9-C8519D959B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30" name="Line 2476">
          <a:extLst>
            <a:ext uri="{FF2B5EF4-FFF2-40B4-BE49-F238E27FC236}">
              <a16:creationId xmlns:a16="http://schemas.microsoft.com/office/drawing/2014/main" id="{BD1FE2E3-EB80-40B6-A3EF-17CF8C3F49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31" name="Line 2477">
          <a:extLst>
            <a:ext uri="{FF2B5EF4-FFF2-40B4-BE49-F238E27FC236}">
              <a16:creationId xmlns:a16="http://schemas.microsoft.com/office/drawing/2014/main" id="{BEE45ED3-A80C-44D7-AE61-5AB4A780A51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32" name="Line 2478">
          <a:extLst>
            <a:ext uri="{FF2B5EF4-FFF2-40B4-BE49-F238E27FC236}">
              <a16:creationId xmlns:a16="http://schemas.microsoft.com/office/drawing/2014/main" id="{8EB422C4-31EC-4A89-8B22-1C21ED7FB2D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33" name="Line 2479">
          <a:extLst>
            <a:ext uri="{FF2B5EF4-FFF2-40B4-BE49-F238E27FC236}">
              <a16:creationId xmlns:a16="http://schemas.microsoft.com/office/drawing/2014/main" id="{F606F5D9-C42A-4207-9FE6-2E14D36774B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34" name="Line 2480">
          <a:extLst>
            <a:ext uri="{FF2B5EF4-FFF2-40B4-BE49-F238E27FC236}">
              <a16:creationId xmlns:a16="http://schemas.microsoft.com/office/drawing/2014/main" id="{028A62C0-1CC2-4DA2-9054-10F5036AF3D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35" name="Line 2481">
          <a:extLst>
            <a:ext uri="{FF2B5EF4-FFF2-40B4-BE49-F238E27FC236}">
              <a16:creationId xmlns:a16="http://schemas.microsoft.com/office/drawing/2014/main" id="{BC15DC27-F8C5-4BD6-9AAB-4BA722E7FAA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36" name="Line 2482">
          <a:extLst>
            <a:ext uri="{FF2B5EF4-FFF2-40B4-BE49-F238E27FC236}">
              <a16:creationId xmlns:a16="http://schemas.microsoft.com/office/drawing/2014/main" id="{C5099A13-4FA2-4D72-8EAC-66EE9700F9D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37" name="Line 2483">
          <a:extLst>
            <a:ext uri="{FF2B5EF4-FFF2-40B4-BE49-F238E27FC236}">
              <a16:creationId xmlns:a16="http://schemas.microsoft.com/office/drawing/2014/main" id="{55209321-17E6-439F-846C-0E906F662E6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38" name="Line 2484">
          <a:extLst>
            <a:ext uri="{FF2B5EF4-FFF2-40B4-BE49-F238E27FC236}">
              <a16:creationId xmlns:a16="http://schemas.microsoft.com/office/drawing/2014/main" id="{66C03F03-ED11-42D2-9D9C-AFF320713F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39" name="Line 2485">
          <a:extLst>
            <a:ext uri="{FF2B5EF4-FFF2-40B4-BE49-F238E27FC236}">
              <a16:creationId xmlns:a16="http://schemas.microsoft.com/office/drawing/2014/main" id="{97D306C5-44C8-4341-94E9-1FC611F2E5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40" name="Line 2486">
          <a:extLst>
            <a:ext uri="{FF2B5EF4-FFF2-40B4-BE49-F238E27FC236}">
              <a16:creationId xmlns:a16="http://schemas.microsoft.com/office/drawing/2014/main" id="{F7DC4DA9-91D0-4796-A4C3-B83B4164285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41" name="Line 2487">
          <a:extLst>
            <a:ext uri="{FF2B5EF4-FFF2-40B4-BE49-F238E27FC236}">
              <a16:creationId xmlns:a16="http://schemas.microsoft.com/office/drawing/2014/main" id="{1FFB1B6D-769A-4127-8D4F-5AC666A45D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42" name="Line 2488">
          <a:extLst>
            <a:ext uri="{FF2B5EF4-FFF2-40B4-BE49-F238E27FC236}">
              <a16:creationId xmlns:a16="http://schemas.microsoft.com/office/drawing/2014/main" id="{0D0A4C2B-0E5F-45E0-A331-13493B84155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43" name="Line 2489">
          <a:extLst>
            <a:ext uri="{FF2B5EF4-FFF2-40B4-BE49-F238E27FC236}">
              <a16:creationId xmlns:a16="http://schemas.microsoft.com/office/drawing/2014/main" id="{B3429ABD-98C5-4C30-BB1F-07156D7DA81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44" name="Line 2490">
          <a:extLst>
            <a:ext uri="{FF2B5EF4-FFF2-40B4-BE49-F238E27FC236}">
              <a16:creationId xmlns:a16="http://schemas.microsoft.com/office/drawing/2014/main" id="{421D978B-A5CA-4C5E-B3C4-C933E4070FF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45" name="Line 2491">
          <a:extLst>
            <a:ext uri="{FF2B5EF4-FFF2-40B4-BE49-F238E27FC236}">
              <a16:creationId xmlns:a16="http://schemas.microsoft.com/office/drawing/2014/main" id="{B8C2B41F-1A41-4FD5-9F1A-E7EAA249BBA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46" name="Line 2492">
          <a:extLst>
            <a:ext uri="{FF2B5EF4-FFF2-40B4-BE49-F238E27FC236}">
              <a16:creationId xmlns:a16="http://schemas.microsoft.com/office/drawing/2014/main" id="{E6C1FA32-DF62-4689-A239-C0F9BEC456B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47" name="Line 2493">
          <a:extLst>
            <a:ext uri="{FF2B5EF4-FFF2-40B4-BE49-F238E27FC236}">
              <a16:creationId xmlns:a16="http://schemas.microsoft.com/office/drawing/2014/main" id="{317D7149-7184-4D20-9F3A-A9774772560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48" name="Line 2494">
          <a:extLst>
            <a:ext uri="{FF2B5EF4-FFF2-40B4-BE49-F238E27FC236}">
              <a16:creationId xmlns:a16="http://schemas.microsoft.com/office/drawing/2014/main" id="{EAA61311-995B-474D-B8F8-1B0AE7E7C40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49" name="Line 2495">
          <a:extLst>
            <a:ext uri="{FF2B5EF4-FFF2-40B4-BE49-F238E27FC236}">
              <a16:creationId xmlns:a16="http://schemas.microsoft.com/office/drawing/2014/main" id="{AAF4C0BF-DF53-41A4-91D9-2F2A2B456BE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50" name="Line 2496">
          <a:extLst>
            <a:ext uri="{FF2B5EF4-FFF2-40B4-BE49-F238E27FC236}">
              <a16:creationId xmlns:a16="http://schemas.microsoft.com/office/drawing/2014/main" id="{FA0FEDAF-C4BB-41E9-883B-6CA35512C2E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51" name="Line 2497">
          <a:extLst>
            <a:ext uri="{FF2B5EF4-FFF2-40B4-BE49-F238E27FC236}">
              <a16:creationId xmlns:a16="http://schemas.microsoft.com/office/drawing/2014/main" id="{F00E320E-A72F-4C8C-9806-8387DDC679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52" name="Line 2498">
          <a:extLst>
            <a:ext uri="{FF2B5EF4-FFF2-40B4-BE49-F238E27FC236}">
              <a16:creationId xmlns:a16="http://schemas.microsoft.com/office/drawing/2014/main" id="{8C255EBE-FA49-484D-BED6-C245945DAA7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53" name="Line 2499">
          <a:extLst>
            <a:ext uri="{FF2B5EF4-FFF2-40B4-BE49-F238E27FC236}">
              <a16:creationId xmlns:a16="http://schemas.microsoft.com/office/drawing/2014/main" id="{EE66AB85-EE86-472E-9E9F-B83F17078A5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54" name="Line 2500">
          <a:extLst>
            <a:ext uri="{FF2B5EF4-FFF2-40B4-BE49-F238E27FC236}">
              <a16:creationId xmlns:a16="http://schemas.microsoft.com/office/drawing/2014/main" id="{1F4122C7-BEF1-443E-B294-01999417840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55" name="Line 2501">
          <a:extLst>
            <a:ext uri="{FF2B5EF4-FFF2-40B4-BE49-F238E27FC236}">
              <a16:creationId xmlns:a16="http://schemas.microsoft.com/office/drawing/2014/main" id="{70D5F791-7DE7-4820-899F-AC139AA9008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56" name="Line 2502">
          <a:extLst>
            <a:ext uri="{FF2B5EF4-FFF2-40B4-BE49-F238E27FC236}">
              <a16:creationId xmlns:a16="http://schemas.microsoft.com/office/drawing/2014/main" id="{E7C561F2-2FCA-4899-AE71-0B1E82ED9B3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57" name="Line 2503">
          <a:extLst>
            <a:ext uri="{FF2B5EF4-FFF2-40B4-BE49-F238E27FC236}">
              <a16:creationId xmlns:a16="http://schemas.microsoft.com/office/drawing/2014/main" id="{7198CA16-31D3-44DD-8F40-33934FA9DE0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58" name="Line 2504">
          <a:extLst>
            <a:ext uri="{FF2B5EF4-FFF2-40B4-BE49-F238E27FC236}">
              <a16:creationId xmlns:a16="http://schemas.microsoft.com/office/drawing/2014/main" id="{DB04C216-C7CE-4884-9F76-7E2047593A8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59" name="Line 2505">
          <a:extLst>
            <a:ext uri="{FF2B5EF4-FFF2-40B4-BE49-F238E27FC236}">
              <a16:creationId xmlns:a16="http://schemas.microsoft.com/office/drawing/2014/main" id="{22712AD4-C5BE-4C1D-8D65-527CE20E85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60" name="Line 2506">
          <a:extLst>
            <a:ext uri="{FF2B5EF4-FFF2-40B4-BE49-F238E27FC236}">
              <a16:creationId xmlns:a16="http://schemas.microsoft.com/office/drawing/2014/main" id="{D1F80EBB-55C1-4825-998A-0C6E71F6693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61" name="Line 2507">
          <a:extLst>
            <a:ext uri="{FF2B5EF4-FFF2-40B4-BE49-F238E27FC236}">
              <a16:creationId xmlns:a16="http://schemas.microsoft.com/office/drawing/2014/main" id="{865F5A9C-D4AE-42AC-BF16-962D2277E4C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62" name="Line 2508">
          <a:extLst>
            <a:ext uri="{FF2B5EF4-FFF2-40B4-BE49-F238E27FC236}">
              <a16:creationId xmlns:a16="http://schemas.microsoft.com/office/drawing/2014/main" id="{1B0C91FE-C073-4092-94EF-0536B5C2EAB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63" name="Line 2509">
          <a:extLst>
            <a:ext uri="{FF2B5EF4-FFF2-40B4-BE49-F238E27FC236}">
              <a16:creationId xmlns:a16="http://schemas.microsoft.com/office/drawing/2014/main" id="{38742A21-1778-42EB-BCFF-1BF53C18C0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64" name="Line 2510">
          <a:extLst>
            <a:ext uri="{FF2B5EF4-FFF2-40B4-BE49-F238E27FC236}">
              <a16:creationId xmlns:a16="http://schemas.microsoft.com/office/drawing/2014/main" id="{2595623C-7A40-46CA-847B-87205D1691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65" name="Line 2511">
          <a:extLst>
            <a:ext uri="{FF2B5EF4-FFF2-40B4-BE49-F238E27FC236}">
              <a16:creationId xmlns:a16="http://schemas.microsoft.com/office/drawing/2014/main" id="{4B9DA19E-6153-4460-9A48-08CEEF851E3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66" name="Line 2512">
          <a:extLst>
            <a:ext uri="{FF2B5EF4-FFF2-40B4-BE49-F238E27FC236}">
              <a16:creationId xmlns:a16="http://schemas.microsoft.com/office/drawing/2014/main" id="{831F99E8-BD44-4495-95F5-709A715798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67" name="Line 2513">
          <a:extLst>
            <a:ext uri="{FF2B5EF4-FFF2-40B4-BE49-F238E27FC236}">
              <a16:creationId xmlns:a16="http://schemas.microsoft.com/office/drawing/2014/main" id="{97C03178-2DD0-4462-85D8-EBFFA8C793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68" name="Line 2514">
          <a:extLst>
            <a:ext uri="{FF2B5EF4-FFF2-40B4-BE49-F238E27FC236}">
              <a16:creationId xmlns:a16="http://schemas.microsoft.com/office/drawing/2014/main" id="{59246B24-B165-4580-AA36-3CDB15263F1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69" name="Line 2515">
          <a:extLst>
            <a:ext uri="{FF2B5EF4-FFF2-40B4-BE49-F238E27FC236}">
              <a16:creationId xmlns:a16="http://schemas.microsoft.com/office/drawing/2014/main" id="{2FE7B327-0E38-4984-BA7B-1C059EED42D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70" name="Line 2516">
          <a:extLst>
            <a:ext uri="{FF2B5EF4-FFF2-40B4-BE49-F238E27FC236}">
              <a16:creationId xmlns:a16="http://schemas.microsoft.com/office/drawing/2014/main" id="{AA883847-8D96-485E-89D1-3D8031B2A17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71" name="Line 2517">
          <a:extLst>
            <a:ext uri="{FF2B5EF4-FFF2-40B4-BE49-F238E27FC236}">
              <a16:creationId xmlns:a16="http://schemas.microsoft.com/office/drawing/2014/main" id="{FDF84D68-1BDF-4D9C-A2D5-108EEF8FFB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72" name="Line 2518">
          <a:extLst>
            <a:ext uri="{FF2B5EF4-FFF2-40B4-BE49-F238E27FC236}">
              <a16:creationId xmlns:a16="http://schemas.microsoft.com/office/drawing/2014/main" id="{1558FCC2-9F58-4D27-848A-B06E200D65D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73" name="Line 2519">
          <a:extLst>
            <a:ext uri="{FF2B5EF4-FFF2-40B4-BE49-F238E27FC236}">
              <a16:creationId xmlns:a16="http://schemas.microsoft.com/office/drawing/2014/main" id="{3AF9C113-62F3-4DE8-9620-B116573BF4B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74" name="Line 2520">
          <a:extLst>
            <a:ext uri="{FF2B5EF4-FFF2-40B4-BE49-F238E27FC236}">
              <a16:creationId xmlns:a16="http://schemas.microsoft.com/office/drawing/2014/main" id="{BDB51B5B-3227-4ACF-A706-6C7711241BD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75" name="Line 2521">
          <a:extLst>
            <a:ext uri="{FF2B5EF4-FFF2-40B4-BE49-F238E27FC236}">
              <a16:creationId xmlns:a16="http://schemas.microsoft.com/office/drawing/2014/main" id="{22562568-B2F8-4F11-BCED-F33E92423A5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76" name="Line 2522">
          <a:extLst>
            <a:ext uri="{FF2B5EF4-FFF2-40B4-BE49-F238E27FC236}">
              <a16:creationId xmlns:a16="http://schemas.microsoft.com/office/drawing/2014/main" id="{DD1C1F7A-A661-410A-875B-AF4A99A30E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77" name="Line 2523">
          <a:extLst>
            <a:ext uri="{FF2B5EF4-FFF2-40B4-BE49-F238E27FC236}">
              <a16:creationId xmlns:a16="http://schemas.microsoft.com/office/drawing/2014/main" id="{0C2F0618-D007-452E-8C82-293345968B1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78" name="Line 2524">
          <a:extLst>
            <a:ext uri="{FF2B5EF4-FFF2-40B4-BE49-F238E27FC236}">
              <a16:creationId xmlns:a16="http://schemas.microsoft.com/office/drawing/2014/main" id="{12F8D79A-0ADA-472A-9FB8-21369F0EDB7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79" name="Line 2525">
          <a:extLst>
            <a:ext uri="{FF2B5EF4-FFF2-40B4-BE49-F238E27FC236}">
              <a16:creationId xmlns:a16="http://schemas.microsoft.com/office/drawing/2014/main" id="{595B82E0-4100-4062-9CD7-068CBA61E6C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80" name="Line 2526">
          <a:extLst>
            <a:ext uri="{FF2B5EF4-FFF2-40B4-BE49-F238E27FC236}">
              <a16:creationId xmlns:a16="http://schemas.microsoft.com/office/drawing/2014/main" id="{EDA2A112-FA65-45E1-A698-993D0EBF7F8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81" name="Line 2527">
          <a:extLst>
            <a:ext uri="{FF2B5EF4-FFF2-40B4-BE49-F238E27FC236}">
              <a16:creationId xmlns:a16="http://schemas.microsoft.com/office/drawing/2014/main" id="{C42E661A-8821-42E3-99E1-3C5E9F4E1C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82" name="Line 2528">
          <a:extLst>
            <a:ext uri="{FF2B5EF4-FFF2-40B4-BE49-F238E27FC236}">
              <a16:creationId xmlns:a16="http://schemas.microsoft.com/office/drawing/2014/main" id="{DAD74FD4-2F26-4C4D-98F5-0F42D14F9B2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83" name="Line 2529">
          <a:extLst>
            <a:ext uri="{FF2B5EF4-FFF2-40B4-BE49-F238E27FC236}">
              <a16:creationId xmlns:a16="http://schemas.microsoft.com/office/drawing/2014/main" id="{B4A52796-9D1F-42EB-A47B-080A4135AF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84" name="Line 2530">
          <a:extLst>
            <a:ext uri="{FF2B5EF4-FFF2-40B4-BE49-F238E27FC236}">
              <a16:creationId xmlns:a16="http://schemas.microsoft.com/office/drawing/2014/main" id="{838C6373-0045-4AC4-86A6-3868F30E7FC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85" name="Line 2531">
          <a:extLst>
            <a:ext uri="{FF2B5EF4-FFF2-40B4-BE49-F238E27FC236}">
              <a16:creationId xmlns:a16="http://schemas.microsoft.com/office/drawing/2014/main" id="{2267D24E-2830-4174-94F9-E8E17613FA0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86" name="Line 2532">
          <a:extLst>
            <a:ext uri="{FF2B5EF4-FFF2-40B4-BE49-F238E27FC236}">
              <a16:creationId xmlns:a16="http://schemas.microsoft.com/office/drawing/2014/main" id="{D6936D21-B18F-4060-B7A3-ECA104DD3A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87" name="Line 2533">
          <a:extLst>
            <a:ext uri="{FF2B5EF4-FFF2-40B4-BE49-F238E27FC236}">
              <a16:creationId xmlns:a16="http://schemas.microsoft.com/office/drawing/2014/main" id="{5D4B6983-3756-47CD-8071-2305916B666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88" name="Line 2534">
          <a:extLst>
            <a:ext uri="{FF2B5EF4-FFF2-40B4-BE49-F238E27FC236}">
              <a16:creationId xmlns:a16="http://schemas.microsoft.com/office/drawing/2014/main" id="{0AA783F7-1758-4870-B77B-122BFCC4AB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89" name="Line 2535">
          <a:extLst>
            <a:ext uri="{FF2B5EF4-FFF2-40B4-BE49-F238E27FC236}">
              <a16:creationId xmlns:a16="http://schemas.microsoft.com/office/drawing/2014/main" id="{D70D854B-D9EA-4EF2-90CA-F6985504F59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90" name="Line 2536">
          <a:extLst>
            <a:ext uri="{FF2B5EF4-FFF2-40B4-BE49-F238E27FC236}">
              <a16:creationId xmlns:a16="http://schemas.microsoft.com/office/drawing/2014/main" id="{CB441631-7C3C-4706-A836-C7B85B42C2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91" name="Line 2537">
          <a:extLst>
            <a:ext uri="{FF2B5EF4-FFF2-40B4-BE49-F238E27FC236}">
              <a16:creationId xmlns:a16="http://schemas.microsoft.com/office/drawing/2014/main" id="{5F96BA71-1C49-4025-BBD0-E722610F0D3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92" name="Line 2538">
          <a:extLst>
            <a:ext uri="{FF2B5EF4-FFF2-40B4-BE49-F238E27FC236}">
              <a16:creationId xmlns:a16="http://schemas.microsoft.com/office/drawing/2014/main" id="{C36885F5-9B01-41A1-8733-D3A52F2EBC2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93" name="Line 2539">
          <a:extLst>
            <a:ext uri="{FF2B5EF4-FFF2-40B4-BE49-F238E27FC236}">
              <a16:creationId xmlns:a16="http://schemas.microsoft.com/office/drawing/2014/main" id="{68060C8B-D6B3-4440-BF3B-39316F30B1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94" name="Line 2540">
          <a:extLst>
            <a:ext uri="{FF2B5EF4-FFF2-40B4-BE49-F238E27FC236}">
              <a16:creationId xmlns:a16="http://schemas.microsoft.com/office/drawing/2014/main" id="{552ECA2A-02F6-41E6-9F7F-DDB086D87A8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95" name="Line 2541">
          <a:extLst>
            <a:ext uri="{FF2B5EF4-FFF2-40B4-BE49-F238E27FC236}">
              <a16:creationId xmlns:a16="http://schemas.microsoft.com/office/drawing/2014/main" id="{E002F54B-B208-41AB-98BE-02A7445EE8F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96" name="Line 2542">
          <a:extLst>
            <a:ext uri="{FF2B5EF4-FFF2-40B4-BE49-F238E27FC236}">
              <a16:creationId xmlns:a16="http://schemas.microsoft.com/office/drawing/2014/main" id="{D59A45B7-E176-48F9-94CA-42CDAD78EF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97" name="Line 2543">
          <a:extLst>
            <a:ext uri="{FF2B5EF4-FFF2-40B4-BE49-F238E27FC236}">
              <a16:creationId xmlns:a16="http://schemas.microsoft.com/office/drawing/2014/main" id="{79E82C51-FB8C-4800-BEA9-B2E655F2AFC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98" name="Line 2544">
          <a:extLst>
            <a:ext uri="{FF2B5EF4-FFF2-40B4-BE49-F238E27FC236}">
              <a16:creationId xmlns:a16="http://schemas.microsoft.com/office/drawing/2014/main" id="{9ACA84DA-A9DF-46B4-8B87-9BFA9CEAF90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199" name="Line 2545">
          <a:extLst>
            <a:ext uri="{FF2B5EF4-FFF2-40B4-BE49-F238E27FC236}">
              <a16:creationId xmlns:a16="http://schemas.microsoft.com/office/drawing/2014/main" id="{90FB9142-A4EC-4B4B-85FD-773DD23DCF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00" name="Line 2546">
          <a:extLst>
            <a:ext uri="{FF2B5EF4-FFF2-40B4-BE49-F238E27FC236}">
              <a16:creationId xmlns:a16="http://schemas.microsoft.com/office/drawing/2014/main" id="{D20BEEA1-76BD-4C5A-A371-BB3D2F3A71F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01" name="Line 2547">
          <a:extLst>
            <a:ext uri="{FF2B5EF4-FFF2-40B4-BE49-F238E27FC236}">
              <a16:creationId xmlns:a16="http://schemas.microsoft.com/office/drawing/2014/main" id="{5ED9B084-A03C-4CA7-9AC2-8FBB64B9CE9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02" name="Line 2548">
          <a:extLst>
            <a:ext uri="{FF2B5EF4-FFF2-40B4-BE49-F238E27FC236}">
              <a16:creationId xmlns:a16="http://schemas.microsoft.com/office/drawing/2014/main" id="{1AF78917-D0BC-49D0-8594-BF93A560752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03" name="Line 2549">
          <a:extLst>
            <a:ext uri="{FF2B5EF4-FFF2-40B4-BE49-F238E27FC236}">
              <a16:creationId xmlns:a16="http://schemas.microsoft.com/office/drawing/2014/main" id="{67A10712-E056-4FCB-8059-6C83CC3D1E7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04" name="Line 2550">
          <a:extLst>
            <a:ext uri="{FF2B5EF4-FFF2-40B4-BE49-F238E27FC236}">
              <a16:creationId xmlns:a16="http://schemas.microsoft.com/office/drawing/2014/main" id="{49FDA7E8-2F7B-48FF-9160-DE81383B3D2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05" name="Line 2551">
          <a:extLst>
            <a:ext uri="{FF2B5EF4-FFF2-40B4-BE49-F238E27FC236}">
              <a16:creationId xmlns:a16="http://schemas.microsoft.com/office/drawing/2014/main" id="{6D7E9BF3-9925-489B-86CB-C81E35CB90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06" name="Line 2552">
          <a:extLst>
            <a:ext uri="{FF2B5EF4-FFF2-40B4-BE49-F238E27FC236}">
              <a16:creationId xmlns:a16="http://schemas.microsoft.com/office/drawing/2014/main" id="{137965EB-A47D-49C1-AD8D-58F41ACF65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07" name="Line 2553">
          <a:extLst>
            <a:ext uri="{FF2B5EF4-FFF2-40B4-BE49-F238E27FC236}">
              <a16:creationId xmlns:a16="http://schemas.microsoft.com/office/drawing/2014/main" id="{BFBCEC11-A3AE-4AC1-9664-5D14CBC8FC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08" name="Line 2554">
          <a:extLst>
            <a:ext uri="{FF2B5EF4-FFF2-40B4-BE49-F238E27FC236}">
              <a16:creationId xmlns:a16="http://schemas.microsoft.com/office/drawing/2014/main" id="{838EA104-B343-489D-92BE-4885EF322D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09" name="Line 2555">
          <a:extLst>
            <a:ext uri="{FF2B5EF4-FFF2-40B4-BE49-F238E27FC236}">
              <a16:creationId xmlns:a16="http://schemas.microsoft.com/office/drawing/2014/main" id="{913F1B96-38FA-4D18-A051-2F243239B7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10" name="Line 2556">
          <a:extLst>
            <a:ext uri="{FF2B5EF4-FFF2-40B4-BE49-F238E27FC236}">
              <a16:creationId xmlns:a16="http://schemas.microsoft.com/office/drawing/2014/main" id="{491390A6-42DA-44AB-BDDB-5D6367298CC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11" name="Line 2557">
          <a:extLst>
            <a:ext uri="{FF2B5EF4-FFF2-40B4-BE49-F238E27FC236}">
              <a16:creationId xmlns:a16="http://schemas.microsoft.com/office/drawing/2014/main" id="{166BFEC4-4AA2-4E79-9931-5B97FC7DD97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12" name="Line 2558">
          <a:extLst>
            <a:ext uri="{FF2B5EF4-FFF2-40B4-BE49-F238E27FC236}">
              <a16:creationId xmlns:a16="http://schemas.microsoft.com/office/drawing/2014/main" id="{4205640D-565D-4F3C-9D6B-33C16016D1B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13" name="Line 2559">
          <a:extLst>
            <a:ext uri="{FF2B5EF4-FFF2-40B4-BE49-F238E27FC236}">
              <a16:creationId xmlns:a16="http://schemas.microsoft.com/office/drawing/2014/main" id="{FF004AAE-0084-412C-8F4C-F1ED9CB7D4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14" name="Line 2560">
          <a:extLst>
            <a:ext uri="{FF2B5EF4-FFF2-40B4-BE49-F238E27FC236}">
              <a16:creationId xmlns:a16="http://schemas.microsoft.com/office/drawing/2014/main" id="{E005BF98-2A06-47FC-A30A-76F77D3F1C4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15" name="Line 2561">
          <a:extLst>
            <a:ext uri="{FF2B5EF4-FFF2-40B4-BE49-F238E27FC236}">
              <a16:creationId xmlns:a16="http://schemas.microsoft.com/office/drawing/2014/main" id="{874066D3-2E50-4752-AE74-4A452DB5B0C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16" name="Line 2562">
          <a:extLst>
            <a:ext uri="{FF2B5EF4-FFF2-40B4-BE49-F238E27FC236}">
              <a16:creationId xmlns:a16="http://schemas.microsoft.com/office/drawing/2014/main" id="{44EEA770-1565-45C8-8709-F7A3DFB222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17" name="Line 2563">
          <a:extLst>
            <a:ext uri="{FF2B5EF4-FFF2-40B4-BE49-F238E27FC236}">
              <a16:creationId xmlns:a16="http://schemas.microsoft.com/office/drawing/2014/main" id="{9A166619-BFD5-4289-B88A-D92E4DCF578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18" name="Line 2564">
          <a:extLst>
            <a:ext uri="{FF2B5EF4-FFF2-40B4-BE49-F238E27FC236}">
              <a16:creationId xmlns:a16="http://schemas.microsoft.com/office/drawing/2014/main" id="{6D14BBFB-7704-4EFE-910F-D29F4D2465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19" name="Line 2565">
          <a:extLst>
            <a:ext uri="{FF2B5EF4-FFF2-40B4-BE49-F238E27FC236}">
              <a16:creationId xmlns:a16="http://schemas.microsoft.com/office/drawing/2014/main" id="{AA1D4339-E94E-436E-A57B-577B1D52781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20" name="Line 2566">
          <a:extLst>
            <a:ext uri="{FF2B5EF4-FFF2-40B4-BE49-F238E27FC236}">
              <a16:creationId xmlns:a16="http://schemas.microsoft.com/office/drawing/2014/main" id="{966FD9C8-3B1A-488C-9796-6D046A6A20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21" name="Line 2567">
          <a:extLst>
            <a:ext uri="{FF2B5EF4-FFF2-40B4-BE49-F238E27FC236}">
              <a16:creationId xmlns:a16="http://schemas.microsoft.com/office/drawing/2014/main" id="{B5144DD0-7300-4891-827E-13951281E9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22" name="Line 2568">
          <a:extLst>
            <a:ext uri="{FF2B5EF4-FFF2-40B4-BE49-F238E27FC236}">
              <a16:creationId xmlns:a16="http://schemas.microsoft.com/office/drawing/2014/main" id="{AF2FB90E-93FD-49D3-8BC8-56C2B218F32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23" name="Line 2569">
          <a:extLst>
            <a:ext uri="{FF2B5EF4-FFF2-40B4-BE49-F238E27FC236}">
              <a16:creationId xmlns:a16="http://schemas.microsoft.com/office/drawing/2014/main" id="{1DD151E5-9947-41DC-A701-83294FA0F1B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24" name="Line 2570">
          <a:extLst>
            <a:ext uri="{FF2B5EF4-FFF2-40B4-BE49-F238E27FC236}">
              <a16:creationId xmlns:a16="http://schemas.microsoft.com/office/drawing/2014/main" id="{03D7BBD6-B3E5-4DD4-9E0F-5D3566A2085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25" name="Line 2571">
          <a:extLst>
            <a:ext uri="{FF2B5EF4-FFF2-40B4-BE49-F238E27FC236}">
              <a16:creationId xmlns:a16="http://schemas.microsoft.com/office/drawing/2014/main" id="{327382E5-E4C9-45A1-8FCB-E72D433387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26" name="Line 2572">
          <a:extLst>
            <a:ext uri="{FF2B5EF4-FFF2-40B4-BE49-F238E27FC236}">
              <a16:creationId xmlns:a16="http://schemas.microsoft.com/office/drawing/2014/main" id="{448C02A0-AF51-4B88-9C6F-B91333952AE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27" name="Line 2573">
          <a:extLst>
            <a:ext uri="{FF2B5EF4-FFF2-40B4-BE49-F238E27FC236}">
              <a16:creationId xmlns:a16="http://schemas.microsoft.com/office/drawing/2014/main" id="{981439BB-2317-4125-BDA2-6654E3DA675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28" name="Line 2574">
          <a:extLst>
            <a:ext uri="{FF2B5EF4-FFF2-40B4-BE49-F238E27FC236}">
              <a16:creationId xmlns:a16="http://schemas.microsoft.com/office/drawing/2014/main" id="{30DF1409-44CB-497F-905B-58A98038456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29" name="Line 2575">
          <a:extLst>
            <a:ext uri="{FF2B5EF4-FFF2-40B4-BE49-F238E27FC236}">
              <a16:creationId xmlns:a16="http://schemas.microsoft.com/office/drawing/2014/main" id="{794837E4-AECB-4F6D-8CD8-653A62BFAD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30" name="Line 2576">
          <a:extLst>
            <a:ext uri="{FF2B5EF4-FFF2-40B4-BE49-F238E27FC236}">
              <a16:creationId xmlns:a16="http://schemas.microsoft.com/office/drawing/2014/main" id="{BA08D728-4D01-48A3-9105-A48C6426B61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31" name="Line 2577">
          <a:extLst>
            <a:ext uri="{FF2B5EF4-FFF2-40B4-BE49-F238E27FC236}">
              <a16:creationId xmlns:a16="http://schemas.microsoft.com/office/drawing/2014/main" id="{09CB84CC-2746-4FD9-8AFC-BA862CE742C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32" name="Line 2578">
          <a:extLst>
            <a:ext uri="{FF2B5EF4-FFF2-40B4-BE49-F238E27FC236}">
              <a16:creationId xmlns:a16="http://schemas.microsoft.com/office/drawing/2014/main" id="{0C34C15E-0E35-41F0-B05B-25F68B292D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33" name="Line 2579">
          <a:extLst>
            <a:ext uri="{FF2B5EF4-FFF2-40B4-BE49-F238E27FC236}">
              <a16:creationId xmlns:a16="http://schemas.microsoft.com/office/drawing/2014/main" id="{70CEFABF-6364-4B6D-ABDD-6B5FBF2B0FD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34" name="Line 2580">
          <a:extLst>
            <a:ext uri="{FF2B5EF4-FFF2-40B4-BE49-F238E27FC236}">
              <a16:creationId xmlns:a16="http://schemas.microsoft.com/office/drawing/2014/main" id="{33580302-F145-4F0B-B842-516F702FEAD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35" name="Line 2581">
          <a:extLst>
            <a:ext uri="{FF2B5EF4-FFF2-40B4-BE49-F238E27FC236}">
              <a16:creationId xmlns:a16="http://schemas.microsoft.com/office/drawing/2014/main" id="{1A4268CA-6ADB-484B-B0F9-3B2A2131C3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36" name="Line 2582">
          <a:extLst>
            <a:ext uri="{FF2B5EF4-FFF2-40B4-BE49-F238E27FC236}">
              <a16:creationId xmlns:a16="http://schemas.microsoft.com/office/drawing/2014/main" id="{B721354F-81D9-4705-B416-72F753F0688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37" name="Line 2583">
          <a:extLst>
            <a:ext uri="{FF2B5EF4-FFF2-40B4-BE49-F238E27FC236}">
              <a16:creationId xmlns:a16="http://schemas.microsoft.com/office/drawing/2014/main" id="{ADC7CA21-61E5-4647-8C9A-7E60667AE3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38" name="Line 2584">
          <a:extLst>
            <a:ext uri="{FF2B5EF4-FFF2-40B4-BE49-F238E27FC236}">
              <a16:creationId xmlns:a16="http://schemas.microsoft.com/office/drawing/2014/main" id="{248D787C-6D39-4FCA-A1F2-90F619F77F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39" name="Line 2585">
          <a:extLst>
            <a:ext uri="{FF2B5EF4-FFF2-40B4-BE49-F238E27FC236}">
              <a16:creationId xmlns:a16="http://schemas.microsoft.com/office/drawing/2014/main" id="{C6B64488-ECD4-4E95-9251-66FE49CC9E6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40" name="Line 2586">
          <a:extLst>
            <a:ext uri="{FF2B5EF4-FFF2-40B4-BE49-F238E27FC236}">
              <a16:creationId xmlns:a16="http://schemas.microsoft.com/office/drawing/2014/main" id="{B752D15F-D09D-49AA-AD6F-3AB2FB6185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41" name="Line 2587">
          <a:extLst>
            <a:ext uri="{FF2B5EF4-FFF2-40B4-BE49-F238E27FC236}">
              <a16:creationId xmlns:a16="http://schemas.microsoft.com/office/drawing/2014/main" id="{AF6790A7-3443-4D5C-B5BE-1561BB70358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42" name="Line 2588">
          <a:extLst>
            <a:ext uri="{FF2B5EF4-FFF2-40B4-BE49-F238E27FC236}">
              <a16:creationId xmlns:a16="http://schemas.microsoft.com/office/drawing/2014/main" id="{1A8AF524-7964-4577-922F-B6A4FE13C99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43" name="Line 2589">
          <a:extLst>
            <a:ext uri="{FF2B5EF4-FFF2-40B4-BE49-F238E27FC236}">
              <a16:creationId xmlns:a16="http://schemas.microsoft.com/office/drawing/2014/main" id="{2814CE6C-FA01-4CF2-9E0C-01857FFF020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44" name="Line 2590">
          <a:extLst>
            <a:ext uri="{FF2B5EF4-FFF2-40B4-BE49-F238E27FC236}">
              <a16:creationId xmlns:a16="http://schemas.microsoft.com/office/drawing/2014/main" id="{C6524800-2515-4E75-B751-4F151E3E011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45" name="Line 2591">
          <a:extLst>
            <a:ext uri="{FF2B5EF4-FFF2-40B4-BE49-F238E27FC236}">
              <a16:creationId xmlns:a16="http://schemas.microsoft.com/office/drawing/2014/main" id="{9414CCEC-3345-4CFF-BB26-889798BDC2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46" name="Line 2592">
          <a:extLst>
            <a:ext uri="{FF2B5EF4-FFF2-40B4-BE49-F238E27FC236}">
              <a16:creationId xmlns:a16="http://schemas.microsoft.com/office/drawing/2014/main" id="{6466ABCA-5F0B-4162-9A7B-906411DAC7F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47" name="Line 2593">
          <a:extLst>
            <a:ext uri="{FF2B5EF4-FFF2-40B4-BE49-F238E27FC236}">
              <a16:creationId xmlns:a16="http://schemas.microsoft.com/office/drawing/2014/main" id="{BDD56DFA-7228-4079-B3F5-CDCD2A2E48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48" name="Line 2594">
          <a:extLst>
            <a:ext uri="{FF2B5EF4-FFF2-40B4-BE49-F238E27FC236}">
              <a16:creationId xmlns:a16="http://schemas.microsoft.com/office/drawing/2014/main" id="{3DCA5901-937A-4E48-984C-36FDB66E401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49" name="Line 2595">
          <a:extLst>
            <a:ext uri="{FF2B5EF4-FFF2-40B4-BE49-F238E27FC236}">
              <a16:creationId xmlns:a16="http://schemas.microsoft.com/office/drawing/2014/main" id="{F885FED3-3C70-46A8-B091-3B6FB9C73F7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50" name="Line 2596">
          <a:extLst>
            <a:ext uri="{FF2B5EF4-FFF2-40B4-BE49-F238E27FC236}">
              <a16:creationId xmlns:a16="http://schemas.microsoft.com/office/drawing/2014/main" id="{8DEB158B-D425-455D-892B-FC98C76793E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51" name="Line 2597">
          <a:extLst>
            <a:ext uri="{FF2B5EF4-FFF2-40B4-BE49-F238E27FC236}">
              <a16:creationId xmlns:a16="http://schemas.microsoft.com/office/drawing/2014/main" id="{600E53F9-CE35-4A12-8982-513CAC4FF72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52" name="Line 2598">
          <a:extLst>
            <a:ext uri="{FF2B5EF4-FFF2-40B4-BE49-F238E27FC236}">
              <a16:creationId xmlns:a16="http://schemas.microsoft.com/office/drawing/2014/main" id="{ECC631C2-4E76-46FD-8A17-3E27ADB6186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53" name="Line 2599">
          <a:extLst>
            <a:ext uri="{FF2B5EF4-FFF2-40B4-BE49-F238E27FC236}">
              <a16:creationId xmlns:a16="http://schemas.microsoft.com/office/drawing/2014/main" id="{9D04F065-E374-4669-BB95-89FEED3A171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54" name="Line 2600">
          <a:extLst>
            <a:ext uri="{FF2B5EF4-FFF2-40B4-BE49-F238E27FC236}">
              <a16:creationId xmlns:a16="http://schemas.microsoft.com/office/drawing/2014/main" id="{12A0E0E1-B5C1-4FEA-A220-79E7292C895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55" name="Line 2601">
          <a:extLst>
            <a:ext uri="{FF2B5EF4-FFF2-40B4-BE49-F238E27FC236}">
              <a16:creationId xmlns:a16="http://schemas.microsoft.com/office/drawing/2014/main" id="{E89764D1-3E1E-4B46-B7C8-03E8D69E192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56" name="Line 2602">
          <a:extLst>
            <a:ext uri="{FF2B5EF4-FFF2-40B4-BE49-F238E27FC236}">
              <a16:creationId xmlns:a16="http://schemas.microsoft.com/office/drawing/2014/main" id="{C3A8FCEC-0919-4FCB-AD6C-020DE3ED658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57" name="Line 2603">
          <a:extLst>
            <a:ext uri="{FF2B5EF4-FFF2-40B4-BE49-F238E27FC236}">
              <a16:creationId xmlns:a16="http://schemas.microsoft.com/office/drawing/2014/main" id="{58CF3B22-9BD7-452D-BB77-07CDCB2F0C9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58" name="Line 2604">
          <a:extLst>
            <a:ext uri="{FF2B5EF4-FFF2-40B4-BE49-F238E27FC236}">
              <a16:creationId xmlns:a16="http://schemas.microsoft.com/office/drawing/2014/main" id="{EFF5AE32-F350-4AFA-B83C-A06EC053B6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59" name="Line 2605">
          <a:extLst>
            <a:ext uri="{FF2B5EF4-FFF2-40B4-BE49-F238E27FC236}">
              <a16:creationId xmlns:a16="http://schemas.microsoft.com/office/drawing/2014/main" id="{3042E822-1EB8-4A87-BF86-D7C6D6E33CF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60" name="Line 2606">
          <a:extLst>
            <a:ext uri="{FF2B5EF4-FFF2-40B4-BE49-F238E27FC236}">
              <a16:creationId xmlns:a16="http://schemas.microsoft.com/office/drawing/2014/main" id="{4A99C4BD-D280-4207-883D-61EF2CB97BA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61" name="Line 2607">
          <a:extLst>
            <a:ext uri="{FF2B5EF4-FFF2-40B4-BE49-F238E27FC236}">
              <a16:creationId xmlns:a16="http://schemas.microsoft.com/office/drawing/2014/main" id="{B518F4DA-2345-4375-A804-8F8B14DDD5C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62" name="Line 2608">
          <a:extLst>
            <a:ext uri="{FF2B5EF4-FFF2-40B4-BE49-F238E27FC236}">
              <a16:creationId xmlns:a16="http://schemas.microsoft.com/office/drawing/2014/main" id="{A6F88D7F-39F6-47F2-A562-9B6FC7DF5F2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63" name="Line 2609">
          <a:extLst>
            <a:ext uri="{FF2B5EF4-FFF2-40B4-BE49-F238E27FC236}">
              <a16:creationId xmlns:a16="http://schemas.microsoft.com/office/drawing/2014/main" id="{01816D9E-0B31-47F5-A446-8EDE7773664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64" name="Line 2610">
          <a:extLst>
            <a:ext uri="{FF2B5EF4-FFF2-40B4-BE49-F238E27FC236}">
              <a16:creationId xmlns:a16="http://schemas.microsoft.com/office/drawing/2014/main" id="{A96FF992-AFF7-445A-B253-911EEC166D5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65" name="Line 2611">
          <a:extLst>
            <a:ext uri="{FF2B5EF4-FFF2-40B4-BE49-F238E27FC236}">
              <a16:creationId xmlns:a16="http://schemas.microsoft.com/office/drawing/2014/main" id="{F88F64C2-CA61-459E-B356-72DA40D4667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66" name="Line 2612">
          <a:extLst>
            <a:ext uri="{FF2B5EF4-FFF2-40B4-BE49-F238E27FC236}">
              <a16:creationId xmlns:a16="http://schemas.microsoft.com/office/drawing/2014/main" id="{F5D581EA-A664-4A3E-8548-41AF48EA06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67" name="Line 2613">
          <a:extLst>
            <a:ext uri="{FF2B5EF4-FFF2-40B4-BE49-F238E27FC236}">
              <a16:creationId xmlns:a16="http://schemas.microsoft.com/office/drawing/2014/main" id="{6943A5B9-9D02-41E0-BA0E-DF35D397634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68" name="Line 2614">
          <a:extLst>
            <a:ext uri="{FF2B5EF4-FFF2-40B4-BE49-F238E27FC236}">
              <a16:creationId xmlns:a16="http://schemas.microsoft.com/office/drawing/2014/main" id="{B7D3D76E-F123-4EE6-A3B6-38A1713D9C6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69" name="Line 2615">
          <a:extLst>
            <a:ext uri="{FF2B5EF4-FFF2-40B4-BE49-F238E27FC236}">
              <a16:creationId xmlns:a16="http://schemas.microsoft.com/office/drawing/2014/main" id="{605604B1-4FAF-4CBC-B028-726F6C1024B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70" name="Line 2616">
          <a:extLst>
            <a:ext uri="{FF2B5EF4-FFF2-40B4-BE49-F238E27FC236}">
              <a16:creationId xmlns:a16="http://schemas.microsoft.com/office/drawing/2014/main" id="{AEE63AAC-401F-4B2D-AAE0-8169EE308A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71" name="Line 2617">
          <a:extLst>
            <a:ext uri="{FF2B5EF4-FFF2-40B4-BE49-F238E27FC236}">
              <a16:creationId xmlns:a16="http://schemas.microsoft.com/office/drawing/2014/main" id="{8113A9A7-5360-4C35-84BA-020872E3A14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72" name="Line 2618">
          <a:extLst>
            <a:ext uri="{FF2B5EF4-FFF2-40B4-BE49-F238E27FC236}">
              <a16:creationId xmlns:a16="http://schemas.microsoft.com/office/drawing/2014/main" id="{B6DF0E2B-390A-4594-ABB2-BB70399B4A2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73" name="Line 2619">
          <a:extLst>
            <a:ext uri="{FF2B5EF4-FFF2-40B4-BE49-F238E27FC236}">
              <a16:creationId xmlns:a16="http://schemas.microsoft.com/office/drawing/2014/main" id="{10CF8FF5-32BB-40AC-8E7B-26F8A9BE6F8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74" name="Line 2620">
          <a:extLst>
            <a:ext uri="{FF2B5EF4-FFF2-40B4-BE49-F238E27FC236}">
              <a16:creationId xmlns:a16="http://schemas.microsoft.com/office/drawing/2014/main" id="{43D48D8A-A445-474B-AF6B-7B4DAE10B2B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75" name="Line 2621">
          <a:extLst>
            <a:ext uri="{FF2B5EF4-FFF2-40B4-BE49-F238E27FC236}">
              <a16:creationId xmlns:a16="http://schemas.microsoft.com/office/drawing/2014/main" id="{1A3A4883-A457-44AD-BF88-2961B4CEC06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76" name="Line 2622">
          <a:extLst>
            <a:ext uri="{FF2B5EF4-FFF2-40B4-BE49-F238E27FC236}">
              <a16:creationId xmlns:a16="http://schemas.microsoft.com/office/drawing/2014/main" id="{46BC0B17-8F84-4AB2-96E4-69A7E24A5C6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77" name="Line 2623">
          <a:extLst>
            <a:ext uri="{FF2B5EF4-FFF2-40B4-BE49-F238E27FC236}">
              <a16:creationId xmlns:a16="http://schemas.microsoft.com/office/drawing/2014/main" id="{FCA3F3A2-C7FC-44E1-8AA0-DF1E35436B0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78" name="Line 2624">
          <a:extLst>
            <a:ext uri="{FF2B5EF4-FFF2-40B4-BE49-F238E27FC236}">
              <a16:creationId xmlns:a16="http://schemas.microsoft.com/office/drawing/2014/main" id="{FFAD9F85-1387-45FD-A1C4-AA7F57F0CD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79" name="Line 2625">
          <a:extLst>
            <a:ext uri="{FF2B5EF4-FFF2-40B4-BE49-F238E27FC236}">
              <a16:creationId xmlns:a16="http://schemas.microsoft.com/office/drawing/2014/main" id="{74F76202-3F9A-49DA-9F67-21C6A2B2F30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80" name="Line 2626">
          <a:extLst>
            <a:ext uri="{FF2B5EF4-FFF2-40B4-BE49-F238E27FC236}">
              <a16:creationId xmlns:a16="http://schemas.microsoft.com/office/drawing/2014/main" id="{7E623DB9-7E9C-4175-A6F9-64AC4EE42C9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81" name="Line 2627">
          <a:extLst>
            <a:ext uri="{FF2B5EF4-FFF2-40B4-BE49-F238E27FC236}">
              <a16:creationId xmlns:a16="http://schemas.microsoft.com/office/drawing/2014/main" id="{D14776B7-70BA-417E-A1D6-E19B34299F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82" name="Line 2628">
          <a:extLst>
            <a:ext uri="{FF2B5EF4-FFF2-40B4-BE49-F238E27FC236}">
              <a16:creationId xmlns:a16="http://schemas.microsoft.com/office/drawing/2014/main" id="{9FB67C78-259B-4CE8-BBD2-22C7168FB1F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83" name="Line 2629">
          <a:extLst>
            <a:ext uri="{FF2B5EF4-FFF2-40B4-BE49-F238E27FC236}">
              <a16:creationId xmlns:a16="http://schemas.microsoft.com/office/drawing/2014/main" id="{A18E8C6A-6F14-42E2-8C33-DBC83A24F7E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84" name="Line 2630">
          <a:extLst>
            <a:ext uri="{FF2B5EF4-FFF2-40B4-BE49-F238E27FC236}">
              <a16:creationId xmlns:a16="http://schemas.microsoft.com/office/drawing/2014/main" id="{CA9E1091-45C8-4C98-9015-E1B7937D6C3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85" name="Line 2631">
          <a:extLst>
            <a:ext uri="{FF2B5EF4-FFF2-40B4-BE49-F238E27FC236}">
              <a16:creationId xmlns:a16="http://schemas.microsoft.com/office/drawing/2014/main" id="{54E8DCB0-115A-43D6-9D6E-DBE7994339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86" name="Line 2632">
          <a:extLst>
            <a:ext uri="{FF2B5EF4-FFF2-40B4-BE49-F238E27FC236}">
              <a16:creationId xmlns:a16="http://schemas.microsoft.com/office/drawing/2014/main" id="{7B6AE7EB-66FA-43F9-935A-9E0800F67F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87" name="Line 2633">
          <a:extLst>
            <a:ext uri="{FF2B5EF4-FFF2-40B4-BE49-F238E27FC236}">
              <a16:creationId xmlns:a16="http://schemas.microsoft.com/office/drawing/2014/main" id="{102595B2-72CD-4153-8216-05EE6020F7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88" name="Line 2634">
          <a:extLst>
            <a:ext uri="{FF2B5EF4-FFF2-40B4-BE49-F238E27FC236}">
              <a16:creationId xmlns:a16="http://schemas.microsoft.com/office/drawing/2014/main" id="{A1618068-0A66-418B-8D23-489C5485DF5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89" name="Line 2635">
          <a:extLst>
            <a:ext uri="{FF2B5EF4-FFF2-40B4-BE49-F238E27FC236}">
              <a16:creationId xmlns:a16="http://schemas.microsoft.com/office/drawing/2014/main" id="{364BDEB8-CD26-4406-AFFD-45A86EBDDC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90" name="Line 2636">
          <a:extLst>
            <a:ext uri="{FF2B5EF4-FFF2-40B4-BE49-F238E27FC236}">
              <a16:creationId xmlns:a16="http://schemas.microsoft.com/office/drawing/2014/main" id="{B1875DCF-2ADB-4D6A-9238-5361347CD7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91" name="Line 2637">
          <a:extLst>
            <a:ext uri="{FF2B5EF4-FFF2-40B4-BE49-F238E27FC236}">
              <a16:creationId xmlns:a16="http://schemas.microsoft.com/office/drawing/2014/main" id="{7021FC07-EEAA-4053-8249-59A24F9522F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92" name="Line 2638">
          <a:extLst>
            <a:ext uri="{FF2B5EF4-FFF2-40B4-BE49-F238E27FC236}">
              <a16:creationId xmlns:a16="http://schemas.microsoft.com/office/drawing/2014/main" id="{75362600-86F9-4357-AF7F-D4E0FE7793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93" name="Line 2639">
          <a:extLst>
            <a:ext uri="{FF2B5EF4-FFF2-40B4-BE49-F238E27FC236}">
              <a16:creationId xmlns:a16="http://schemas.microsoft.com/office/drawing/2014/main" id="{831C853A-6998-495F-B4ED-64E41C95BA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94" name="Line 2640">
          <a:extLst>
            <a:ext uri="{FF2B5EF4-FFF2-40B4-BE49-F238E27FC236}">
              <a16:creationId xmlns:a16="http://schemas.microsoft.com/office/drawing/2014/main" id="{5B8CEB85-361B-4087-B644-9592AEE0AF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95" name="Line 2641">
          <a:extLst>
            <a:ext uri="{FF2B5EF4-FFF2-40B4-BE49-F238E27FC236}">
              <a16:creationId xmlns:a16="http://schemas.microsoft.com/office/drawing/2014/main" id="{7760D632-75DB-49F6-A03D-AD5B01A828F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96" name="Line 2642">
          <a:extLst>
            <a:ext uri="{FF2B5EF4-FFF2-40B4-BE49-F238E27FC236}">
              <a16:creationId xmlns:a16="http://schemas.microsoft.com/office/drawing/2014/main" id="{05BF7501-3227-444E-A5C0-21581E39B45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97" name="Line 2643">
          <a:extLst>
            <a:ext uri="{FF2B5EF4-FFF2-40B4-BE49-F238E27FC236}">
              <a16:creationId xmlns:a16="http://schemas.microsoft.com/office/drawing/2014/main" id="{60A4A72A-E844-4531-AD5A-07C220A486C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98" name="Line 2644">
          <a:extLst>
            <a:ext uri="{FF2B5EF4-FFF2-40B4-BE49-F238E27FC236}">
              <a16:creationId xmlns:a16="http://schemas.microsoft.com/office/drawing/2014/main" id="{A594944F-20C4-4F43-8F70-99EFA9487A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299" name="Line 2645">
          <a:extLst>
            <a:ext uri="{FF2B5EF4-FFF2-40B4-BE49-F238E27FC236}">
              <a16:creationId xmlns:a16="http://schemas.microsoft.com/office/drawing/2014/main" id="{1B76C725-D30C-4D99-BAFD-946185CB5AF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00" name="Line 2646">
          <a:extLst>
            <a:ext uri="{FF2B5EF4-FFF2-40B4-BE49-F238E27FC236}">
              <a16:creationId xmlns:a16="http://schemas.microsoft.com/office/drawing/2014/main" id="{AD5D352D-E5BD-4209-8537-4F85D6F3264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01" name="Line 2647">
          <a:extLst>
            <a:ext uri="{FF2B5EF4-FFF2-40B4-BE49-F238E27FC236}">
              <a16:creationId xmlns:a16="http://schemas.microsoft.com/office/drawing/2014/main" id="{8146C3B0-3B8D-45B7-BECB-CA6EECC6198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02" name="Line 2648">
          <a:extLst>
            <a:ext uri="{FF2B5EF4-FFF2-40B4-BE49-F238E27FC236}">
              <a16:creationId xmlns:a16="http://schemas.microsoft.com/office/drawing/2014/main" id="{8773EEC1-4E58-4AAF-A4FD-73431EA42BF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03" name="Line 2649">
          <a:extLst>
            <a:ext uri="{FF2B5EF4-FFF2-40B4-BE49-F238E27FC236}">
              <a16:creationId xmlns:a16="http://schemas.microsoft.com/office/drawing/2014/main" id="{10D67585-0E9C-4140-A629-C96F5DDFEB6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04" name="Line 2650">
          <a:extLst>
            <a:ext uri="{FF2B5EF4-FFF2-40B4-BE49-F238E27FC236}">
              <a16:creationId xmlns:a16="http://schemas.microsoft.com/office/drawing/2014/main" id="{86FC4CF0-1BC5-40A8-9D6E-48BA807351F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05" name="Line 2651">
          <a:extLst>
            <a:ext uri="{FF2B5EF4-FFF2-40B4-BE49-F238E27FC236}">
              <a16:creationId xmlns:a16="http://schemas.microsoft.com/office/drawing/2014/main" id="{26517FF9-CFA9-4A01-B9BC-53E9A109A1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06" name="Line 2652">
          <a:extLst>
            <a:ext uri="{FF2B5EF4-FFF2-40B4-BE49-F238E27FC236}">
              <a16:creationId xmlns:a16="http://schemas.microsoft.com/office/drawing/2014/main" id="{EE42743F-9FDD-4C4C-B776-73B26AB6D54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07" name="Line 2653">
          <a:extLst>
            <a:ext uri="{FF2B5EF4-FFF2-40B4-BE49-F238E27FC236}">
              <a16:creationId xmlns:a16="http://schemas.microsoft.com/office/drawing/2014/main" id="{B617D997-A2F1-4D57-91B6-F3F4239D0D0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08" name="Line 2654">
          <a:extLst>
            <a:ext uri="{FF2B5EF4-FFF2-40B4-BE49-F238E27FC236}">
              <a16:creationId xmlns:a16="http://schemas.microsoft.com/office/drawing/2014/main" id="{C4FA16AE-F2D3-4983-96F8-C4B78708555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09" name="Line 2655">
          <a:extLst>
            <a:ext uri="{FF2B5EF4-FFF2-40B4-BE49-F238E27FC236}">
              <a16:creationId xmlns:a16="http://schemas.microsoft.com/office/drawing/2014/main" id="{BBA2C396-F9F8-47C9-B2F1-F174B9E6795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10" name="Line 2656">
          <a:extLst>
            <a:ext uri="{FF2B5EF4-FFF2-40B4-BE49-F238E27FC236}">
              <a16:creationId xmlns:a16="http://schemas.microsoft.com/office/drawing/2014/main" id="{9CA86641-3B2E-4244-9CA4-0C2F543E0F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11" name="Line 2657">
          <a:extLst>
            <a:ext uri="{FF2B5EF4-FFF2-40B4-BE49-F238E27FC236}">
              <a16:creationId xmlns:a16="http://schemas.microsoft.com/office/drawing/2014/main" id="{B87AA17F-11F9-4ADB-BC1C-F4DDE6F554F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12" name="Line 2658">
          <a:extLst>
            <a:ext uri="{FF2B5EF4-FFF2-40B4-BE49-F238E27FC236}">
              <a16:creationId xmlns:a16="http://schemas.microsoft.com/office/drawing/2014/main" id="{EBB94A58-1A8F-4C9C-B810-1169C632016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13" name="Line 2659">
          <a:extLst>
            <a:ext uri="{FF2B5EF4-FFF2-40B4-BE49-F238E27FC236}">
              <a16:creationId xmlns:a16="http://schemas.microsoft.com/office/drawing/2014/main" id="{CC11B947-D7EC-4CC8-94A0-A980D622A71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14" name="Line 2660">
          <a:extLst>
            <a:ext uri="{FF2B5EF4-FFF2-40B4-BE49-F238E27FC236}">
              <a16:creationId xmlns:a16="http://schemas.microsoft.com/office/drawing/2014/main" id="{72261A3A-54A1-4DA2-8BF3-BAE4C2E356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15" name="Line 2661">
          <a:extLst>
            <a:ext uri="{FF2B5EF4-FFF2-40B4-BE49-F238E27FC236}">
              <a16:creationId xmlns:a16="http://schemas.microsoft.com/office/drawing/2014/main" id="{98579229-6C8C-4682-9BE1-69DCA396C30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16" name="Line 2662">
          <a:extLst>
            <a:ext uri="{FF2B5EF4-FFF2-40B4-BE49-F238E27FC236}">
              <a16:creationId xmlns:a16="http://schemas.microsoft.com/office/drawing/2014/main" id="{3C7FA53E-10CE-4DA6-9CF4-4A37E6BE281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17" name="Line 2663">
          <a:extLst>
            <a:ext uri="{FF2B5EF4-FFF2-40B4-BE49-F238E27FC236}">
              <a16:creationId xmlns:a16="http://schemas.microsoft.com/office/drawing/2014/main" id="{443DCBB5-D67E-48BC-9BD0-29DB799338D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18" name="Line 2664">
          <a:extLst>
            <a:ext uri="{FF2B5EF4-FFF2-40B4-BE49-F238E27FC236}">
              <a16:creationId xmlns:a16="http://schemas.microsoft.com/office/drawing/2014/main" id="{22031160-127A-42E0-96C1-B917CE9D371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19" name="Line 2665">
          <a:extLst>
            <a:ext uri="{FF2B5EF4-FFF2-40B4-BE49-F238E27FC236}">
              <a16:creationId xmlns:a16="http://schemas.microsoft.com/office/drawing/2014/main" id="{C07B7775-7D37-41E5-8048-8DB75F6C42C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20" name="Line 2666">
          <a:extLst>
            <a:ext uri="{FF2B5EF4-FFF2-40B4-BE49-F238E27FC236}">
              <a16:creationId xmlns:a16="http://schemas.microsoft.com/office/drawing/2014/main" id="{4DEF46E3-B1DE-4EC9-9B0C-764CBFA1694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21" name="Line 2667">
          <a:extLst>
            <a:ext uri="{FF2B5EF4-FFF2-40B4-BE49-F238E27FC236}">
              <a16:creationId xmlns:a16="http://schemas.microsoft.com/office/drawing/2014/main" id="{DA28F1C7-F2AC-48D8-8445-592C61F5521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22" name="Line 2668">
          <a:extLst>
            <a:ext uri="{FF2B5EF4-FFF2-40B4-BE49-F238E27FC236}">
              <a16:creationId xmlns:a16="http://schemas.microsoft.com/office/drawing/2014/main" id="{42ECE8A3-740E-4BBD-8156-E3E038AADDF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23" name="Line 2669">
          <a:extLst>
            <a:ext uri="{FF2B5EF4-FFF2-40B4-BE49-F238E27FC236}">
              <a16:creationId xmlns:a16="http://schemas.microsoft.com/office/drawing/2014/main" id="{8A5B7111-951D-44E6-96AE-3B82E74AA1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24" name="Line 2670">
          <a:extLst>
            <a:ext uri="{FF2B5EF4-FFF2-40B4-BE49-F238E27FC236}">
              <a16:creationId xmlns:a16="http://schemas.microsoft.com/office/drawing/2014/main" id="{27DA6267-D93C-4F72-850C-1D9C2458942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25" name="Line 2671">
          <a:extLst>
            <a:ext uri="{FF2B5EF4-FFF2-40B4-BE49-F238E27FC236}">
              <a16:creationId xmlns:a16="http://schemas.microsoft.com/office/drawing/2014/main" id="{DF2A64E2-7F93-4538-B7DD-8CD77EC132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26" name="Line 2672">
          <a:extLst>
            <a:ext uri="{FF2B5EF4-FFF2-40B4-BE49-F238E27FC236}">
              <a16:creationId xmlns:a16="http://schemas.microsoft.com/office/drawing/2014/main" id="{DA67DC80-7C50-4FE2-B54E-F8566588117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27" name="Line 2673">
          <a:extLst>
            <a:ext uri="{FF2B5EF4-FFF2-40B4-BE49-F238E27FC236}">
              <a16:creationId xmlns:a16="http://schemas.microsoft.com/office/drawing/2014/main" id="{9073692E-F643-4F84-B582-32047F03784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28" name="Line 2674">
          <a:extLst>
            <a:ext uri="{FF2B5EF4-FFF2-40B4-BE49-F238E27FC236}">
              <a16:creationId xmlns:a16="http://schemas.microsoft.com/office/drawing/2014/main" id="{DE28DE63-FC53-42C9-8443-62BF109FD4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29" name="Line 2675">
          <a:extLst>
            <a:ext uri="{FF2B5EF4-FFF2-40B4-BE49-F238E27FC236}">
              <a16:creationId xmlns:a16="http://schemas.microsoft.com/office/drawing/2014/main" id="{B95B22D4-60BC-4FDD-8778-6E6DA924298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30" name="Line 2676">
          <a:extLst>
            <a:ext uri="{FF2B5EF4-FFF2-40B4-BE49-F238E27FC236}">
              <a16:creationId xmlns:a16="http://schemas.microsoft.com/office/drawing/2014/main" id="{BA236BC0-B072-4AE7-9B53-4514CF47B48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31" name="Line 2677">
          <a:extLst>
            <a:ext uri="{FF2B5EF4-FFF2-40B4-BE49-F238E27FC236}">
              <a16:creationId xmlns:a16="http://schemas.microsoft.com/office/drawing/2014/main" id="{2964C863-580F-46DB-A371-45BFAFB8DF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32" name="Line 2678">
          <a:extLst>
            <a:ext uri="{FF2B5EF4-FFF2-40B4-BE49-F238E27FC236}">
              <a16:creationId xmlns:a16="http://schemas.microsoft.com/office/drawing/2014/main" id="{1EE39E78-0027-4A4A-BCD7-19AFB4F0989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33" name="Line 2679">
          <a:extLst>
            <a:ext uri="{FF2B5EF4-FFF2-40B4-BE49-F238E27FC236}">
              <a16:creationId xmlns:a16="http://schemas.microsoft.com/office/drawing/2014/main" id="{A1F93DBE-2D18-4847-8EBD-81AC8479F70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34" name="Line 2680">
          <a:extLst>
            <a:ext uri="{FF2B5EF4-FFF2-40B4-BE49-F238E27FC236}">
              <a16:creationId xmlns:a16="http://schemas.microsoft.com/office/drawing/2014/main" id="{EBFE32AE-23CB-415A-A084-3A7590E43E6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35" name="Line 2681">
          <a:extLst>
            <a:ext uri="{FF2B5EF4-FFF2-40B4-BE49-F238E27FC236}">
              <a16:creationId xmlns:a16="http://schemas.microsoft.com/office/drawing/2014/main" id="{F0CB3A1D-297D-4872-BECD-91974A83105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36" name="Line 2682">
          <a:extLst>
            <a:ext uri="{FF2B5EF4-FFF2-40B4-BE49-F238E27FC236}">
              <a16:creationId xmlns:a16="http://schemas.microsoft.com/office/drawing/2014/main" id="{50965795-C8D7-4431-830E-A7DDB1EC69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37" name="Line 2683">
          <a:extLst>
            <a:ext uri="{FF2B5EF4-FFF2-40B4-BE49-F238E27FC236}">
              <a16:creationId xmlns:a16="http://schemas.microsoft.com/office/drawing/2014/main" id="{18F16586-1470-4542-BC5D-D1CEB805CB5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38" name="Line 2684">
          <a:extLst>
            <a:ext uri="{FF2B5EF4-FFF2-40B4-BE49-F238E27FC236}">
              <a16:creationId xmlns:a16="http://schemas.microsoft.com/office/drawing/2014/main" id="{ED13A709-EBCC-4DC8-861E-89DF99501E6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39" name="Line 2685">
          <a:extLst>
            <a:ext uri="{FF2B5EF4-FFF2-40B4-BE49-F238E27FC236}">
              <a16:creationId xmlns:a16="http://schemas.microsoft.com/office/drawing/2014/main" id="{E089F7D7-174A-4BA2-B0D5-B64C0D65E62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40" name="Line 2686">
          <a:extLst>
            <a:ext uri="{FF2B5EF4-FFF2-40B4-BE49-F238E27FC236}">
              <a16:creationId xmlns:a16="http://schemas.microsoft.com/office/drawing/2014/main" id="{FD5A3243-5EF0-4662-A272-509191A64ED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41" name="Line 2687">
          <a:extLst>
            <a:ext uri="{FF2B5EF4-FFF2-40B4-BE49-F238E27FC236}">
              <a16:creationId xmlns:a16="http://schemas.microsoft.com/office/drawing/2014/main" id="{F853E6F5-7827-4049-9E58-1CD1629F19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42" name="Line 2688">
          <a:extLst>
            <a:ext uri="{FF2B5EF4-FFF2-40B4-BE49-F238E27FC236}">
              <a16:creationId xmlns:a16="http://schemas.microsoft.com/office/drawing/2014/main" id="{44A45D9C-9B8C-47B5-89D6-47A07DE6E52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43" name="Line 2689">
          <a:extLst>
            <a:ext uri="{FF2B5EF4-FFF2-40B4-BE49-F238E27FC236}">
              <a16:creationId xmlns:a16="http://schemas.microsoft.com/office/drawing/2014/main" id="{AC5B8958-5CC5-4717-B103-4CA1151422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44" name="Line 2690">
          <a:extLst>
            <a:ext uri="{FF2B5EF4-FFF2-40B4-BE49-F238E27FC236}">
              <a16:creationId xmlns:a16="http://schemas.microsoft.com/office/drawing/2014/main" id="{2DB270FA-E076-43B9-82C8-FEEB0BA876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45" name="Line 2691">
          <a:extLst>
            <a:ext uri="{FF2B5EF4-FFF2-40B4-BE49-F238E27FC236}">
              <a16:creationId xmlns:a16="http://schemas.microsoft.com/office/drawing/2014/main" id="{1A77FFD3-5F33-436D-88A5-6FBD0DC737C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46" name="Line 2692">
          <a:extLst>
            <a:ext uri="{FF2B5EF4-FFF2-40B4-BE49-F238E27FC236}">
              <a16:creationId xmlns:a16="http://schemas.microsoft.com/office/drawing/2014/main" id="{1C5AEC42-1136-49DA-A48A-D72A858EDC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47" name="Line 2693">
          <a:extLst>
            <a:ext uri="{FF2B5EF4-FFF2-40B4-BE49-F238E27FC236}">
              <a16:creationId xmlns:a16="http://schemas.microsoft.com/office/drawing/2014/main" id="{8D458E8D-D192-480F-B721-65249411D3B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48" name="Line 2694">
          <a:extLst>
            <a:ext uri="{FF2B5EF4-FFF2-40B4-BE49-F238E27FC236}">
              <a16:creationId xmlns:a16="http://schemas.microsoft.com/office/drawing/2014/main" id="{AB614A43-8112-4521-8791-74AC9559A9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49" name="Line 2695">
          <a:extLst>
            <a:ext uri="{FF2B5EF4-FFF2-40B4-BE49-F238E27FC236}">
              <a16:creationId xmlns:a16="http://schemas.microsoft.com/office/drawing/2014/main" id="{D4C0EEBE-BCF5-4E34-9614-A86179432E9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50" name="Line 2696">
          <a:extLst>
            <a:ext uri="{FF2B5EF4-FFF2-40B4-BE49-F238E27FC236}">
              <a16:creationId xmlns:a16="http://schemas.microsoft.com/office/drawing/2014/main" id="{B130D356-8C1D-40C8-82C5-AE540DA5AD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51" name="Line 2697">
          <a:extLst>
            <a:ext uri="{FF2B5EF4-FFF2-40B4-BE49-F238E27FC236}">
              <a16:creationId xmlns:a16="http://schemas.microsoft.com/office/drawing/2014/main" id="{1516708B-580D-4279-B707-F618F827A8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52" name="Line 2698">
          <a:extLst>
            <a:ext uri="{FF2B5EF4-FFF2-40B4-BE49-F238E27FC236}">
              <a16:creationId xmlns:a16="http://schemas.microsoft.com/office/drawing/2014/main" id="{81A57508-15A5-4DF3-AA3C-045ADD903DB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53" name="Line 2699">
          <a:extLst>
            <a:ext uri="{FF2B5EF4-FFF2-40B4-BE49-F238E27FC236}">
              <a16:creationId xmlns:a16="http://schemas.microsoft.com/office/drawing/2014/main" id="{CE699D40-7641-414A-A964-457981EBB68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54" name="Line 2700">
          <a:extLst>
            <a:ext uri="{FF2B5EF4-FFF2-40B4-BE49-F238E27FC236}">
              <a16:creationId xmlns:a16="http://schemas.microsoft.com/office/drawing/2014/main" id="{955E684F-017F-4344-9128-08BAD9B64A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55" name="Line 2701">
          <a:extLst>
            <a:ext uri="{FF2B5EF4-FFF2-40B4-BE49-F238E27FC236}">
              <a16:creationId xmlns:a16="http://schemas.microsoft.com/office/drawing/2014/main" id="{3BDF8A2D-C09B-45F6-B75A-66B94E4D1B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56" name="Line 2702">
          <a:extLst>
            <a:ext uri="{FF2B5EF4-FFF2-40B4-BE49-F238E27FC236}">
              <a16:creationId xmlns:a16="http://schemas.microsoft.com/office/drawing/2014/main" id="{200B7796-9698-405A-A6F2-FC381B6DC2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57" name="Line 2703">
          <a:extLst>
            <a:ext uri="{FF2B5EF4-FFF2-40B4-BE49-F238E27FC236}">
              <a16:creationId xmlns:a16="http://schemas.microsoft.com/office/drawing/2014/main" id="{7D11353A-4200-4C1D-ACAC-6800FD94E5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58" name="Line 2704">
          <a:extLst>
            <a:ext uri="{FF2B5EF4-FFF2-40B4-BE49-F238E27FC236}">
              <a16:creationId xmlns:a16="http://schemas.microsoft.com/office/drawing/2014/main" id="{D064412C-F2D2-4DC2-89C8-BC590E0A0DA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59" name="Line 2705">
          <a:extLst>
            <a:ext uri="{FF2B5EF4-FFF2-40B4-BE49-F238E27FC236}">
              <a16:creationId xmlns:a16="http://schemas.microsoft.com/office/drawing/2014/main" id="{61DA8FD3-C508-4771-B471-74F8963F01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60" name="Line 2706">
          <a:extLst>
            <a:ext uri="{FF2B5EF4-FFF2-40B4-BE49-F238E27FC236}">
              <a16:creationId xmlns:a16="http://schemas.microsoft.com/office/drawing/2014/main" id="{F2C6017B-E553-4668-8ED7-E9E1D472A14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61" name="Line 2707">
          <a:extLst>
            <a:ext uri="{FF2B5EF4-FFF2-40B4-BE49-F238E27FC236}">
              <a16:creationId xmlns:a16="http://schemas.microsoft.com/office/drawing/2014/main" id="{A615634B-4BB9-40CB-B8F6-59BB3A08D3C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62" name="Line 2708">
          <a:extLst>
            <a:ext uri="{FF2B5EF4-FFF2-40B4-BE49-F238E27FC236}">
              <a16:creationId xmlns:a16="http://schemas.microsoft.com/office/drawing/2014/main" id="{A00F534A-53A0-4CF2-8C2D-A996FC08B89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63" name="Line 2709">
          <a:extLst>
            <a:ext uri="{FF2B5EF4-FFF2-40B4-BE49-F238E27FC236}">
              <a16:creationId xmlns:a16="http://schemas.microsoft.com/office/drawing/2014/main" id="{8FAF9802-397A-4840-A440-2F9B957906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64" name="Line 2710">
          <a:extLst>
            <a:ext uri="{FF2B5EF4-FFF2-40B4-BE49-F238E27FC236}">
              <a16:creationId xmlns:a16="http://schemas.microsoft.com/office/drawing/2014/main" id="{3D58AD58-CC86-448E-AB43-308C2D26127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65" name="Line 2711">
          <a:extLst>
            <a:ext uri="{FF2B5EF4-FFF2-40B4-BE49-F238E27FC236}">
              <a16:creationId xmlns:a16="http://schemas.microsoft.com/office/drawing/2014/main" id="{F2D879EC-7558-4ADD-81EC-B81155C610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66" name="Line 2712">
          <a:extLst>
            <a:ext uri="{FF2B5EF4-FFF2-40B4-BE49-F238E27FC236}">
              <a16:creationId xmlns:a16="http://schemas.microsoft.com/office/drawing/2014/main" id="{F1A56E67-6A22-4D4A-8303-CDBE12E374D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67" name="Line 2713">
          <a:extLst>
            <a:ext uri="{FF2B5EF4-FFF2-40B4-BE49-F238E27FC236}">
              <a16:creationId xmlns:a16="http://schemas.microsoft.com/office/drawing/2014/main" id="{659B2340-6A1C-4FED-A91E-E275E50E34B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68" name="Line 2714">
          <a:extLst>
            <a:ext uri="{FF2B5EF4-FFF2-40B4-BE49-F238E27FC236}">
              <a16:creationId xmlns:a16="http://schemas.microsoft.com/office/drawing/2014/main" id="{00922BF1-4C83-4F10-804A-242A2AD00AA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69" name="Line 2715">
          <a:extLst>
            <a:ext uri="{FF2B5EF4-FFF2-40B4-BE49-F238E27FC236}">
              <a16:creationId xmlns:a16="http://schemas.microsoft.com/office/drawing/2014/main" id="{FAC43378-BF34-4A0F-AB4E-B223832B7FE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70" name="Line 2716">
          <a:extLst>
            <a:ext uri="{FF2B5EF4-FFF2-40B4-BE49-F238E27FC236}">
              <a16:creationId xmlns:a16="http://schemas.microsoft.com/office/drawing/2014/main" id="{39CACD6F-9C44-4CFB-882A-9725DC1EACD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71" name="Line 2717">
          <a:extLst>
            <a:ext uri="{FF2B5EF4-FFF2-40B4-BE49-F238E27FC236}">
              <a16:creationId xmlns:a16="http://schemas.microsoft.com/office/drawing/2014/main" id="{06CBDF66-BECF-4C09-B09B-830FBCB079A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72" name="Line 2718">
          <a:extLst>
            <a:ext uri="{FF2B5EF4-FFF2-40B4-BE49-F238E27FC236}">
              <a16:creationId xmlns:a16="http://schemas.microsoft.com/office/drawing/2014/main" id="{6FE7D640-6476-43A8-8B0E-5ABE74ABFDC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73" name="Line 2719">
          <a:extLst>
            <a:ext uri="{FF2B5EF4-FFF2-40B4-BE49-F238E27FC236}">
              <a16:creationId xmlns:a16="http://schemas.microsoft.com/office/drawing/2014/main" id="{D90DE884-204B-45CC-B047-D7C13408EDC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74" name="Line 2720">
          <a:extLst>
            <a:ext uri="{FF2B5EF4-FFF2-40B4-BE49-F238E27FC236}">
              <a16:creationId xmlns:a16="http://schemas.microsoft.com/office/drawing/2014/main" id="{E131205D-2F53-4F56-BDE3-9470086ED45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75" name="Line 2721">
          <a:extLst>
            <a:ext uri="{FF2B5EF4-FFF2-40B4-BE49-F238E27FC236}">
              <a16:creationId xmlns:a16="http://schemas.microsoft.com/office/drawing/2014/main" id="{836D9E7C-7364-4A89-BCBC-560DDDC8C73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76" name="Line 2722">
          <a:extLst>
            <a:ext uri="{FF2B5EF4-FFF2-40B4-BE49-F238E27FC236}">
              <a16:creationId xmlns:a16="http://schemas.microsoft.com/office/drawing/2014/main" id="{2524D1CA-DBDB-4909-AA23-C9FF95792A8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77" name="Line 2723">
          <a:extLst>
            <a:ext uri="{FF2B5EF4-FFF2-40B4-BE49-F238E27FC236}">
              <a16:creationId xmlns:a16="http://schemas.microsoft.com/office/drawing/2014/main" id="{7D12FB4F-7EFE-4972-BCE7-FD23419E23B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78" name="Line 2724">
          <a:extLst>
            <a:ext uri="{FF2B5EF4-FFF2-40B4-BE49-F238E27FC236}">
              <a16:creationId xmlns:a16="http://schemas.microsoft.com/office/drawing/2014/main" id="{51D2E05F-0D1F-4AD3-95B5-57B27EF6AB3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79" name="Line 2725">
          <a:extLst>
            <a:ext uri="{FF2B5EF4-FFF2-40B4-BE49-F238E27FC236}">
              <a16:creationId xmlns:a16="http://schemas.microsoft.com/office/drawing/2014/main" id="{3229B902-DF7B-47E2-9A91-9418C1421A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80" name="Line 2726">
          <a:extLst>
            <a:ext uri="{FF2B5EF4-FFF2-40B4-BE49-F238E27FC236}">
              <a16:creationId xmlns:a16="http://schemas.microsoft.com/office/drawing/2014/main" id="{0E1A35CA-BF32-4107-BF9F-C12790CF20A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81" name="Line 2727">
          <a:extLst>
            <a:ext uri="{FF2B5EF4-FFF2-40B4-BE49-F238E27FC236}">
              <a16:creationId xmlns:a16="http://schemas.microsoft.com/office/drawing/2014/main" id="{E7CA7354-B5DC-4B3C-B87B-B263FC1EA8F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82" name="Line 2728">
          <a:extLst>
            <a:ext uri="{FF2B5EF4-FFF2-40B4-BE49-F238E27FC236}">
              <a16:creationId xmlns:a16="http://schemas.microsoft.com/office/drawing/2014/main" id="{EB0F5DBD-1A36-4C6A-BE7A-514BBFE3349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83" name="Line 2729">
          <a:extLst>
            <a:ext uri="{FF2B5EF4-FFF2-40B4-BE49-F238E27FC236}">
              <a16:creationId xmlns:a16="http://schemas.microsoft.com/office/drawing/2014/main" id="{2714D61F-9638-4FDA-AD75-B1EDEC62A8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84" name="Line 2730">
          <a:extLst>
            <a:ext uri="{FF2B5EF4-FFF2-40B4-BE49-F238E27FC236}">
              <a16:creationId xmlns:a16="http://schemas.microsoft.com/office/drawing/2014/main" id="{A5A8D125-BF3F-4BAA-9DA2-309D0D6C2AE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85" name="Line 2731">
          <a:extLst>
            <a:ext uri="{FF2B5EF4-FFF2-40B4-BE49-F238E27FC236}">
              <a16:creationId xmlns:a16="http://schemas.microsoft.com/office/drawing/2014/main" id="{DFE4F938-10DE-43AD-9074-099B09E0FFE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86" name="Line 2732">
          <a:extLst>
            <a:ext uri="{FF2B5EF4-FFF2-40B4-BE49-F238E27FC236}">
              <a16:creationId xmlns:a16="http://schemas.microsoft.com/office/drawing/2014/main" id="{AEC66B49-7685-4219-8469-117F2252772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87" name="Line 2733">
          <a:extLst>
            <a:ext uri="{FF2B5EF4-FFF2-40B4-BE49-F238E27FC236}">
              <a16:creationId xmlns:a16="http://schemas.microsoft.com/office/drawing/2014/main" id="{D168D262-889A-4F33-9411-ED673E7E30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88" name="Line 2734">
          <a:extLst>
            <a:ext uri="{FF2B5EF4-FFF2-40B4-BE49-F238E27FC236}">
              <a16:creationId xmlns:a16="http://schemas.microsoft.com/office/drawing/2014/main" id="{D4AEE7E5-B747-4DC5-801B-26233F040D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89" name="Line 2735">
          <a:extLst>
            <a:ext uri="{FF2B5EF4-FFF2-40B4-BE49-F238E27FC236}">
              <a16:creationId xmlns:a16="http://schemas.microsoft.com/office/drawing/2014/main" id="{408E79A0-1BAD-4C84-B57A-DEF6F0E4EB2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90" name="Line 2736">
          <a:extLst>
            <a:ext uri="{FF2B5EF4-FFF2-40B4-BE49-F238E27FC236}">
              <a16:creationId xmlns:a16="http://schemas.microsoft.com/office/drawing/2014/main" id="{9AB15BA3-0874-4DFF-948D-18E9183D9EE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91" name="Line 2737">
          <a:extLst>
            <a:ext uri="{FF2B5EF4-FFF2-40B4-BE49-F238E27FC236}">
              <a16:creationId xmlns:a16="http://schemas.microsoft.com/office/drawing/2014/main" id="{119A35F2-9CC8-4C2D-8452-EE0C3E47931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92" name="Line 2738">
          <a:extLst>
            <a:ext uri="{FF2B5EF4-FFF2-40B4-BE49-F238E27FC236}">
              <a16:creationId xmlns:a16="http://schemas.microsoft.com/office/drawing/2014/main" id="{D05F25C4-A86F-4D26-8275-A27968E2BA4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93" name="Line 2739">
          <a:extLst>
            <a:ext uri="{FF2B5EF4-FFF2-40B4-BE49-F238E27FC236}">
              <a16:creationId xmlns:a16="http://schemas.microsoft.com/office/drawing/2014/main" id="{CBF8E995-4304-469E-A49A-A9C718E16B4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94" name="Line 2740">
          <a:extLst>
            <a:ext uri="{FF2B5EF4-FFF2-40B4-BE49-F238E27FC236}">
              <a16:creationId xmlns:a16="http://schemas.microsoft.com/office/drawing/2014/main" id="{AA547828-1CEC-41FB-916C-F107B09F07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3395" name="Line 2741">
          <a:extLst>
            <a:ext uri="{FF2B5EF4-FFF2-40B4-BE49-F238E27FC236}">
              <a16:creationId xmlns:a16="http://schemas.microsoft.com/office/drawing/2014/main" id="{409A0E51-21E1-488E-A194-FFF8C2B911F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396" name="Line 2747">
          <a:extLst>
            <a:ext uri="{FF2B5EF4-FFF2-40B4-BE49-F238E27FC236}">
              <a16:creationId xmlns:a16="http://schemas.microsoft.com/office/drawing/2014/main" id="{79321702-2932-4924-896A-720A696335B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397" name="Line 2748">
          <a:extLst>
            <a:ext uri="{FF2B5EF4-FFF2-40B4-BE49-F238E27FC236}">
              <a16:creationId xmlns:a16="http://schemas.microsoft.com/office/drawing/2014/main" id="{AB8DAE6F-A14E-4185-9CD6-6A4832C35F8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398" name="Line 2749">
          <a:extLst>
            <a:ext uri="{FF2B5EF4-FFF2-40B4-BE49-F238E27FC236}">
              <a16:creationId xmlns:a16="http://schemas.microsoft.com/office/drawing/2014/main" id="{CAD4EC9B-935A-46F2-A372-F34691B9254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399" name="Line 2750">
          <a:extLst>
            <a:ext uri="{FF2B5EF4-FFF2-40B4-BE49-F238E27FC236}">
              <a16:creationId xmlns:a16="http://schemas.microsoft.com/office/drawing/2014/main" id="{E6D46675-9773-48C6-B9A0-8A50A2BC644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00" name="Line 2751">
          <a:extLst>
            <a:ext uri="{FF2B5EF4-FFF2-40B4-BE49-F238E27FC236}">
              <a16:creationId xmlns:a16="http://schemas.microsoft.com/office/drawing/2014/main" id="{6F449C42-B6C9-48C4-90D5-6D8A1A7B18F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01" name="Line 2752">
          <a:extLst>
            <a:ext uri="{FF2B5EF4-FFF2-40B4-BE49-F238E27FC236}">
              <a16:creationId xmlns:a16="http://schemas.microsoft.com/office/drawing/2014/main" id="{D2B89EC7-3095-4B66-874F-A297F7BD1337}"/>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02" name="Line 2753">
          <a:extLst>
            <a:ext uri="{FF2B5EF4-FFF2-40B4-BE49-F238E27FC236}">
              <a16:creationId xmlns:a16="http://schemas.microsoft.com/office/drawing/2014/main" id="{B11A0C3F-8EA3-410E-9CB8-4CB8C8D164F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03" name="Line 2754">
          <a:extLst>
            <a:ext uri="{FF2B5EF4-FFF2-40B4-BE49-F238E27FC236}">
              <a16:creationId xmlns:a16="http://schemas.microsoft.com/office/drawing/2014/main" id="{CAFE599D-1E82-4205-B44D-6BCC0E73D5FC}"/>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04" name="Line 2755">
          <a:extLst>
            <a:ext uri="{FF2B5EF4-FFF2-40B4-BE49-F238E27FC236}">
              <a16:creationId xmlns:a16="http://schemas.microsoft.com/office/drawing/2014/main" id="{16811870-1CFC-4CE2-828B-E261642FD514}"/>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05" name="Line 2756">
          <a:extLst>
            <a:ext uri="{FF2B5EF4-FFF2-40B4-BE49-F238E27FC236}">
              <a16:creationId xmlns:a16="http://schemas.microsoft.com/office/drawing/2014/main" id="{D66AA628-ED68-4379-9358-6CF0B365ABC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06" name="Line 2757">
          <a:extLst>
            <a:ext uri="{FF2B5EF4-FFF2-40B4-BE49-F238E27FC236}">
              <a16:creationId xmlns:a16="http://schemas.microsoft.com/office/drawing/2014/main" id="{E0DFB64E-99A0-4908-AC11-1756FCFC973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07" name="Line 2758">
          <a:extLst>
            <a:ext uri="{FF2B5EF4-FFF2-40B4-BE49-F238E27FC236}">
              <a16:creationId xmlns:a16="http://schemas.microsoft.com/office/drawing/2014/main" id="{21F8C93C-90FE-4B39-9C02-ACABFF900DC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08" name="Line 2759">
          <a:extLst>
            <a:ext uri="{FF2B5EF4-FFF2-40B4-BE49-F238E27FC236}">
              <a16:creationId xmlns:a16="http://schemas.microsoft.com/office/drawing/2014/main" id="{440D3E70-B907-4DE1-9328-0A4CF971EE6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09" name="Line 2760">
          <a:extLst>
            <a:ext uri="{FF2B5EF4-FFF2-40B4-BE49-F238E27FC236}">
              <a16:creationId xmlns:a16="http://schemas.microsoft.com/office/drawing/2014/main" id="{E95C1EEB-48AE-4892-9B3B-CA3AFCFE8386}"/>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10" name="Line 2761">
          <a:extLst>
            <a:ext uri="{FF2B5EF4-FFF2-40B4-BE49-F238E27FC236}">
              <a16:creationId xmlns:a16="http://schemas.microsoft.com/office/drawing/2014/main" id="{26E2AF02-657A-45B4-934D-FE6B0A93348F}"/>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11" name="Line 2762">
          <a:extLst>
            <a:ext uri="{FF2B5EF4-FFF2-40B4-BE49-F238E27FC236}">
              <a16:creationId xmlns:a16="http://schemas.microsoft.com/office/drawing/2014/main" id="{FC7742D7-FF56-4D6B-B833-3FBD8531943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12" name="Line 2763">
          <a:extLst>
            <a:ext uri="{FF2B5EF4-FFF2-40B4-BE49-F238E27FC236}">
              <a16:creationId xmlns:a16="http://schemas.microsoft.com/office/drawing/2014/main" id="{DC3A1B95-D7AD-4AE9-853C-82A1F8F611F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13" name="Line 2764">
          <a:extLst>
            <a:ext uri="{FF2B5EF4-FFF2-40B4-BE49-F238E27FC236}">
              <a16:creationId xmlns:a16="http://schemas.microsoft.com/office/drawing/2014/main" id="{2B7ACAE6-AC9B-4F77-924E-51358C9A629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14" name="Line 2765">
          <a:extLst>
            <a:ext uri="{FF2B5EF4-FFF2-40B4-BE49-F238E27FC236}">
              <a16:creationId xmlns:a16="http://schemas.microsoft.com/office/drawing/2014/main" id="{C27D9A8B-E5CB-4CAB-BC33-D5CC7E2E0C94}"/>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15" name="Line 2766">
          <a:extLst>
            <a:ext uri="{FF2B5EF4-FFF2-40B4-BE49-F238E27FC236}">
              <a16:creationId xmlns:a16="http://schemas.microsoft.com/office/drawing/2014/main" id="{817580E6-A798-4491-963C-E04169BCD01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16" name="Line 2767">
          <a:extLst>
            <a:ext uri="{FF2B5EF4-FFF2-40B4-BE49-F238E27FC236}">
              <a16:creationId xmlns:a16="http://schemas.microsoft.com/office/drawing/2014/main" id="{E2A82254-BC5E-49EE-8CDD-2FA69FA52BF0}"/>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17" name="Line 2768">
          <a:extLst>
            <a:ext uri="{FF2B5EF4-FFF2-40B4-BE49-F238E27FC236}">
              <a16:creationId xmlns:a16="http://schemas.microsoft.com/office/drawing/2014/main" id="{37B7B27B-FAA2-4F40-B4D4-2453CE1F805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18" name="Line 2769">
          <a:extLst>
            <a:ext uri="{FF2B5EF4-FFF2-40B4-BE49-F238E27FC236}">
              <a16:creationId xmlns:a16="http://schemas.microsoft.com/office/drawing/2014/main" id="{500912D8-ABB6-430A-93E1-11A83E73D846}"/>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19" name="Line 2770">
          <a:extLst>
            <a:ext uri="{FF2B5EF4-FFF2-40B4-BE49-F238E27FC236}">
              <a16:creationId xmlns:a16="http://schemas.microsoft.com/office/drawing/2014/main" id="{2E682EEA-4B7E-4DAE-B949-4D83381B0F1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20" name="Line 2771">
          <a:extLst>
            <a:ext uri="{FF2B5EF4-FFF2-40B4-BE49-F238E27FC236}">
              <a16:creationId xmlns:a16="http://schemas.microsoft.com/office/drawing/2014/main" id="{8E040E75-4514-4C7F-ADC9-5148B9299DF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21" name="Line 2772">
          <a:extLst>
            <a:ext uri="{FF2B5EF4-FFF2-40B4-BE49-F238E27FC236}">
              <a16:creationId xmlns:a16="http://schemas.microsoft.com/office/drawing/2014/main" id="{E17A9AB3-5E22-48BF-B800-B3DD9A9EEBA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22" name="Line 2773">
          <a:extLst>
            <a:ext uri="{FF2B5EF4-FFF2-40B4-BE49-F238E27FC236}">
              <a16:creationId xmlns:a16="http://schemas.microsoft.com/office/drawing/2014/main" id="{D70BF7F9-31FE-44C8-99B7-24B493A1B0A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23" name="Line 2774">
          <a:extLst>
            <a:ext uri="{FF2B5EF4-FFF2-40B4-BE49-F238E27FC236}">
              <a16:creationId xmlns:a16="http://schemas.microsoft.com/office/drawing/2014/main" id="{E0FC7E98-57C7-49BD-8B3D-64A6BE93033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24" name="Line 2775">
          <a:extLst>
            <a:ext uri="{FF2B5EF4-FFF2-40B4-BE49-F238E27FC236}">
              <a16:creationId xmlns:a16="http://schemas.microsoft.com/office/drawing/2014/main" id="{2F01FBBB-D3AD-49B5-BEC4-D41F85EB5F06}"/>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25" name="Line 2776">
          <a:extLst>
            <a:ext uri="{FF2B5EF4-FFF2-40B4-BE49-F238E27FC236}">
              <a16:creationId xmlns:a16="http://schemas.microsoft.com/office/drawing/2014/main" id="{9B8A9027-EA8C-4C86-B7F3-0829FC88A20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26" name="Line 2777">
          <a:extLst>
            <a:ext uri="{FF2B5EF4-FFF2-40B4-BE49-F238E27FC236}">
              <a16:creationId xmlns:a16="http://schemas.microsoft.com/office/drawing/2014/main" id="{88B0FAF4-9D2B-4B38-8E4C-36F700B43720}"/>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27" name="Line 2778">
          <a:extLst>
            <a:ext uri="{FF2B5EF4-FFF2-40B4-BE49-F238E27FC236}">
              <a16:creationId xmlns:a16="http://schemas.microsoft.com/office/drawing/2014/main" id="{59B891ED-5068-45E2-BCC4-3F39161D3BB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28" name="Line 2779">
          <a:extLst>
            <a:ext uri="{FF2B5EF4-FFF2-40B4-BE49-F238E27FC236}">
              <a16:creationId xmlns:a16="http://schemas.microsoft.com/office/drawing/2014/main" id="{AD6D4A5D-6216-463A-A348-70A64DB46434}"/>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29" name="Line 2780">
          <a:extLst>
            <a:ext uri="{FF2B5EF4-FFF2-40B4-BE49-F238E27FC236}">
              <a16:creationId xmlns:a16="http://schemas.microsoft.com/office/drawing/2014/main" id="{0B921D27-56AC-4AAC-B29F-6E80B080DB4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30" name="Line 2781">
          <a:extLst>
            <a:ext uri="{FF2B5EF4-FFF2-40B4-BE49-F238E27FC236}">
              <a16:creationId xmlns:a16="http://schemas.microsoft.com/office/drawing/2014/main" id="{79AF7C45-505A-4D84-B4E5-45AB0B8536A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31" name="Line 2782">
          <a:extLst>
            <a:ext uri="{FF2B5EF4-FFF2-40B4-BE49-F238E27FC236}">
              <a16:creationId xmlns:a16="http://schemas.microsoft.com/office/drawing/2014/main" id="{79025392-647D-4A88-8CF3-41D04104AD7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32" name="Line 2783">
          <a:extLst>
            <a:ext uri="{FF2B5EF4-FFF2-40B4-BE49-F238E27FC236}">
              <a16:creationId xmlns:a16="http://schemas.microsoft.com/office/drawing/2014/main" id="{D3387DD3-066A-4AD7-9C52-4A369A1AC1E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33" name="Line 2784">
          <a:extLst>
            <a:ext uri="{FF2B5EF4-FFF2-40B4-BE49-F238E27FC236}">
              <a16:creationId xmlns:a16="http://schemas.microsoft.com/office/drawing/2014/main" id="{4A44738B-3358-478D-8C81-81C6BB18FEE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34" name="Line 2785">
          <a:extLst>
            <a:ext uri="{FF2B5EF4-FFF2-40B4-BE49-F238E27FC236}">
              <a16:creationId xmlns:a16="http://schemas.microsoft.com/office/drawing/2014/main" id="{4EAFB057-C37F-49AD-BAF7-522EE073001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35" name="Line 2786">
          <a:extLst>
            <a:ext uri="{FF2B5EF4-FFF2-40B4-BE49-F238E27FC236}">
              <a16:creationId xmlns:a16="http://schemas.microsoft.com/office/drawing/2014/main" id="{070234F4-BCA8-4D7C-904C-31DCA2A76977}"/>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36" name="Line 2787">
          <a:extLst>
            <a:ext uri="{FF2B5EF4-FFF2-40B4-BE49-F238E27FC236}">
              <a16:creationId xmlns:a16="http://schemas.microsoft.com/office/drawing/2014/main" id="{AB4AE01E-D04A-44C5-8A72-3E4CA49B0BD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37" name="Line 2788">
          <a:extLst>
            <a:ext uri="{FF2B5EF4-FFF2-40B4-BE49-F238E27FC236}">
              <a16:creationId xmlns:a16="http://schemas.microsoft.com/office/drawing/2014/main" id="{07224D30-6597-481A-98E6-16A5F4D750B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38" name="Line 2789">
          <a:extLst>
            <a:ext uri="{FF2B5EF4-FFF2-40B4-BE49-F238E27FC236}">
              <a16:creationId xmlns:a16="http://schemas.microsoft.com/office/drawing/2014/main" id="{2A565B74-6E64-47E2-A362-6647E0E7087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39" name="Line 2790">
          <a:extLst>
            <a:ext uri="{FF2B5EF4-FFF2-40B4-BE49-F238E27FC236}">
              <a16:creationId xmlns:a16="http://schemas.microsoft.com/office/drawing/2014/main" id="{A72F2766-8704-42B5-B735-F5FB6EDF5A2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40" name="Line 2791">
          <a:extLst>
            <a:ext uri="{FF2B5EF4-FFF2-40B4-BE49-F238E27FC236}">
              <a16:creationId xmlns:a16="http://schemas.microsoft.com/office/drawing/2014/main" id="{76CAFF96-486E-4F19-8BC1-F1865FC2BAD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41" name="Line 2792">
          <a:extLst>
            <a:ext uri="{FF2B5EF4-FFF2-40B4-BE49-F238E27FC236}">
              <a16:creationId xmlns:a16="http://schemas.microsoft.com/office/drawing/2014/main" id="{FB977558-A95C-488D-A79F-3512E934B176}"/>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42" name="Line 2793">
          <a:extLst>
            <a:ext uri="{FF2B5EF4-FFF2-40B4-BE49-F238E27FC236}">
              <a16:creationId xmlns:a16="http://schemas.microsoft.com/office/drawing/2014/main" id="{7AD27D57-2399-4699-B3D7-5BF5C9B7AEA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43" name="Line 2794">
          <a:extLst>
            <a:ext uri="{FF2B5EF4-FFF2-40B4-BE49-F238E27FC236}">
              <a16:creationId xmlns:a16="http://schemas.microsoft.com/office/drawing/2014/main" id="{AED58EB8-725B-45F0-BFE4-91545A162E4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44" name="Line 2795">
          <a:extLst>
            <a:ext uri="{FF2B5EF4-FFF2-40B4-BE49-F238E27FC236}">
              <a16:creationId xmlns:a16="http://schemas.microsoft.com/office/drawing/2014/main" id="{FDF64F4F-1CC6-403A-8EDF-A8FE25F825A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45" name="Line 2796">
          <a:extLst>
            <a:ext uri="{FF2B5EF4-FFF2-40B4-BE49-F238E27FC236}">
              <a16:creationId xmlns:a16="http://schemas.microsoft.com/office/drawing/2014/main" id="{F3232C7F-4E49-40B6-B20F-7B3236FA68A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46" name="Line 2797">
          <a:extLst>
            <a:ext uri="{FF2B5EF4-FFF2-40B4-BE49-F238E27FC236}">
              <a16:creationId xmlns:a16="http://schemas.microsoft.com/office/drawing/2014/main" id="{D85762A5-D0E1-412C-AFA5-D81958E8C3D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47" name="Line 2798">
          <a:extLst>
            <a:ext uri="{FF2B5EF4-FFF2-40B4-BE49-F238E27FC236}">
              <a16:creationId xmlns:a16="http://schemas.microsoft.com/office/drawing/2014/main" id="{2ADFD963-4C7F-487D-94E8-F0BB979730C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48" name="Line 2799">
          <a:extLst>
            <a:ext uri="{FF2B5EF4-FFF2-40B4-BE49-F238E27FC236}">
              <a16:creationId xmlns:a16="http://schemas.microsoft.com/office/drawing/2014/main" id="{F69DF0B6-5532-4089-9015-1B87EB4AAB00}"/>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49" name="Line 2800">
          <a:extLst>
            <a:ext uri="{FF2B5EF4-FFF2-40B4-BE49-F238E27FC236}">
              <a16:creationId xmlns:a16="http://schemas.microsoft.com/office/drawing/2014/main" id="{6E7BA380-84CB-4322-97C2-790A904BEEA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50" name="Line 2801">
          <a:extLst>
            <a:ext uri="{FF2B5EF4-FFF2-40B4-BE49-F238E27FC236}">
              <a16:creationId xmlns:a16="http://schemas.microsoft.com/office/drawing/2014/main" id="{A4022903-1677-492C-BF81-272459A99E4B}"/>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51" name="Line 2802">
          <a:extLst>
            <a:ext uri="{FF2B5EF4-FFF2-40B4-BE49-F238E27FC236}">
              <a16:creationId xmlns:a16="http://schemas.microsoft.com/office/drawing/2014/main" id="{37B24CFB-24A9-49C0-A9CD-C9F0236E368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52" name="Line 2803">
          <a:extLst>
            <a:ext uri="{FF2B5EF4-FFF2-40B4-BE49-F238E27FC236}">
              <a16:creationId xmlns:a16="http://schemas.microsoft.com/office/drawing/2014/main" id="{F62E3DAE-6399-46DD-BD06-F45DE96D367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53" name="Line 2804">
          <a:extLst>
            <a:ext uri="{FF2B5EF4-FFF2-40B4-BE49-F238E27FC236}">
              <a16:creationId xmlns:a16="http://schemas.microsoft.com/office/drawing/2014/main" id="{F786E35A-770F-4C39-83E0-FFD169B6A91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54" name="Line 2805">
          <a:extLst>
            <a:ext uri="{FF2B5EF4-FFF2-40B4-BE49-F238E27FC236}">
              <a16:creationId xmlns:a16="http://schemas.microsoft.com/office/drawing/2014/main" id="{AA2B2C14-C434-49F5-B8A7-991C1575B5A7}"/>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55" name="Line 2806">
          <a:extLst>
            <a:ext uri="{FF2B5EF4-FFF2-40B4-BE49-F238E27FC236}">
              <a16:creationId xmlns:a16="http://schemas.microsoft.com/office/drawing/2014/main" id="{F9534962-0FBC-4B96-A603-6BEE3E43BB6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56" name="Line 2807">
          <a:extLst>
            <a:ext uri="{FF2B5EF4-FFF2-40B4-BE49-F238E27FC236}">
              <a16:creationId xmlns:a16="http://schemas.microsoft.com/office/drawing/2014/main" id="{782440FE-4AEA-4411-9B40-FD05E34D1994}"/>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57" name="Line 2808">
          <a:extLst>
            <a:ext uri="{FF2B5EF4-FFF2-40B4-BE49-F238E27FC236}">
              <a16:creationId xmlns:a16="http://schemas.microsoft.com/office/drawing/2014/main" id="{7D8556CB-605C-463F-A087-958EA97D836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58" name="Line 2809">
          <a:extLst>
            <a:ext uri="{FF2B5EF4-FFF2-40B4-BE49-F238E27FC236}">
              <a16:creationId xmlns:a16="http://schemas.microsoft.com/office/drawing/2014/main" id="{E3989E2E-6676-45F6-B29C-D01F05AF16D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59" name="Line 2810">
          <a:extLst>
            <a:ext uri="{FF2B5EF4-FFF2-40B4-BE49-F238E27FC236}">
              <a16:creationId xmlns:a16="http://schemas.microsoft.com/office/drawing/2014/main" id="{C116C6D0-CAA6-4003-B9EA-43A48EF1CC17}"/>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60" name="Line 2811">
          <a:extLst>
            <a:ext uri="{FF2B5EF4-FFF2-40B4-BE49-F238E27FC236}">
              <a16:creationId xmlns:a16="http://schemas.microsoft.com/office/drawing/2014/main" id="{5CBE6979-CC63-4369-9C2F-0B17C0575496}"/>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61" name="Line 2812">
          <a:extLst>
            <a:ext uri="{FF2B5EF4-FFF2-40B4-BE49-F238E27FC236}">
              <a16:creationId xmlns:a16="http://schemas.microsoft.com/office/drawing/2014/main" id="{2D270DF4-39DF-4F49-B303-40854A98F89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62" name="Line 2813">
          <a:extLst>
            <a:ext uri="{FF2B5EF4-FFF2-40B4-BE49-F238E27FC236}">
              <a16:creationId xmlns:a16="http://schemas.microsoft.com/office/drawing/2014/main" id="{317D4365-D3D2-4FE2-832F-A9F00D47736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63" name="Line 2814">
          <a:extLst>
            <a:ext uri="{FF2B5EF4-FFF2-40B4-BE49-F238E27FC236}">
              <a16:creationId xmlns:a16="http://schemas.microsoft.com/office/drawing/2014/main" id="{93D3BEE7-37EF-408D-8C2D-4ED68C51B50F}"/>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64" name="Line 2815">
          <a:extLst>
            <a:ext uri="{FF2B5EF4-FFF2-40B4-BE49-F238E27FC236}">
              <a16:creationId xmlns:a16="http://schemas.microsoft.com/office/drawing/2014/main" id="{FE573ACC-24D4-4761-8644-FEF7B57DFF8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65" name="Line 2816">
          <a:extLst>
            <a:ext uri="{FF2B5EF4-FFF2-40B4-BE49-F238E27FC236}">
              <a16:creationId xmlns:a16="http://schemas.microsoft.com/office/drawing/2014/main" id="{8635A75A-3EA3-411D-9454-FF6E771A0A7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66" name="Line 2817">
          <a:extLst>
            <a:ext uri="{FF2B5EF4-FFF2-40B4-BE49-F238E27FC236}">
              <a16:creationId xmlns:a16="http://schemas.microsoft.com/office/drawing/2014/main" id="{97E1C26C-5CD1-460D-B67A-23B492BE4FA4}"/>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67" name="Line 2818">
          <a:extLst>
            <a:ext uri="{FF2B5EF4-FFF2-40B4-BE49-F238E27FC236}">
              <a16:creationId xmlns:a16="http://schemas.microsoft.com/office/drawing/2014/main" id="{FE7AE832-BD92-4B8F-A5B0-5CA6616BE53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68" name="Line 2819">
          <a:extLst>
            <a:ext uri="{FF2B5EF4-FFF2-40B4-BE49-F238E27FC236}">
              <a16:creationId xmlns:a16="http://schemas.microsoft.com/office/drawing/2014/main" id="{201851AF-DAF5-424A-AF04-AEEFF591F8A7}"/>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69" name="Line 2820">
          <a:extLst>
            <a:ext uri="{FF2B5EF4-FFF2-40B4-BE49-F238E27FC236}">
              <a16:creationId xmlns:a16="http://schemas.microsoft.com/office/drawing/2014/main" id="{539B208F-D0B2-44E6-A143-8FB9B798C0BB}"/>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70" name="Line 2821">
          <a:extLst>
            <a:ext uri="{FF2B5EF4-FFF2-40B4-BE49-F238E27FC236}">
              <a16:creationId xmlns:a16="http://schemas.microsoft.com/office/drawing/2014/main" id="{CEE37B43-8427-452B-A7D7-ED720C2C75B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71" name="Line 2822">
          <a:extLst>
            <a:ext uri="{FF2B5EF4-FFF2-40B4-BE49-F238E27FC236}">
              <a16:creationId xmlns:a16="http://schemas.microsoft.com/office/drawing/2014/main" id="{CA480717-D7EB-4B78-B11E-A61817FF4717}"/>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72" name="Line 2823">
          <a:extLst>
            <a:ext uri="{FF2B5EF4-FFF2-40B4-BE49-F238E27FC236}">
              <a16:creationId xmlns:a16="http://schemas.microsoft.com/office/drawing/2014/main" id="{B3F932B6-5223-4D9B-8097-8490445C2E0F}"/>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73" name="Line 2824">
          <a:extLst>
            <a:ext uri="{FF2B5EF4-FFF2-40B4-BE49-F238E27FC236}">
              <a16:creationId xmlns:a16="http://schemas.microsoft.com/office/drawing/2014/main" id="{284E0E5F-0D64-4D49-8371-4ED639D23FD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74" name="Line 2825">
          <a:extLst>
            <a:ext uri="{FF2B5EF4-FFF2-40B4-BE49-F238E27FC236}">
              <a16:creationId xmlns:a16="http://schemas.microsoft.com/office/drawing/2014/main" id="{361C5CE9-740C-4E9D-B658-6DE0755246EF}"/>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75" name="Line 2826">
          <a:extLst>
            <a:ext uri="{FF2B5EF4-FFF2-40B4-BE49-F238E27FC236}">
              <a16:creationId xmlns:a16="http://schemas.microsoft.com/office/drawing/2014/main" id="{A36A087B-409D-480E-9E64-FB4C97022D87}"/>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76" name="Line 2827">
          <a:extLst>
            <a:ext uri="{FF2B5EF4-FFF2-40B4-BE49-F238E27FC236}">
              <a16:creationId xmlns:a16="http://schemas.microsoft.com/office/drawing/2014/main" id="{C8238572-F99E-4507-ADE8-9313217097EB}"/>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77" name="Line 2828">
          <a:extLst>
            <a:ext uri="{FF2B5EF4-FFF2-40B4-BE49-F238E27FC236}">
              <a16:creationId xmlns:a16="http://schemas.microsoft.com/office/drawing/2014/main" id="{E7B28390-542B-4CCC-83FD-A75036C38FF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78" name="Line 2829">
          <a:extLst>
            <a:ext uri="{FF2B5EF4-FFF2-40B4-BE49-F238E27FC236}">
              <a16:creationId xmlns:a16="http://schemas.microsoft.com/office/drawing/2014/main" id="{CDEAE50A-4191-48A3-9A2F-BB3C9A0A8A5B}"/>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79" name="Line 2830">
          <a:extLst>
            <a:ext uri="{FF2B5EF4-FFF2-40B4-BE49-F238E27FC236}">
              <a16:creationId xmlns:a16="http://schemas.microsoft.com/office/drawing/2014/main" id="{A64F8F8C-F5D1-48F1-81E4-0DDA0305B6E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80" name="Line 2831">
          <a:extLst>
            <a:ext uri="{FF2B5EF4-FFF2-40B4-BE49-F238E27FC236}">
              <a16:creationId xmlns:a16="http://schemas.microsoft.com/office/drawing/2014/main" id="{024FC1E9-9C58-4651-905F-6BBF48184FF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81" name="Line 2832">
          <a:extLst>
            <a:ext uri="{FF2B5EF4-FFF2-40B4-BE49-F238E27FC236}">
              <a16:creationId xmlns:a16="http://schemas.microsoft.com/office/drawing/2014/main" id="{A7C53A26-4649-424B-8AAA-7F956758F4B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82" name="Line 2833">
          <a:extLst>
            <a:ext uri="{FF2B5EF4-FFF2-40B4-BE49-F238E27FC236}">
              <a16:creationId xmlns:a16="http://schemas.microsoft.com/office/drawing/2014/main" id="{A39A1377-7978-4A9F-91C7-0DFC33064B76}"/>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83" name="Line 2834">
          <a:extLst>
            <a:ext uri="{FF2B5EF4-FFF2-40B4-BE49-F238E27FC236}">
              <a16:creationId xmlns:a16="http://schemas.microsoft.com/office/drawing/2014/main" id="{68EF7744-A3BB-439E-995B-E693B8E02E3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84" name="Line 2835">
          <a:extLst>
            <a:ext uri="{FF2B5EF4-FFF2-40B4-BE49-F238E27FC236}">
              <a16:creationId xmlns:a16="http://schemas.microsoft.com/office/drawing/2014/main" id="{E8728C6B-6E65-4DD1-B176-5C5A92AC1D9F}"/>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85" name="Line 2836">
          <a:extLst>
            <a:ext uri="{FF2B5EF4-FFF2-40B4-BE49-F238E27FC236}">
              <a16:creationId xmlns:a16="http://schemas.microsoft.com/office/drawing/2014/main" id="{CCDD1224-C522-44E0-9155-2A773752614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86" name="Line 2837">
          <a:extLst>
            <a:ext uri="{FF2B5EF4-FFF2-40B4-BE49-F238E27FC236}">
              <a16:creationId xmlns:a16="http://schemas.microsoft.com/office/drawing/2014/main" id="{FD85D1B6-00F2-4F1E-9BB4-8A3F44560F4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87" name="Line 2838">
          <a:extLst>
            <a:ext uri="{FF2B5EF4-FFF2-40B4-BE49-F238E27FC236}">
              <a16:creationId xmlns:a16="http://schemas.microsoft.com/office/drawing/2014/main" id="{3FCD15A5-F5BC-4E08-A725-9797D7DF716F}"/>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88" name="Line 2839">
          <a:extLst>
            <a:ext uri="{FF2B5EF4-FFF2-40B4-BE49-F238E27FC236}">
              <a16:creationId xmlns:a16="http://schemas.microsoft.com/office/drawing/2014/main" id="{7A26D8A6-00E2-4584-96C7-0323B7BD88EF}"/>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89" name="Line 2840">
          <a:extLst>
            <a:ext uri="{FF2B5EF4-FFF2-40B4-BE49-F238E27FC236}">
              <a16:creationId xmlns:a16="http://schemas.microsoft.com/office/drawing/2014/main" id="{50938B37-AA18-4E2A-9E12-F773C11BACE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90" name="Line 2841">
          <a:extLst>
            <a:ext uri="{FF2B5EF4-FFF2-40B4-BE49-F238E27FC236}">
              <a16:creationId xmlns:a16="http://schemas.microsoft.com/office/drawing/2014/main" id="{C4CE5460-B910-4F80-92F9-8B6DEA8DDF9B}"/>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91" name="Line 2842">
          <a:extLst>
            <a:ext uri="{FF2B5EF4-FFF2-40B4-BE49-F238E27FC236}">
              <a16:creationId xmlns:a16="http://schemas.microsoft.com/office/drawing/2014/main" id="{45B29FE6-BB3E-4B84-8577-0165AA35DF2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92" name="Line 2843">
          <a:extLst>
            <a:ext uri="{FF2B5EF4-FFF2-40B4-BE49-F238E27FC236}">
              <a16:creationId xmlns:a16="http://schemas.microsoft.com/office/drawing/2014/main" id="{C77BA72A-01E2-4B75-8D50-F007C73D090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93" name="Line 2844">
          <a:extLst>
            <a:ext uri="{FF2B5EF4-FFF2-40B4-BE49-F238E27FC236}">
              <a16:creationId xmlns:a16="http://schemas.microsoft.com/office/drawing/2014/main" id="{A72EF9F3-EA59-4615-8C0C-248277EA5E87}"/>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94" name="Line 2845">
          <a:extLst>
            <a:ext uri="{FF2B5EF4-FFF2-40B4-BE49-F238E27FC236}">
              <a16:creationId xmlns:a16="http://schemas.microsoft.com/office/drawing/2014/main" id="{31651D47-C7BD-448B-8DA9-6EC7C0134FF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3495" name="Line 2846">
          <a:extLst>
            <a:ext uri="{FF2B5EF4-FFF2-40B4-BE49-F238E27FC236}">
              <a16:creationId xmlns:a16="http://schemas.microsoft.com/office/drawing/2014/main" id="{492F34EE-2E61-4532-BEF4-B2552285E1B6}"/>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496" name="Line 2847">
          <a:extLst>
            <a:ext uri="{FF2B5EF4-FFF2-40B4-BE49-F238E27FC236}">
              <a16:creationId xmlns:a16="http://schemas.microsoft.com/office/drawing/2014/main" id="{2BFEEE12-6932-4979-A356-F8C03179173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497" name="Line 2848">
          <a:extLst>
            <a:ext uri="{FF2B5EF4-FFF2-40B4-BE49-F238E27FC236}">
              <a16:creationId xmlns:a16="http://schemas.microsoft.com/office/drawing/2014/main" id="{D8155A2B-E4B7-4FB8-A41D-8DF61EAC73D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498" name="Line 2849">
          <a:extLst>
            <a:ext uri="{FF2B5EF4-FFF2-40B4-BE49-F238E27FC236}">
              <a16:creationId xmlns:a16="http://schemas.microsoft.com/office/drawing/2014/main" id="{C3D9F657-861D-47C6-B73C-C8F4C53DC20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499" name="Line 2850">
          <a:extLst>
            <a:ext uri="{FF2B5EF4-FFF2-40B4-BE49-F238E27FC236}">
              <a16:creationId xmlns:a16="http://schemas.microsoft.com/office/drawing/2014/main" id="{E3DEBE7B-7C0D-4392-B5A1-84B5B7AE5AE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00" name="Line 2851">
          <a:extLst>
            <a:ext uri="{FF2B5EF4-FFF2-40B4-BE49-F238E27FC236}">
              <a16:creationId xmlns:a16="http://schemas.microsoft.com/office/drawing/2014/main" id="{0C6E8177-1750-46E2-8610-4396C5D51E4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01" name="Line 2852">
          <a:extLst>
            <a:ext uri="{FF2B5EF4-FFF2-40B4-BE49-F238E27FC236}">
              <a16:creationId xmlns:a16="http://schemas.microsoft.com/office/drawing/2014/main" id="{3B708870-9DCB-432B-BE10-2C22D786D15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02" name="Line 2853">
          <a:extLst>
            <a:ext uri="{FF2B5EF4-FFF2-40B4-BE49-F238E27FC236}">
              <a16:creationId xmlns:a16="http://schemas.microsoft.com/office/drawing/2014/main" id="{A99446FA-1D70-420D-BAAD-ED3ED48F29A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03" name="Line 2854">
          <a:extLst>
            <a:ext uri="{FF2B5EF4-FFF2-40B4-BE49-F238E27FC236}">
              <a16:creationId xmlns:a16="http://schemas.microsoft.com/office/drawing/2014/main" id="{356CA8A4-8738-4E79-8229-FF6618442AA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04" name="Line 2855">
          <a:extLst>
            <a:ext uri="{FF2B5EF4-FFF2-40B4-BE49-F238E27FC236}">
              <a16:creationId xmlns:a16="http://schemas.microsoft.com/office/drawing/2014/main" id="{AE165788-F2DB-44BC-AEB6-A13B68D367F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05" name="Line 2856">
          <a:extLst>
            <a:ext uri="{FF2B5EF4-FFF2-40B4-BE49-F238E27FC236}">
              <a16:creationId xmlns:a16="http://schemas.microsoft.com/office/drawing/2014/main" id="{5CA472C0-57E4-4B40-B58E-3F91F0880B1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06" name="Line 2857">
          <a:extLst>
            <a:ext uri="{FF2B5EF4-FFF2-40B4-BE49-F238E27FC236}">
              <a16:creationId xmlns:a16="http://schemas.microsoft.com/office/drawing/2014/main" id="{3712A1E0-E3BB-4599-A908-277EB219D4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07" name="Line 2858">
          <a:extLst>
            <a:ext uri="{FF2B5EF4-FFF2-40B4-BE49-F238E27FC236}">
              <a16:creationId xmlns:a16="http://schemas.microsoft.com/office/drawing/2014/main" id="{D5B070C0-FDC0-463B-8180-463343F2435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08" name="Line 2859">
          <a:extLst>
            <a:ext uri="{FF2B5EF4-FFF2-40B4-BE49-F238E27FC236}">
              <a16:creationId xmlns:a16="http://schemas.microsoft.com/office/drawing/2014/main" id="{2925C62F-B1C7-4763-98EF-BEAEC5837E0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09" name="Line 2860">
          <a:extLst>
            <a:ext uri="{FF2B5EF4-FFF2-40B4-BE49-F238E27FC236}">
              <a16:creationId xmlns:a16="http://schemas.microsoft.com/office/drawing/2014/main" id="{D6D999AC-CD33-4789-9F37-3E408C9A1C1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10" name="Line 2861">
          <a:extLst>
            <a:ext uri="{FF2B5EF4-FFF2-40B4-BE49-F238E27FC236}">
              <a16:creationId xmlns:a16="http://schemas.microsoft.com/office/drawing/2014/main" id="{23BC7822-F8ED-4D14-8A74-74BD19B9F5F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11" name="Line 2862">
          <a:extLst>
            <a:ext uri="{FF2B5EF4-FFF2-40B4-BE49-F238E27FC236}">
              <a16:creationId xmlns:a16="http://schemas.microsoft.com/office/drawing/2014/main" id="{A2A34ED1-1276-4058-BE0E-934F345CE00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12" name="Line 2863">
          <a:extLst>
            <a:ext uri="{FF2B5EF4-FFF2-40B4-BE49-F238E27FC236}">
              <a16:creationId xmlns:a16="http://schemas.microsoft.com/office/drawing/2014/main" id="{5C4EDB5E-BB5A-428E-A121-BADB0CE3563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13" name="Line 2864">
          <a:extLst>
            <a:ext uri="{FF2B5EF4-FFF2-40B4-BE49-F238E27FC236}">
              <a16:creationId xmlns:a16="http://schemas.microsoft.com/office/drawing/2014/main" id="{3CA918AE-0976-438A-99EA-2F4A2A2300B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14" name="Line 2865">
          <a:extLst>
            <a:ext uri="{FF2B5EF4-FFF2-40B4-BE49-F238E27FC236}">
              <a16:creationId xmlns:a16="http://schemas.microsoft.com/office/drawing/2014/main" id="{35BB86ED-40FB-4B87-B939-06BA55C4DD3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15" name="Line 2866">
          <a:extLst>
            <a:ext uri="{FF2B5EF4-FFF2-40B4-BE49-F238E27FC236}">
              <a16:creationId xmlns:a16="http://schemas.microsoft.com/office/drawing/2014/main" id="{A6141135-BCA2-4E42-A6B3-0F439C93707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16" name="Line 2867">
          <a:extLst>
            <a:ext uri="{FF2B5EF4-FFF2-40B4-BE49-F238E27FC236}">
              <a16:creationId xmlns:a16="http://schemas.microsoft.com/office/drawing/2014/main" id="{C5CB3F06-19DB-4EA8-A4F5-038624D8CAD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17" name="Line 2868">
          <a:extLst>
            <a:ext uri="{FF2B5EF4-FFF2-40B4-BE49-F238E27FC236}">
              <a16:creationId xmlns:a16="http://schemas.microsoft.com/office/drawing/2014/main" id="{E9D10121-49CF-4B86-A8F5-1357CD9B35C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18" name="Line 2869">
          <a:extLst>
            <a:ext uri="{FF2B5EF4-FFF2-40B4-BE49-F238E27FC236}">
              <a16:creationId xmlns:a16="http://schemas.microsoft.com/office/drawing/2014/main" id="{668E176E-B831-41E3-AD35-8AC87AE75BD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19" name="Line 2870">
          <a:extLst>
            <a:ext uri="{FF2B5EF4-FFF2-40B4-BE49-F238E27FC236}">
              <a16:creationId xmlns:a16="http://schemas.microsoft.com/office/drawing/2014/main" id="{19FDDC15-7E5F-43C7-8147-B1C534FD677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20" name="Line 2871">
          <a:extLst>
            <a:ext uri="{FF2B5EF4-FFF2-40B4-BE49-F238E27FC236}">
              <a16:creationId xmlns:a16="http://schemas.microsoft.com/office/drawing/2014/main" id="{B535E1D9-F476-4C5E-96EC-0E8641A6B54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21" name="Line 2872">
          <a:extLst>
            <a:ext uri="{FF2B5EF4-FFF2-40B4-BE49-F238E27FC236}">
              <a16:creationId xmlns:a16="http://schemas.microsoft.com/office/drawing/2014/main" id="{950CD255-D977-435C-9E9D-90F6C7ADC73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22" name="Line 2873">
          <a:extLst>
            <a:ext uri="{FF2B5EF4-FFF2-40B4-BE49-F238E27FC236}">
              <a16:creationId xmlns:a16="http://schemas.microsoft.com/office/drawing/2014/main" id="{F7F32CA4-6E9C-44F3-A762-3E5111CD9F6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23" name="Line 2874">
          <a:extLst>
            <a:ext uri="{FF2B5EF4-FFF2-40B4-BE49-F238E27FC236}">
              <a16:creationId xmlns:a16="http://schemas.microsoft.com/office/drawing/2014/main" id="{05A2EFC4-EB2F-46FF-9F67-D596F837F3A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24" name="Line 2875">
          <a:extLst>
            <a:ext uri="{FF2B5EF4-FFF2-40B4-BE49-F238E27FC236}">
              <a16:creationId xmlns:a16="http://schemas.microsoft.com/office/drawing/2014/main" id="{3391C9EE-908C-42A6-AFC8-8C3FCA6A7D5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25" name="Line 2876">
          <a:extLst>
            <a:ext uri="{FF2B5EF4-FFF2-40B4-BE49-F238E27FC236}">
              <a16:creationId xmlns:a16="http://schemas.microsoft.com/office/drawing/2014/main" id="{1D4F5992-E348-4495-A5B1-8DA0EC6FA0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26" name="Line 2877">
          <a:extLst>
            <a:ext uri="{FF2B5EF4-FFF2-40B4-BE49-F238E27FC236}">
              <a16:creationId xmlns:a16="http://schemas.microsoft.com/office/drawing/2014/main" id="{8EAC4BE6-A050-4307-A3E4-3F0529F65E0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27" name="Line 2878">
          <a:extLst>
            <a:ext uri="{FF2B5EF4-FFF2-40B4-BE49-F238E27FC236}">
              <a16:creationId xmlns:a16="http://schemas.microsoft.com/office/drawing/2014/main" id="{23038E6E-D32F-4949-A603-13A430EBB5A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28" name="Line 2879">
          <a:extLst>
            <a:ext uri="{FF2B5EF4-FFF2-40B4-BE49-F238E27FC236}">
              <a16:creationId xmlns:a16="http://schemas.microsoft.com/office/drawing/2014/main" id="{DB78B6B5-C2D5-4E0B-93CA-BD770A54A4F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29" name="Line 2880">
          <a:extLst>
            <a:ext uri="{FF2B5EF4-FFF2-40B4-BE49-F238E27FC236}">
              <a16:creationId xmlns:a16="http://schemas.microsoft.com/office/drawing/2014/main" id="{9DAB5179-C3A9-4C90-80F0-9D11893015F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30" name="Line 2881">
          <a:extLst>
            <a:ext uri="{FF2B5EF4-FFF2-40B4-BE49-F238E27FC236}">
              <a16:creationId xmlns:a16="http://schemas.microsoft.com/office/drawing/2014/main" id="{480D1511-8836-41DF-9F99-7BD26A817A6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31" name="Line 2882">
          <a:extLst>
            <a:ext uri="{FF2B5EF4-FFF2-40B4-BE49-F238E27FC236}">
              <a16:creationId xmlns:a16="http://schemas.microsoft.com/office/drawing/2014/main" id="{FAF52E08-6EBE-45E8-9CE7-0BC00A9D008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32" name="Line 2883">
          <a:extLst>
            <a:ext uri="{FF2B5EF4-FFF2-40B4-BE49-F238E27FC236}">
              <a16:creationId xmlns:a16="http://schemas.microsoft.com/office/drawing/2014/main" id="{6B7780D3-1996-4045-B0A9-1EA0E54743B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33" name="Line 2884">
          <a:extLst>
            <a:ext uri="{FF2B5EF4-FFF2-40B4-BE49-F238E27FC236}">
              <a16:creationId xmlns:a16="http://schemas.microsoft.com/office/drawing/2014/main" id="{B50D08B3-94DF-43BB-A36A-4C4DB2814B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34" name="Line 2885">
          <a:extLst>
            <a:ext uri="{FF2B5EF4-FFF2-40B4-BE49-F238E27FC236}">
              <a16:creationId xmlns:a16="http://schemas.microsoft.com/office/drawing/2014/main" id="{2D1348E2-93B2-4A0D-A7F2-50814FA231E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35" name="Line 2886">
          <a:extLst>
            <a:ext uri="{FF2B5EF4-FFF2-40B4-BE49-F238E27FC236}">
              <a16:creationId xmlns:a16="http://schemas.microsoft.com/office/drawing/2014/main" id="{927EF867-5AA7-4DA9-8F13-F708CD15E9E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36" name="Line 2887">
          <a:extLst>
            <a:ext uri="{FF2B5EF4-FFF2-40B4-BE49-F238E27FC236}">
              <a16:creationId xmlns:a16="http://schemas.microsoft.com/office/drawing/2014/main" id="{BB00FE0C-2161-4462-A4E9-61F2154158F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37" name="Line 2888">
          <a:extLst>
            <a:ext uri="{FF2B5EF4-FFF2-40B4-BE49-F238E27FC236}">
              <a16:creationId xmlns:a16="http://schemas.microsoft.com/office/drawing/2014/main" id="{48CDB1FB-EC0C-45E4-B821-5F48155539A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38" name="Line 2889">
          <a:extLst>
            <a:ext uri="{FF2B5EF4-FFF2-40B4-BE49-F238E27FC236}">
              <a16:creationId xmlns:a16="http://schemas.microsoft.com/office/drawing/2014/main" id="{7305E1AE-95B6-4F22-B292-6B06838E674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39" name="Line 2890">
          <a:extLst>
            <a:ext uri="{FF2B5EF4-FFF2-40B4-BE49-F238E27FC236}">
              <a16:creationId xmlns:a16="http://schemas.microsoft.com/office/drawing/2014/main" id="{6F3ABD13-F10B-4CE7-9B85-3728D54FF7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40" name="Line 2891">
          <a:extLst>
            <a:ext uri="{FF2B5EF4-FFF2-40B4-BE49-F238E27FC236}">
              <a16:creationId xmlns:a16="http://schemas.microsoft.com/office/drawing/2014/main" id="{A3F5AEFF-2F79-41A8-8A28-02C1431B603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41" name="Line 2892">
          <a:extLst>
            <a:ext uri="{FF2B5EF4-FFF2-40B4-BE49-F238E27FC236}">
              <a16:creationId xmlns:a16="http://schemas.microsoft.com/office/drawing/2014/main" id="{15F4860D-D346-485F-AB3C-747919CA3E5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42" name="Line 2893">
          <a:extLst>
            <a:ext uri="{FF2B5EF4-FFF2-40B4-BE49-F238E27FC236}">
              <a16:creationId xmlns:a16="http://schemas.microsoft.com/office/drawing/2014/main" id="{22BF18C8-D402-4E14-A41E-F6BAB0EB519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43" name="Line 2894">
          <a:extLst>
            <a:ext uri="{FF2B5EF4-FFF2-40B4-BE49-F238E27FC236}">
              <a16:creationId xmlns:a16="http://schemas.microsoft.com/office/drawing/2014/main" id="{0A2D3A7E-5A1E-458C-8DFC-FD9A87F9183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44" name="Line 2895">
          <a:extLst>
            <a:ext uri="{FF2B5EF4-FFF2-40B4-BE49-F238E27FC236}">
              <a16:creationId xmlns:a16="http://schemas.microsoft.com/office/drawing/2014/main" id="{3105B4A1-47C0-4C2E-ABE8-FC618095391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45" name="Line 2896">
          <a:extLst>
            <a:ext uri="{FF2B5EF4-FFF2-40B4-BE49-F238E27FC236}">
              <a16:creationId xmlns:a16="http://schemas.microsoft.com/office/drawing/2014/main" id="{50F24909-BFBE-4326-88B8-9DF43076895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46" name="Line 2897">
          <a:extLst>
            <a:ext uri="{FF2B5EF4-FFF2-40B4-BE49-F238E27FC236}">
              <a16:creationId xmlns:a16="http://schemas.microsoft.com/office/drawing/2014/main" id="{55AFC421-12EE-4908-AC1A-2872C525318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47" name="Line 2898">
          <a:extLst>
            <a:ext uri="{FF2B5EF4-FFF2-40B4-BE49-F238E27FC236}">
              <a16:creationId xmlns:a16="http://schemas.microsoft.com/office/drawing/2014/main" id="{53BBDDAD-C9A9-443D-9192-78B034EABCE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48" name="Line 2899">
          <a:extLst>
            <a:ext uri="{FF2B5EF4-FFF2-40B4-BE49-F238E27FC236}">
              <a16:creationId xmlns:a16="http://schemas.microsoft.com/office/drawing/2014/main" id="{BA442C18-CFFD-4129-861C-A1B9C1759B9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49" name="Line 2900">
          <a:extLst>
            <a:ext uri="{FF2B5EF4-FFF2-40B4-BE49-F238E27FC236}">
              <a16:creationId xmlns:a16="http://schemas.microsoft.com/office/drawing/2014/main" id="{904B76B0-54C9-4E1B-B679-363DACDC583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50" name="Line 2901">
          <a:extLst>
            <a:ext uri="{FF2B5EF4-FFF2-40B4-BE49-F238E27FC236}">
              <a16:creationId xmlns:a16="http://schemas.microsoft.com/office/drawing/2014/main" id="{F4C098B5-883D-44F1-8D0A-93AB2A96872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51" name="Line 2902">
          <a:extLst>
            <a:ext uri="{FF2B5EF4-FFF2-40B4-BE49-F238E27FC236}">
              <a16:creationId xmlns:a16="http://schemas.microsoft.com/office/drawing/2014/main" id="{80678F99-624B-4FD7-ACF4-7C9CE3DA1B7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52" name="Line 2903">
          <a:extLst>
            <a:ext uri="{FF2B5EF4-FFF2-40B4-BE49-F238E27FC236}">
              <a16:creationId xmlns:a16="http://schemas.microsoft.com/office/drawing/2014/main" id="{1A48AF15-1973-42B7-A211-5406E7D88BE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53" name="Line 2904">
          <a:extLst>
            <a:ext uri="{FF2B5EF4-FFF2-40B4-BE49-F238E27FC236}">
              <a16:creationId xmlns:a16="http://schemas.microsoft.com/office/drawing/2014/main" id="{718D6B4A-7485-440D-B0B2-AAC806DE3A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54" name="Line 2905">
          <a:extLst>
            <a:ext uri="{FF2B5EF4-FFF2-40B4-BE49-F238E27FC236}">
              <a16:creationId xmlns:a16="http://schemas.microsoft.com/office/drawing/2014/main" id="{8494AFC1-5FBF-47CE-A36C-68C456E004B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55" name="Line 2906">
          <a:extLst>
            <a:ext uri="{FF2B5EF4-FFF2-40B4-BE49-F238E27FC236}">
              <a16:creationId xmlns:a16="http://schemas.microsoft.com/office/drawing/2014/main" id="{DA017F1A-7E72-4CCA-9F98-D8D93C4FBE9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56" name="Line 2907">
          <a:extLst>
            <a:ext uri="{FF2B5EF4-FFF2-40B4-BE49-F238E27FC236}">
              <a16:creationId xmlns:a16="http://schemas.microsoft.com/office/drawing/2014/main" id="{229E64A8-1ACF-4281-B9DA-1B07CCDAE2F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57" name="Line 2908">
          <a:extLst>
            <a:ext uri="{FF2B5EF4-FFF2-40B4-BE49-F238E27FC236}">
              <a16:creationId xmlns:a16="http://schemas.microsoft.com/office/drawing/2014/main" id="{58F653D2-18AB-46BF-A752-705E5209CC5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58" name="Line 2909">
          <a:extLst>
            <a:ext uri="{FF2B5EF4-FFF2-40B4-BE49-F238E27FC236}">
              <a16:creationId xmlns:a16="http://schemas.microsoft.com/office/drawing/2014/main" id="{E9F98926-6587-473A-B229-648340221C9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59" name="Line 2910">
          <a:extLst>
            <a:ext uri="{FF2B5EF4-FFF2-40B4-BE49-F238E27FC236}">
              <a16:creationId xmlns:a16="http://schemas.microsoft.com/office/drawing/2014/main" id="{5B6BAB28-961F-4494-A9DA-C502C7AEDD8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60" name="Line 2911">
          <a:extLst>
            <a:ext uri="{FF2B5EF4-FFF2-40B4-BE49-F238E27FC236}">
              <a16:creationId xmlns:a16="http://schemas.microsoft.com/office/drawing/2014/main" id="{6D1CCB20-5232-495B-84C3-2C1565A3C2E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61" name="Line 2912">
          <a:extLst>
            <a:ext uri="{FF2B5EF4-FFF2-40B4-BE49-F238E27FC236}">
              <a16:creationId xmlns:a16="http://schemas.microsoft.com/office/drawing/2014/main" id="{88BE99C0-C1F0-416A-8152-49506DB3610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62" name="Line 2913">
          <a:extLst>
            <a:ext uri="{FF2B5EF4-FFF2-40B4-BE49-F238E27FC236}">
              <a16:creationId xmlns:a16="http://schemas.microsoft.com/office/drawing/2014/main" id="{2E7C8D7E-E690-446F-B6DC-54B76847ED8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63" name="Line 2914">
          <a:extLst>
            <a:ext uri="{FF2B5EF4-FFF2-40B4-BE49-F238E27FC236}">
              <a16:creationId xmlns:a16="http://schemas.microsoft.com/office/drawing/2014/main" id="{848196F7-B8A1-4EAD-88B4-92CBFE10F7B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64" name="Line 2915">
          <a:extLst>
            <a:ext uri="{FF2B5EF4-FFF2-40B4-BE49-F238E27FC236}">
              <a16:creationId xmlns:a16="http://schemas.microsoft.com/office/drawing/2014/main" id="{9372A10F-6E33-4B25-BE12-0188F24752B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65" name="Line 2916">
          <a:extLst>
            <a:ext uri="{FF2B5EF4-FFF2-40B4-BE49-F238E27FC236}">
              <a16:creationId xmlns:a16="http://schemas.microsoft.com/office/drawing/2014/main" id="{4DB4CC75-F739-4A28-8A1E-468889252DB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66" name="Line 2917">
          <a:extLst>
            <a:ext uri="{FF2B5EF4-FFF2-40B4-BE49-F238E27FC236}">
              <a16:creationId xmlns:a16="http://schemas.microsoft.com/office/drawing/2014/main" id="{CEF313D7-9EEE-4D10-A0B3-9DD0913103B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67" name="Line 2918">
          <a:extLst>
            <a:ext uri="{FF2B5EF4-FFF2-40B4-BE49-F238E27FC236}">
              <a16:creationId xmlns:a16="http://schemas.microsoft.com/office/drawing/2014/main" id="{D8F37197-E294-46B6-AC1C-E5705A52174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68" name="Line 2919">
          <a:extLst>
            <a:ext uri="{FF2B5EF4-FFF2-40B4-BE49-F238E27FC236}">
              <a16:creationId xmlns:a16="http://schemas.microsoft.com/office/drawing/2014/main" id="{A15F28F9-85F0-4180-A393-90F9EBE573B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69" name="Line 2920">
          <a:extLst>
            <a:ext uri="{FF2B5EF4-FFF2-40B4-BE49-F238E27FC236}">
              <a16:creationId xmlns:a16="http://schemas.microsoft.com/office/drawing/2014/main" id="{122F2238-B042-443D-8795-BAD62088011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70" name="Line 2921">
          <a:extLst>
            <a:ext uri="{FF2B5EF4-FFF2-40B4-BE49-F238E27FC236}">
              <a16:creationId xmlns:a16="http://schemas.microsoft.com/office/drawing/2014/main" id="{EA9DA96F-E92A-4256-A3BC-5E0709AC5EC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71" name="Line 2922">
          <a:extLst>
            <a:ext uri="{FF2B5EF4-FFF2-40B4-BE49-F238E27FC236}">
              <a16:creationId xmlns:a16="http://schemas.microsoft.com/office/drawing/2014/main" id="{B259CA3F-F33C-4159-BD15-17A4F4D0CC8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72" name="Line 2923">
          <a:extLst>
            <a:ext uri="{FF2B5EF4-FFF2-40B4-BE49-F238E27FC236}">
              <a16:creationId xmlns:a16="http://schemas.microsoft.com/office/drawing/2014/main" id="{8A6BAC53-A5D3-488F-8581-435F208C4FF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73" name="Line 2924">
          <a:extLst>
            <a:ext uri="{FF2B5EF4-FFF2-40B4-BE49-F238E27FC236}">
              <a16:creationId xmlns:a16="http://schemas.microsoft.com/office/drawing/2014/main" id="{DF3D7FFA-1F55-4F0D-ADD5-9B9AC96D2ED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74" name="Line 2925">
          <a:extLst>
            <a:ext uri="{FF2B5EF4-FFF2-40B4-BE49-F238E27FC236}">
              <a16:creationId xmlns:a16="http://schemas.microsoft.com/office/drawing/2014/main" id="{42274E48-0C7E-4666-A75C-FA35211F683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75" name="Line 2926">
          <a:extLst>
            <a:ext uri="{FF2B5EF4-FFF2-40B4-BE49-F238E27FC236}">
              <a16:creationId xmlns:a16="http://schemas.microsoft.com/office/drawing/2014/main" id="{67DC7550-842E-40E0-BFA8-D027BE23FB4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76" name="Line 2927">
          <a:extLst>
            <a:ext uri="{FF2B5EF4-FFF2-40B4-BE49-F238E27FC236}">
              <a16:creationId xmlns:a16="http://schemas.microsoft.com/office/drawing/2014/main" id="{179D3D80-AE35-4638-A94C-B38B24AEAF1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77" name="Line 2928">
          <a:extLst>
            <a:ext uri="{FF2B5EF4-FFF2-40B4-BE49-F238E27FC236}">
              <a16:creationId xmlns:a16="http://schemas.microsoft.com/office/drawing/2014/main" id="{9728D693-D735-40CE-B790-4A40C899306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78" name="Line 2929">
          <a:extLst>
            <a:ext uri="{FF2B5EF4-FFF2-40B4-BE49-F238E27FC236}">
              <a16:creationId xmlns:a16="http://schemas.microsoft.com/office/drawing/2014/main" id="{C77E9AE8-6BEA-4CF2-9BC4-BAFB38E0E53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79" name="Line 2930">
          <a:extLst>
            <a:ext uri="{FF2B5EF4-FFF2-40B4-BE49-F238E27FC236}">
              <a16:creationId xmlns:a16="http://schemas.microsoft.com/office/drawing/2014/main" id="{0ACFF1B4-5ABC-4ADB-B82C-7ECE7D17B15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80" name="Line 2931">
          <a:extLst>
            <a:ext uri="{FF2B5EF4-FFF2-40B4-BE49-F238E27FC236}">
              <a16:creationId xmlns:a16="http://schemas.microsoft.com/office/drawing/2014/main" id="{FEE21705-D997-4A43-9807-1BD24F599E2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81" name="Line 2932">
          <a:extLst>
            <a:ext uri="{FF2B5EF4-FFF2-40B4-BE49-F238E27FC236}">
              <a16:creationId xmlns:a16="http://schemas.microsoft.com/office/drawing/2014/main" id="{3DD1878C-5CD7-41F0-8B32-14730DD1CBB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82" name="Line 2933">
          <a:extLst>
            <a:ext uri="{FF2B5EF4-FFF2-40B4-BE49-F238E27FC236}">
              <a16:creationId xmlns:a16="http://schemas.microsoft.com/office/drawing/2014/main" id="{63F21192-D9F4-458F-B856-A1E7DD2CE7C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83" name="Line 2934">
          <a:extLst>
            <a:ext uri="{FF2B5EF4-FFF2-40B4-BE49-F238E27FC236}">
              <a16:creationId xmlns:a16="http://schemas.microsoft.com/office/drawing/2014/main" id="{F1BB0104-A5E6-4EC3-9029-8D9123A0C83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84" name="Line 2935">
          <a:extLst>
            <a:ext uri="{FF2B5EF4-FFF2-40B4-BE49-F238E27FC236}">
              <a16:creationId xmlns:a16="http://schemas.microsoft.com/office/drawing/2014/main" id="{93AD8759-710F-44F0-ABC7-4BA400DC108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85" name="Line 2936">
          <a:extLst>
            <a:ext uri="{FF2B5EF4-FFF2-40B4-BE49-F238E27FC236}">
              <a16:creationId xmlns:a16="http://schemas.microsoft.com/office/drawing/2014/main" id="{61E51BEC-CD27-4E0A-8424-AE89B906348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86" name="Line 2937">
          <a:extLst>
            <a:ext uri="{FF2B5EF4-FFF2-40B4-BE49-F238E27FC236}">
              <a16:creationId xmlns:a16="http://schemas.microsoft.com/office/drawing/2014/main" id="{B659A649-F37A-4C27-8868-D46DCBE337B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87" name="Line 2938">
          <a:extLst>
            <a:ext uri="{FF2B5EF4-FFF2-40B4-BE49-F238E27FC236}">
              <a16:creationId xmlns:a16="http://schemas.microsoft.com/office/drawing/2014/main" id="{8D20239B-9491-445B-9254-56166AA14F7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88" name="Line 2939">
          <a:extLst>
            <a:ext uri="{FF2B5EF4-FFF2-40B4-BE49-F238E27FC236}">
              <a16:creationId xmlns:a16="http://schemas.microsoft.com/office/drawing/2014/main" id="{DE482DE7-CC7F-4FD2-B09B-A6D3EFC9D1B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89" name="Line 2940">
          <a:extLst>
            <a:ext uri="{FF2B5EF4-FFF2-40B4-BE49-F238E27FC236}">
              <a16:creationId xmlns:a16="http://schemas.microsoft.com/office/drawing/2014/main" id="{58AD5156-D6A5-4B35-B892-C6DAA43BBA2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90" name="Line 2941">
          <a:extLst>
            <a:ext uri="{FF2B5EF4-FFF2-40B4-BE49-F238E27FC236}">
              <a16:creationId xmlns:a16="http://schemas.microsoft.com/office/drawing/2014/main" id="{40DACFF5-8F50-42B2-A1B3-EBA08F1AC3F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91" name="Line 2942">
          <a:extLst>
            <a:ext uri="{FF2B5EF4-FFF2-40B4-BE49-F238E27FC236}">
              <a16:creationId xmlns:a16="http://schemas.microsoft.com/office/drawing/2014/main" id="{FEB9AB37-EA8C-4A92-A372-9E56AA566AD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92" name="Line 2943">
          <a:extLst>
            <a:ext uri="{FF2B5EF4-FFF2-40B4-BE49-F238E27FC236}">
              <a16:creationId xmlns:a16="http://schemas.microsoft.com/office/drawing/2014/main" id="{2A7E1B95-0C2A-4504-8463-2D39808C769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93" name="Line 2944">
          <a:extLst>
            <a:ext uri="{FF2B5EF4-FFF2-40B4-BE49-F238E27FC236}">
              <a16:creationId xmlns:a16="http://schemas.microsoft.com/office/drawing/2014/main" id="{ED385C22-5911-4897-B451-E3B4CD00357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94" name="Line 2945">
          <a:extLst>
            <a:ext uri="{FF2B5EF4-FFF2-40B4-BE49-F238E27FC236}">
              <a16:creationId xmlns:a16="http://schemas.microsoft.com/office/drawing/2014/main" id="{1AC8ABEE-8870-46F7-9DEB-5299BBD454E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95" name="Line 2946">
          <a:extLst>
            <a:ext uri="{FF2B5EF4-FFF2-40B4-BE49-F238E27FC236}">
              <a16:creationId xmlns:a16="http://schemas.microsoft.com/office/drawing/2014/main" id="{A6447560-883E-4D87-B137-D86BFF7BDBF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96" name="Line 2947">
          <a:extLst>
            <a:ext uri="{FF2B5EF4-FFF2-40B4-BE49-F238E27FC236}">
              <a16:creationId xmlns:a16="http://schemas.microsoft.com/office/drawing/2014/main" id="{FB5B2F5C-9B6D-4F2C-B5AE-600CEDFC9F9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97" name="Line 2948">
          <a:extLst>
            <a:ext uri="{FF2B5EF4-FFF2-40B4-BE49-F238E27FC236}">
              <a16:creationId xmlns:a16="http://schemas.microsoft.com/office/drawing/2014/main" id="{7E11A39C-BD7A-46C2-BBD8-27A13738021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98" name="Line 2949">
          <a:extLst>
            <a:ext uri="{FF2B5EF4-FFF2-40B4-BE49-F238E27FC236}">
              <a16:creationId xmlns:a16="http://schemas.microsoft.com/office/drawing/2014/main" id="{F97AEDF8-8703-44CC-B025-20DAD834680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599" name="Line 2950">
          <a:extLst>
            <a:ext uri="{FF2B5EF4-FFF2-40B4-BE49-F238E27FC236}">
              <a16:creationId xmlns:a16="http://schemas.microsoft.com/office/drawing/2014/main" id="{3E0A23E2-9488-4AFC-8C5E-E75A063FA0D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00" name="Line 2951">
          <a:extLst>
            <a:ext uri="{FF2B5EF4-FFF2-40B4-BE49-F238E27FC236}">
              <a16:creationId xmlns:a16="http://schemas.microsoft.com/office/drawing/2014/main" id="{F7F92CBA-B854-49A2-B625-D2E2566E642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01" name="Line 2952">
          <a:extLst>
            <a:ext uri="{FF2B5EF4-FFF2-40B4-BE49-F238E27FC236}">
              <a16:creationId xmlns:a16="http://schemas.microsoft.com/office/drawing/2014/main" id="{0E9D0B68-BF42-4095-80B1-F2206D96B9F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02" name="Line 2953">
          <a:extLst>
            <a:ext uri="{FF2B5EF4-FFF2-40B4-BE49-F238E27FC236}">
              <a16:creationId xmlns:a16="http://schemas.microsoft.com/office/drawing/2014/main" id="{D2F7440F-6D37-4E80-BFAE-2C5FFDD05D4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03" name="Line 2954">
          <a:extLst>
            <a:ext uri="{FF2B5EF4-FFF2-40B4-BE49-F238E27FC236}">
              <a16:creationId xmlns:a16="http://schemas.microsoft.com/office/drawing/2014/main" id="{8C2DF6F1-D6BD-4399-85C4-BEF41238BBD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04" name="Line 2955">
          <a:extLst>
            <a:ext uri="{FF2B5EF4-FFF2-40B4-BE49-F238E27FC236}">
              <a16:creationId xmlns:a16="http://schemas.microsoft.com/office/drawing/2014/main" id="{19224E68-2E34-4CE2-9BB7-461656BC866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05" name="Line 2956">
          <a:extLst>
            <a:ext uri="{FF2B5EF4-FFF2-40B4-BE49-F238E27FC236}">
              <a16:creationId xmlns:a16="http://schemas.microsoft.com/office/drawing/2014/main" id="{665549E6-F0E5-4E98-B6B3-2EE5E713445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06" name="Line 2957">
          <a:extLst>
            <a:ext uri="{FF2B5EF4-FFF2-40B4-BE49-F238E27FC236}">
              <a16:creationId xmlns:a16="http://schemas.microsoft.com/office/drawing/2014/main" id="{6D9E044C-5288-4AE4-8678-51406A3096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07" name="Line 2958">
          <a:extLst>
            <a:ext uri="{FF2B5EF4-FFF2-40B4-BE49-F238E27FC236}">
              <a16:creationId xmlns:a16="http://schemas.microsoft.com/office/drawing/2014/main" id="{97B912A7-7555-477D-AB08-D0F204DD572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08" name="Line 2959">
          <a:extLst>
            <a:ext uri="{FF2B5EF4-FFF2-40B4-BE49-F238E27FC236}">
              <a16:creationId xmlns:a16="http://schemas.microsoft.com/office/drawing/2014/main" id="{47D98956-CB8A-4FB4-8EC1-4B74BB1AEF9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09" name="Line 2960">
          <a:extLst>
            <a:ext uri="{FF2B5EF4-FFF2-40B4-BE49-F238E27FC236}">
              <a16:creationId xmlns:a16="http://schemas.microsoft.com/office/drawing/2014/main" id="{6C4060F2-96B4-48A5-8163-8633AB9ADF1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10" name="Line 2961">
          <a:extLst>
            <a:ext uri="{FF2B5EF4-FFF2-40B4-BE49-F238E27FC236}">
              <a16:creationId xmlns:a16="http://schemas.microsoft.com/office/drawing/2014/main" id="{7EBC0BD8-1A07-4726-BDC1-797AD96C83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11" name="Line 2962">
          <a:extLst>
            <a:ext uri="{FF2B5EF4-FFF2-40B4-BE49-F238E27FC236}">
              <a16:creationId xmlns:a16="http://schemas.microsoft.com/office/drawing/2014/main" id="{DB1B23CF-8507-4187-BBD5-DFD32E50059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12" name="Line 2963">
          <a:extLst>
            <a:ext uri="{FF2B5EF4-FFF2-40B4-BE49-F238E27FC236}">
              <a16:creationId xmlns:a16="http://schemas.microsoft.com/office/drawing/2014/main" id="{F983FF0F-BAE2-4590-AFA6-8BCEF02BDC1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13" name="Line 2964">
          <a:extLst>
            <a:ext uri="{FF2B5EF4-FFF2-40B4-BE49-F238E27FC236}">
              <a16:creationId xmlns:a16="http://schemas.microsoft.com/office/drawing/2014/main" id="{19F91246-0950-4457-B313-A80710F8669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14" name="Line 2965">
          <a:extLst>
            <a:ext uri="{FF2B5EF4-FFF2-40B4-BE49-F238E27FC236}">
              <a16:creationId xmlns:a16="http://schemas.microsoft.com/office/drawing/2014/main" id="{9B1DB850-62CE-4CF3-A0C0-F968C6ABBAB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15" name="Line 2966">
          <a:extLst>
            <a:ext uri="{FF2B5EF4-FFF2-40B4-BE49-F238E27FC236}">
              <a16:creationId xmlns:a16="http://schemas.microsoft.com/office/drawing/2014/main" id="{C26BA5CA-86D1-42BC-AED4-D5A9D314ADB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16" name="Line 2967">
          <a:extLst>
            <a:ext uri="{FF2B5EF4-FFF2-40B4-BE49-F238E27FC236}">
              <a16:creationId xmlns:a16="http://schemas.microsoft.com/office/drawing/2014/main" id="{3541961C-A5C3-4178-847C-B1F7CA41444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17" name="Line 2968">
          <a:extLst>
            <a:ext uri="{FF2B5EF4-FFF2-40B4-BE49-F238E27FC236}">
              <a16:creationId xmlns:a16="http://schemas.microsoft.com/office/drawing/2014/main" id="{0CCE610E-E52A-4F04-ABE5-8BC5F1FE801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18" name="Line 2969">
          <a:extLst>
            <a:ext uri="{FF2B5EF4-FFF2-40B4-BE49-F238E27FC236}">
              <a16:creationId xmlns:a16="http://schemas.microsoft.com/office/drawing/2014/main" id="{75ADC9B9-9321-44CE-8BC5-7062226094F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19" name="Line 2970">
          <a:extLst>
            <a:ext uri="{FF2B5EF4-FFF2-40B4-BE49-F238E27FC236}">
              <a16:creationId xmlns:a16="http://schemas.microsoft.com/office/drawing/2014/main" id="{7C34F9B4-E99E-462E-B621-4CD423E6412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20" name="Line 2971">
          <a:extLst>
            <a:ext uri="{FF2B5EF4-FFF2-40B4-BE49-F238E27FC236}">
              <a16:creationId xmlns:a16="http://schemas.microsoft.com/office/drawing/2014/main" id="{7F35A37B-88E0-476E-8FAA-E8A19B3363B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21" name="Line 2972">
          <a:extLst>
            <a:ext uri="{FF2B5EF4-FFF2-40B4-BE49-F238E27FC236}">
              <a16:creationId xmlns:a16="http://schemas.microsoft.com/office/drawing/2014/main" id="{FB4E3412-6CBB-4D5A-B97C-5146360738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22" name="Line 2973">
          <a:extLst>
            <a:ext uri="{FF2B5EF4-FFF2-40B4-BE49-F238E27FC236}">
              <a16:creationId xmlns:a16="http://schemas.microsoft.com/office/drawing/2014/main" id="{16F8DE48-FA4D-48C1-9A4B-5B50F572523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23" name="Line 2974">
          <a:extLst>
            <a:ext uri="{FF2B5EF4-FFF2-40B4-BE49-F238E27FC236}">
              <a16:creationId xmlns:a16="http://schemas.microsoft.com/office/drawing/2014/main" id="{2C43574D-EFF8-4A67-805A-4783FBEF850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24" name="Line 2975">
          <a:extLst>
            <a:ext uri="{FF2B5EF4-FFF2-40B4-BE49-F238E27FC236}">
              <a16:creationId xmlns:a16="http://schemas.microsoft.com/office/drawing/2014/main" id="{A6BE7E42-530A-4FD1-ADC3-E2ECB963BDA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25" name="Line 2976">
          <a:extLst>
            <a:ext uri="{FF2B5EF4-FFF2-40B4-BE49-F238E27FC236}">
              <a16:creationId xmlns:a16="http://schemas.microsoft.com/office/drawing/2014/main" id="{136F2858-111D-43EE-9A70-5E4AD8BB78A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26" name="Line 2977">
          <a:extLst>
            <a:ext uri="{FF2B5EF4-FFF2-40B4-BE49-F238E27FC236}">
              <a16:creationId xmlns:a16="http://schemas.microsoft.com/office/drawing/2014/main" id="{045F151A-24D2-4756-A434-38D6D253351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27" name="Line 2978">
          <a:extLst>
            <a:ext uri="{FF2B5EF4-FFF2-40B4-BE49-F238E27FC236}">
              <a16:creationId xmlns:a16="http://schemas.microsoft.com/office/drawing/2014/main" id="{ACE862C8-8864-4739-B848-0042D3D6C42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28" name="Line 2979">
          <a:extLst>
            <a:ext uri="{FF2B5EF4-FFF2-40B4-BE49-F238E27FC236}">
              <a16:creationId xmlns:a16="http://schemas.microsoft.com/office/drawing/2014/main" id="{98022CA3-A649-4081-A7EA-003434A1908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29" name="Line 2980">
          <a:extLst>
            <a:ext uri="{FF2B5EF4-FFF2-40B4-BE49-F238E27FC236}">
              <a16:creationId xmlns:a16="http://schemas.microsoft.com/office/drawing/2014/main" id="{80891F23-D03D-483F-A0D6-5412AB81068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30" name="Line 2981">
          <a:extLst>
            <a:ext uri="{FF2B5EF4-FFF2-40B4-BE49-F238E27FC236}">
              <a16:creationId xmlns:a16="http://schemas.microsoft.com/office/drawing/2014/main" id="{A8CB3834-66E3-4E16-BE7A-09D18168468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31" name="Line 2982">
          <a:extLst>
            <a:ext uri="{FF2B5EF4-FFF2-40B4-BE49-F238E27FC236}">
              <a16:creationId xmlns:a16="http://schemas.microsoft.com/office/drawing/2014/main" id="{AA62F84F-9A83-4803-A164-021976B6B32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32" name="Line 2983">
          <a:extLst>
            <a:ext uri="{FF2B5EF4-FFF2-40B4-BE49-F238E27FC236}">
              <a16:creationId xmlns:a16="http://schemas.microsoft.com/office/drawing/2014/main" id="{3F7288F2-F5F8-4DF0-A849-3342C9EAF98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33" name="Line 2984">
          <a:extLst>
            <a:ext uri="{FF2B5EF4-FFF2-40B4-BE49-F238E27FC236}">
              <a16:creationId xmlns:a16="http://schemas.microsoft.com/office/drawing/2014/main" id="{8CD337B9-F14E-447B-BD22-AD31D5D068E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34" name="Line 2985">
          <a:extLst>
            <a:ext uri="{FF2B5EF4-FFF2-40B4-BE49-F238E27FC236}">
              <a16:creationId xmlns:a16="http://schemas.microsoft.com/office/drawing/2014/main" id="{5A04B3B5-55FB-4354-9A13-6CBC45F5C5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35" name="Line 2986">
          <a:extLst>
            <a:ext uri="{FF2B5EF4-FFF2-40B4-BE49-F238E27FC236}">
              <a16:creationId xmlns:a16="http://schemas.microsoft.com/office/drawing/2014/main" id="{8B8E9A0B-E8B9-413B-87BB-7995CFF77B0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36" name="Line 2987">
          <a:extLst>
            <a:ext uri="{FF2B5EF4-FFF2-40B4-BE49-F238E27FC236}">
              <a16:creationId xmlns:a16="http://schemas.microsoft.com/office/drawing/2014/main" id="{17401CC1-2C43-4CCC-BB86-0422A2E1FBB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37" name="Line 2988">
          <a:extLst>
            <a:ext uri="{FF2B5EF4-FFF2-40B4-BE49-F238E27FC236}">
              <a16:creationId xmlns:a16="http://schemas.microsoft.com/office/drawing/2014/main" id="{4BAC59D1-9D5C-4FF2-8384-7B2A52F3BD0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38" name="Line 2989">
          <a:extLst>
            <a:ext uri="{FF2B5EF4-FFF2-40B4-BE49-F238E27FC236}">
              <a16:creationId xmlns:a16="http://schemas.microsoft.com/office/drawing/2014/main" id="{EEA479B0-5A17-4F9A-8809-F4E36748867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39" name="Line 2990">
          <a:extLst>
            <a:ext uri="{FF2B5EF4-FFF2-40B4-BE49-F238E27FC236}">
              <a16:creationId xmlns:a16="http://schemas.microsoft.com/office/drawing/2014/main" id="{4DB3A185-1986-49E0-AA07-00F932C2898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40" name="Line 2991">
          <a:extLst>
            <a:ext uri="{FF2B5EF4-FFF2-40B4-BE49-F238E27FC236}">
              <a16:creationId xmlns:a16="http://schemas.microsoft.com/office/drawing/2014/main" id="{9071A017-CFFC-41C2-9A86-94252A89F74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41" name="Line 2992">
          <a:extLst>
            <a:ext uri="{FF2B5EF4-FFF2-40B4-BE49-F238E27FC236}">
              <a16:creationId xmlns:a16="http://schemas.microsoft.com/office/drawing/2014/main" id="{09FD7213-D01A-40EA-9199-9D4B8050C63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42" name="Line 2993">
          <a:extLst>
            <a:ext uri="{FF2B5EF4-FFF2-40B4-BE49-F238E27FC236}">
              <a16:creationId xmlns:a16="http://schemas.microsoft.com/office/drawing/2014/main" id="{E49F5C73-B583-4125-9D54-4757D1157EB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43" name="Line 2994">
          <a:extLst>
            <a:ext uri="{FF2B5EF4-FFF2-40B4-BE49-F238E27FC236}">
              <a16:creationId xmlns:a16="http://schemas.microsoft.com/office/drawing/2014/main" id="{0C5FFEC0-4049-41D3-A3A8-2BA28DF12E9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44" name="Line 2995">
          <a:extLst>
            <a:ext uri="{FF2B5EF4-FFF2-40B4-BE49-F238E27FC236}">
              <a16:creationId xmlns:a16="http://schemas.microsoft.com/office/drawing/2014/main" id="{F8837E7F-6170-4B7C-AE7A-F2C51414498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45" name="Line 2996">
          <a:extLst>
            <a:ext uri="{FF2B5EF4-FFF2-40B4-BE49-F238E27FC236}">
              <a16:creationId xmlns:a16="http://schemas.microsoft.com/office/drawing/2014/main" id="{463E97D4-080C-49F6-A4A8-10F089D0447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46" name="Line 2997">
          <a:extLst>
            <a:ext uri="{FF2B5EF4-FFF2-40B4-BE49-F238E27FC236}">
              <a16:creationId xmlns:a16="http://schemas.microsoft.com/office/drawing/2014/main" id="{0E94716F-9854-4799-B939-A1198DC97B5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47" name="Line 2998">
          <a:extLst>
            <a:ext uri="{FF2B5EF4-FFF2-40B4-BE49-F238E27FC236}">
              <a16:creationId xmlns:a16="http://schemas.microsoft.com/office/drawing/2014/main" id="{0A42C1CF-3923-45EF-BFFD-543376F969D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48" name="Line 2999">
          <a:extLst>
            <a:ext uri="{FF2B5EF4-FFF2-40B4-BE49-F238E27FC236}">
              <a16:creationId xmlns:a16="http://schemas.microsoft.com/office/drawing/2014/main" id="{D7ED6F4A-0876-418B-850E-3AF0CB5D0CB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49" name="Line 3000">
          <a:extLst>
            <a:ext uri="{FF2B5EF4-FFF2-40B4-BE49-F238E27FC236}">
              <a16:creationId xmlns:a16="http://schemas.microsoft.com/office/drawing/2014/main" id="{348A2635-C55A-4562-8F6A-D57097ECAFE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50" name="Line 3001">
          <a:extLst>
            <a:ext uri="{FF2B5EF4-FFF2-40B4-BE49-F238E27FC236}">
              <a16:creationId xmlns:a16="http://schemas.microsoft.com/office/drawing/2014/main" id="{09C6E1E1-D19B-4C70-9704-C09AA6C810C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51" name="Line 3002">
          <a:extLst>
            <a:ext uri="{FF2B5EF4-FFF2-40B4-BE49-F238E27FC236}">
              <a16:creationId xmlns:a16="http://schemas.microsoft.com/office/drawing/2014/main" id="{F9315357-1E70-44C1-9948-4FE073B898A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52" name="Line 3003">
          <a:extLst>
            <a:ext uri="{FF2B5EF4-FFF2-40B4-BE49-F238E27FC236}">
              <a16:creationId xmlns:a16="http://schemas.microsoft.com/office/drawing/2014/main" id="{C373C60F-37BD-4362-B86D-C8F3490E075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53" name="Line 3004">
          <a:extLst>
            <a:ext uri="{FF2B5EF4-FFF2-40B4-BE49-F238E27FC236}">
              <a16:creationId xmlns:a16="http://schemas.microsoft.com/office/drawing/2014/main" id="{72A04FFF-C4C2-4C14-8775-E1D9249D71A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54" name="Line 3005">
          <a:extLst>
            <a:ext uri="{FF2B5EF4-FFF2-40B4-BE49-F238E27FC236}">
              <a16:creationId xmlns:a16="http://schemas.microsoft.com/office/drawing/2014/main" id="{5E7B47EF-B10E-4AEB-BB50-3C7A12B19B7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55" name="Line 3006">
          <a:extLst>
            <a:ext uri="{FF2B5EF4-FFF2-40B4-BE49-F238E27FC236}">
              <a16:creationId xmlns:a16="http://schemas.microsoft.com/office/drawing/2014/main" id="{DE1EFFDC-BDD5-4B78-A70A-7502F83CAE2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56" name="Line 3007">
          <a:extLst>
            <a:ext uri="{FF2B5EF4-FFF2-40B4-BE49-F238E27FC236}">
              <a16:creationId xmlns:a16="http://schemas.microsoft.com/office/drawing/2014/main" id="{37FE55DD-528D-4D96-88DD-17BAF6787B3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57" name="Line 3008">
          <a:extLst>
            <a:ext uri="{FF2B5EF4-FFF2-40B4-BE49-F238E27FC236}">
              <a16:creationId xmlns:a16="http://schemas.microsoft.com/office/drawing/2014/main" id="{AD091218-C998-45BA-A547-2396B40A477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58" name="Line 3009">
          <a:extLst>
            <a:ext uri="{FF2B5EF4-FFF2-40B4-BE49-F238E27FC236}">
              <a16:creationId xmlns:a16="http://schemas.microsoft.com/office/drawing/2014/main" id="{0D0BCFA8-DE78-4008-97C2-30F125D410F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59" name="Line 3010">
          <a:extLst>
            <a:ext uri="{FF2B5EF4-FFF2-40B4-BE49-F238E27FC236}">
              <a16:creationId xmlns:a16="http://schemas.microsoft.com/office/drawing/2014/main" id="{A6FD8A2D-CFF7-4722-A515-4AC59C434F2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60" name="Line 3011">
          <a:extLst>
            <a:ext uri="{FF2B5EF4-FFF2-40B4-BE49-F238E27FC236}">
              <a16:creationId xmlns:a16="http://schemas.microsoft.com/office/drawing/2014/main" id="{BD9AFB42-9A7F-4B59-94F7-1C8EB3A7ABA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61" name="Line 3012">
          <a:extLst>
            <a:ext uri="{FF2B5EF4-FFF2-40B4-BE49-F238E27FC236}">
              <a16:creationId xmlns:a16="http://schemas.microsoft.com/office/drawing/2014/main" id="{D1186F3A-809F-4E5E-B1A4-FCB65056DC8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62" name="Line 3013">
          <a:extLst>
            <a:ext uri="{FF2B5EF4-FFF2-40B4-BE49-F238E27FC236}">
              <a16:creationId xmlns:a16="http://schemas.microsoft.com/office/drawing/2014/main" id="{6B7E9987-4C7F-4330-9633-FF11AE68FB7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63" name="Line 3014">
          <a:extLst>
            <a:ext uri="{FF2B5EF4-FFF2-40B4-BE49-F238E27FC236}">
              <a16:creationId xmlns:a16="http://schemas.microsoft.com/office/drawing/2014/main" id="{6B7DB003-47C5-42A1-913F-EA67B1B12B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64" name="Line 3015">
          <a:extLst>
            <a:ext uri="{FF2B5EF4-FFF2-40B4-BE49-F238E27FC236}">
              <a16:creationId xmlns:a16="http://schemas.microsoft.com/office/drawing/2014/main" id="{F8B38669-78D7-47DF-8428-536A611396F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65" name="Line 3016">
          <a:extLst>
            <a:ext uri="{FF2B5EF4-FFF2-40B4-BE49-F238E27FC236}">
              <a16:creationId xmlns:a16="http://schemas.microsoft.com/office/drawing/2014/main" id="{7AA315C7-3A71-457F-A57B-2077B9E1283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66" name="Line 3017">
          <a:extLst>
            <a:ext uri="{FF2B5EF4-FFF2-40B4-BE49-F238E27FC236}">
              <a16:creationId xmlns:a16="http://schemas.microsoft.com/office/drawing/2014/main" id="{BF89E314-89BA-4673-A342-E9D61F2C15D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67" name="Line 3018">
          <a:extLst>
            <a:ext uri="{FF2B5EF4-FFF2-40B4-BE49-F238E27FC236}">
              <a16:creationId xmlns:a16="http://schemas.microsoft.com/office/drawing/2014/main" id="{B9B0B174-51B4-468D-A332-F0C9715817E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68" name="Line 3019">
          <a:extLst>
            <a:ext uri="{FF2B5EF4-FFF2-40B4-BE49-F238E27FC236}">
              <a16:creationId xmlns:a16="http://schemas.microsoft.com/office/drawing/2014/main" id="{37629042-48F7-452F-834D-1670A165B69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69" name="Line 3020">
          <a:extLst>
            <a:ext uri="{FF2B5EF4-FFF2-40B4-BE49-F238E27FC236}">
              <a16:creationId xmlns:a16="http://schemas.microsoft.com/office/drawing/2014/main" id="{453650E7-7891-48FD-BBE1-CF698AB4278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70" name="Line 3021">
          <a:extLst>
            <a:ext uri="{FF2B5EF4-FFF2-40B4-BE49-F238E27FC236}">
              <a16:creationId xmlns:a16="http://schemas.microsoft.com/office/drawing/2014/main" id="{32F59484-F81C-4BBC-BA1D-2B985D505F5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71" name="Line 3022">
          <a:extLst>
            <a:ext uri="{FF2B5EF4-FFF2-40B4-BE49-F238E27FC236}">
              <a16:creationId xmlns:a16="http://schemas.microsoft.com/office/drawing/2014/main" id="{40514C56-CC3D-4BDB-980B-959254AC7EF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72" name="Line 3023">
          <a:extLst>
            <a:ext uri="{FF2B5EF4-FFF2-40B4-BE49-F238E27FC236}">
              <a16:creationId xmlns:a16="http://schemas.microsoft.com/office/drawing/2014/main" id="{AD97C56A-5ABF-49C3-A627-6417D758474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73" name="Line 3024">
          <a:extLst>
            <a:ext uri="{FF2B5EF4-FFF2-40B4-BE49-F238E27FC236}">
              <a16:creationId xmlns:a16="http://schemas.microsoft.com/office/drawing/2014/main" id="{5F4289B5-825A-46A4-9B71-CD6180DBF57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74" name="Line 3025">
          <a:extLst>
            <a:ext uri="{FF2B5EF4-FFF2-40B4-BE49-F238E27FC236}">
              <a16:creationId xmlns:a16="http://schemas.microsoft.com/office/drawing/2014/main" id="{73D4920F-4BC1-4392-BC7C-F7B014AB2CB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75" name="Line 3026">
          <a:extLst>
            <a:ext uri="{FF2B5EF4-FFF2-40B4-BE49-F238E27FC236}">
              <a16:creationId xmlns:a16="http://schemas.microsoft.com/office/drawing/2014/main" id="{8A132207-BC8F-4FB9-A185-0A136B69F09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76" name="Line 3027">
          <a:extLst>
            <a:ext uri="{FF2B5EF4-FFF2-40B4-BE49-F238E27FC236}">
              <a16:creationId xmlns:a16="http://schemas.microsoft.com/office/drawing/2014/main" id="{7896B5AC-5E0D-43D1-B5FE-823A190CD28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77" name="Line 3028">
          <a:extLst>
            <a:ext uri="{FF2B5EF4-FFF2-40B4-BE49-F238E27FC236}">
              <a16:creationId xmlns:a16="http://schemas.microsoft.com/office/drawing/2014/main" id="{B9DEEE4C-EC70-4A4C-9232-212E652E9F4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78" name="Line 3029">
          <a:extLst>
            <a:ext uri="{FF2B5EF4-FFF2-40B4-BE49-F238E27FC236}">
              <a16:creationId xmlns:a16="http://schemas.microsoft.com/office/drawing/2014/main" id="{8F695AA6-67A4-49C0-BBBC-F54A65D5EA5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79" name="Line 3030">
          <a:extLst>
            <a:ext uri="{FF2B5EF4-FFF2-40B4-BE49-F238E27FC236}">
              <a16:creationId xmlns:a16="http://schemas.microsoft.com/office/drawing/2014/main" id="{6B692406-5D1A-43B8-9CCC-66EEA6D4455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80" name="Line 3031">
          <a:extLst>
            <a:ext uri="{FF2B5EF4-FFF2-40B4-BE49-F238E27FC236}">
              <a16:creationId xmlns:a16="http://schemas.microsoft.com/office/drawing/2014/main" id="{F00417AE-978E-4160-8E88-2EDB1034FA2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81" name="Line 3032">
          <a:extLst>
            <a:ext uri="{FF2B5EF4-FFF2-40B4-BE49-F238E27FC236}">
              <a16:creationId xmlns:a16="http://schemas.microsoft.com/office/drawing/2014/main" id="{F31D5D86-82FE-4665-AD76-B78106F4749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82" name="Line 3033">
          <a:extLst>
            <a:ext uri="{FF2B5EF4-FFF2-40B4-BE49-F238E27FC236}">
              <a16:creationId xmlns:a16="http://schemas.microsoft.com/office/drawing/2014/main" id="{093C98A6-CD06-4AB2-808F-00789148FF7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83" name="Line 3034">
          <a:extLst>
            <a:ext uri="{FF2B5EF4-FFF2-40B4-BE49-F238E27FC236}">
              <a16:creationId xmlns:a16="http://schemas.microsoft.com/office/drawing/2014/main" id="{44F251F5-5ED9-42C8-9E9D-A575141C21F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84" name="Line 3035">
          <a:extLst>
            <a:ext uri="{FF2B5EF4-FFF2-40B4-BE49-F238E27FC236}">
              <a16:creationId xmlns:a16="http://schemas.microsoft.com/office/drawing/2014/main" id="{4F6183F5-FBE4-499D-82B2-CA4F0663BD7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85" name="Line 3036">
          <a:extLst>
            <a:ext uri="{FF2B5EF4-FFF2-40B4-BE49-F238E27FC236}">
              <a16:creationId xmlns:a16="http://schemas.microsoft.com/office/drawing/2014/main" id="{F05CE660-7E8F-42AF-B8D8-395E6526A50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86" name="Line 3037">
          <a:extLst>
            <a:ext uri="{FF2B5EF4-FFF2-40B4-BE49-F238E27FC236}">
              <a16:creationId xmlns:a16="http://schemas.microsoft.com/office/drawing/2014/main" id="{F0F68124-2735-4E34-9F60-F56BCE56708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87" name="Line 3038">
          <a:extLst>
            <a:ext uri="{FF2B5EF4-FFF2-40B4-BE49-F238E27FC236}">
              <a16:creationId xmlns:a16="http://schemas.microsoft.com/office/drawing/2014/main" id="{D8ADDFB2-C5A7-476E-93BC-68D1C201574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88" name="Line 3039">
          <a:extLst>
            <a:ext uri="{FF2B5EF4-FFF2-40B4-BE49-F238E27FC236}">
              <a16:creationId xmlns:a16="http://schemas.microsoft.com/office/drawing/2014/main" id="{59EB7463-2D70-4170-984A-075A4CA15B6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89" name="Line 3040">
          <a:extLst>
            <a:ext uri="{FF2B5EF4-FFF2-40B4-BE49-F238E27FC236}">
              <a16:creationId xmlns:a16="http://schemas.microsoft.com/office/drawing/2014/main" id="{DFF0F5DC-BE07-4220-BE5F-B3CA59F919D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90" name="Line 3041">
          <a:extLst>
            <a:ext uri="{FF2B5EF4-FFF2-40B4-BE49-F238E27FC236}">
              <a16:creationId xmlns:a16="http://schemas.microsoft.com/office/drawing/2014/main" id="{B4DBE9FF-4159-4C6D-BF5E-5CA2C6B730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91" name="Line 3042">
          <a:extLst>
            <a:ext uri="{FF2B5EF4-FFF2-40B4-BE49-F238E27FC236}">
              <a16:creationId xmlns:a16="http://schemas.microsoft.com/office/drawing/2014/main" id="{9E27AEF0-739C-4446-A20B-5603A18EC5B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92" name="Line 3043">
          <a:extLst>
            <a:ext uri="{FF2B5EF4-FFF2-40B4-BE49-F238E27FC236}">
              <a16:creationId xmlns:a16="http://schemas.microsoft.com/office/drawing/2014/main" id="{D4F60F41-56DE-4711-A090-41169F21C64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93" name="Line 3044">
          <a:extLst>
            <a:ext uri="{FF2B5EF4-FFF2-40B4-BE49-F238E27FC236}">
              <a16:creationId xmlns:a16="http://schemas.microsoft.com/office/drawing/2014/main" id="{F35F3E8D-CA4A-4276-AFEF-08D3CED0407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94" name="Line 3045">
          <a:extLst>
            <a:ext uri="{FF2B5EF4-FFF2-40B4-BE49-F238E27FC236}">
              <a16:creationId xmlns:a16="http://schemas.microsoft.com/office/drawing/2014/main" id="{78F5B58A-B1BA-43DF-A670-940DE0CB99F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95" name="Line 3046">
          <a:extLst>
            <a:ext uri="{FF2B5EF4-FFF2-40B4-BE49-F238E27FC236}">
              <a16:creationId xmlns:a16="http://schemas.microsoft.com/office/drawing/2014/main" id="{CA15DB68-4C4C-47F5-BA33-0134048A8C6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96" name="Line 3047">
          <a:extLst>
            <a:ext uri="{FF2B5EF4-FFF2-40B4-BE49-F238E27FC236}">
              <a16:creationId xmlns:a16="http://schemas.microsoft.com/office/drawing/2014/main" id="{1A511BAF-6ABD-49DB-B142-B0F18162158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97" name="Line 3048">
          <a:extLst>
            <a:ext uri="{FF2B5EF4-FFF2-40B4-BE49-F238E27FC236}">
              <a16:creationId xmlns:a16="http://schemas.microsoft.com/office/drawing/2014/main" id="{66F71277-887B-46B0-9E77-E1E6A54759D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98" name="Line 3049">
          <a:extLst>
            <a:ext uri="{FF2B5EF4-FFF2-40B4-BE49-F238E27FC236}">
              <a16:creationId xmlns:a16="http://schemas.microsoft.com/office/drawing/2014/main" id="{488794F0-7FB5-495A-8362-E50D1E8CC2E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699" name="Line 3050">
          <a:extLst>
            <a:ext uri="{FF2B5EF4-FFF2-40B4-BE49-F238E27FC236}">
              <a16:creationId xmlns:a16="http://schemas.microsoft.com/office/drawing/2014/main" id="{D83031D5-13B5-46DB-9537-160FA1414A1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00" name="Line 3051">
          <a:extLst>
            <a:ext uri="{FF2B5EF4-FFF2-40B4-BE49-F238E27FC236}">
              <a16:creationId xmlns:a16="http://schemas.microsoft.com/office/drawing/2014/main" id="{4CEF8B64-58A9-43F8-A8D5-934671353FD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01" name="Line 3052">
          <a:extLst>
            <a:ext uri="{FF2B5EF4-FFF2-40B4-BE49-F238E27FC236}">
              <a16:creationId xmlns:a16="http://schemas.microsoft.com/office/drawing/2014/main" id="{76A938D2-363B-4FF4-8773-12170A05818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02" name="Line 3053">
          <a:extLst>
            <a:ext uri="{FF2B5EF4-FFF2-40B4-BE49-F238E27FC236}">
              <a16:creationId xmlns:a16="http://schemas.microsoft.com/office/drawing/2014/main" id="{4DA011E9-BA51-4285-9824-36F7FA5EF10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03" name="Line 3054">
          <a:extLst>
            <a:ext uri="{FF2B5EF4-FFF2-40B4-BE49-F238E27FC236}">
              <a16:creationId xmlns:a16="http://schemas.microsoft.com/office/drawing/2014/main" id="{6B5D991D-1CE9-4645-A6B7-434D3D4407D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04" name="Line 3055">
          <a:extLst>
            <a:ext uri="{FF2B5EF4-FFF2-40B4-BE49-F238E27FC236}">
              <a16:creationId xmlns:a16="http://schemas.microsoft.com/office/drawing/2014/main" id="{39729035-A41A-4554-B003-92F469BDE64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05" name="Line 3056">
          <a:extLst>
            <a:ext uri="{FF2B5EF4-FFF2-40B4-BE49-F238E27FC236}">
              <a16:creationId xmlns:a16="http://schemas.microsoft.com/office/drawing/2014/main" id="{85E0796D-F259-484B-9D50-F0BABE9FF9F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06" name="Line 3057">
          <a:extLst>
            <a:ext uri="{FF2B5EF4-FFF2-40B4-BE49-F238E27FC236}">
              <a16:creationId xmlns:a16="http://schemas.microsoft.com/office/drawing/2014/main" id="{7F4675F8-D9AC-4E09-937F-08EF8EDBD8B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07" name="Line 3058">
          <a:extLst>
            <a:ext uri="{FF2B5EF4-FFF2-40B4-BE49-F238E27FC236}">
              <a16:creationId xmlns:a16="http://schemas.microsoft.com/office/drawing/2014/main" id="{12C11376-F0E0-4F0B-9286-3EDEE8773D6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08" name="Line 3059">
          <a:extLst>
            <a:ext uri="{FF2B5EF4-FFF2-40B4-BE49-F238E27FC236}">
              <a16:creationId xmlns:a16="http://schemas.microsoft.com/office/drawing/2014/main" id="{D339EE37-CDEF-4A73-8DED-C2BEBC6D7DF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09" name="Line 3060">
          <a:extLst>
            <a:ext uri="{FF2B5EF4-FFF2-40B4-BE49-F238E27FC236}">
              <a16:creationId xmlns:a16="http://schemas.microsoft.com/office/drawing/2014/main" id="{1C83CD95-45C5-4045-B0A6-E9EB7EB8018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10" name="Line 3061">
          <a:extLst>
            <a:ext uri="{FF2B5EF4-FFF2-40B4-BE49-F238E27FC236}">
              <a16:creationId xmlns:a16="http://schemas.microsoft.com/office/drawing/2014/main" id="{83C32FFB-E4B0-4071-8880-7B05F60CD2B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11" name="Line 3062">
          <a:extLst>
            <a:ext uri="{FF2B5EF4-FFF2-40B4-BE49-F238E27FC236}">
              <a16:creationId xmlns:a16="http://schemas.microsoft.com/office/drawing/2014/main" id="{9265245B-E268-4747-AF0D-EB7DBBA554A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12" name="Line 3063">
          <a:extLst>
            <a:ext uri="{FF2B5EF4-FFF2-40B4-BE49-F238E27FC236}">
              <a16:creationId xmlns:a16="http://schemas.microsoft.com/office/drawing/2014/main" id="{06849F94-068C-4FAA-A317-D1BC41908B3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13" name="Line 3064">
          <a:extLst>
            <a:ext uri="{FF2B5EF4-FFF2-40B4-BE49-F238E27FC236}">
              <a16:creationId xmlns:a16="http://schemas.microsoft.com/office/drawing/2014/main" id="{8561CD11-8600-4C8F-BD0A-3735E690FD3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14" name="Line 3065">
          <a:extLst>
            <a:ext uri="{FF2B5EF4-FFF2-40B4-BE49-F238E27FC236}">
              <a16:creationId xmlns:a16="http://schemas.microsoft.com/office/drawing/2014/main" id="{E04AE756-657E-48DA-9C18-E27FA3C49FC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15" name="Line 3066">
          <a:extLst>
            <a:ext uri="{FF2B5EF4-FFF2-40B4-BE49-F238E27FC236}">
              <a16:creationId xmlns:a16="http://schemas.microsoft.com/office/drawing/2014/main" id="{F74475B4-F22A-44DB-94DF-3AC762E76D5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16" name="Line 3067">
          <a:extLst>
            <a:ext uri="{FF2B5EF4-FFF2-40B4-BE49-F238E27FC236}">
              <a16:creationId xmlns:a16="http://schemas.microsoft.com/office/drawing/2014/main" id="{43D405CF-C4DF-4679-9756-35DA328F738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17" name="Line 3068">
          <a:extLst>
            <a:ext uri="{FF2B5EF4-FFF2-40B4-BE49-F238E27FC236}">
              <a16:creationId xmlns:a16="http://schemas.microsoft.com/office/drawing/2014/main" id="{E20C15E5-6556-4CC3-843A-A530D622ED3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18" name="Line 3069">
          <a:extLst>
            <a:ext uri="{FF2B5EF4-FFF2-40B4-BE49-F238E27FC236}">
              <a16:creationId xmlns:a16="http://schemas.microsoft.com/office/drawing/2014/main" id="{CED4261A-81EB-408D-8DAF-4B6882E8703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19" name="Line 3070">
          <a:extLst>
            <a:ext uri="{FF2B5EF4-FFF2-40B4-BE49-F238E27FC236}">
              <a16:creationId xmlns:a16="http://schemas.microsoft.com/office/drawing/2014/main" id="{61495D29-0771-4C30-B813-45C4F6DA62E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20" name="Line 3071">
          <a:extLst>
            <a:ext uri="{FF2B5EF4-FFF2-40B4-BE49-F238E27FC236}">
              <a16:creationId xmlns:a16="http://schemas.microsoft.com/office/drawing/2014/main" id="{58059A1C-A133-425F-9389-7C07D38266D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21" name="Line 3072">
          <a:extLst>
            <a:ext uri="{FF2B5EF4-FFF2-40B4-BE49-F238E27FC236}">
              <a16:creationId xmlns:a16="http://schemas.microsoft.com/office/drawing/2014/main" id="{96D5BCDA-ABE4-496D-BEF8-148CC72B049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22" name="Line 3073">
          <a:extLst>
            <a:ext uri="{FF2B5EF4-FFF2-40B4-BE49-F238E27FC236}">
              <a16:creationId xmlns:a16="http://schemas.microsoft.com/office/drawing/2014/main" id="{21F5C5A1-ECBE-4B2A-B0BE-AD57BC442A5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23" name="Line 3074">
          <a:extLst>
            <a:ext uri="{FF2B5EF4-FFF2-40B4-BE49-F238E27FC236}">
              <a16:creationId xmlns:a16="http://schemas.microsoft.com/office/drawing/2014/main" id="{7DCB5A97-7844-464B-B8C7-888348A81A9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24" name="Line 3075">
          <a:extLst>
            <a:ext uri="{FF2B5EF4-FFF2-40B4-BE49-F238E27FC236}">
              <a16:creationId xmlns:a16="http://schemas.microsoft.com/office/drawing/2014/main" id="{793FE14F-31F6-4B59-A5C5-1C38B0D3171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25" name="Line 3076">
          <a:extLst>
            <a:ext uri="{FF2B5EF4-FFF2-40B4-BE49-F238E27FC236}">
              <a16:creationId xmlns:a16="http://schemas.microsoft.com/office/drawing/2014/main" id="{43AA87DC-23A6-469A-B9CE-5E6EF9C9AF4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26" name="Line 3077">
          <a:extLst>
            <a:ext uri="{FF2B5EF4-FFF2-40B4-BE49-F238E27FC236}">
              <a16:creationId xmlns:a16="http://schemas.microsoft.com/office/drawing/2014/main" id="{2832D4B5-7B86-4397-8241-4E5810F4493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27" name="Line 3078">
          <a:extLst>
            <a:ext uri="{FF2B5EF4-FFF2-40B4-BE49-F238E27FC236}">
              <a16:creationId xmlns:a16="http://schemas.microsoft.com/office/drawing/2014/main" id="{E71F9BD1-3F4C-43E1-B050-B89BFF6AE8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28" name="Line 3079">
          <a:extLst>
            <a:ext uri="{FF2B5EF4-FFF2-40B4-BE49-F238E27FC236}">
              <a16:creationId xmlns:a16="http://schemas.microsoft.com/office/drawing/2014/main" id="{B104C480-D7F6-433B-8211-CDB38E52993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29" name="Line 3080">
          <a:extLst>
            <a:ext uri="{FF2B5EF4-FFF2-40B4-BE49-F238E27FC236}">
              <a16:creationId xmlns:a16="http://schemas.microsoft.com/office/drawing/2014/main" id="{EAA8D472-4E53-4366-B750-98EBEA882E3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30" name="Line 3081">
          <a:extLst>
            <a:ext uri="{FF2B5EF4-FFF2-40B4-BE49-F238E27FC236}">
              <a16:creationId xmlns:a16="http://schemas.microsoft.com/office/drawing/2014/main" id="{46CD86C2-EE64-411A-8CAB-5F1FCE0D1FA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31" name="Line 3082">
          <a:extLst>
            <a:ext uri="{FF2B5EF4-FFF2-40B4-BE49-F238E27FC236}">
              <a16:creationId xmlns:a16="http://schemas.microsoft.com/office/drawing/2014/main" id="{07A63DAF-06C1-4558-BD22-325F20024B3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32" name="Line 3083">
          <a:extLst>
            <a:ext uri="{FF2B5EF4-FFF2-40B4-BE49-F238E27FC236}">
              <a16:creationId xmlns:a16="http://schemas.microsoft.com/office/drawing/2014/main" id="{C9DCECC6-F367-4234-9764-085759B3DA2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33" name="Line 3084">
          <a:extLst>
            <a:ext uri="{FF2B5EF4-FFF2-40B4-BE49-F238E27FC236}">
              <a16:creationId xmlns:a16="http://schemas.microsoft.com/office/drawing/2014/main" id="{3B09F2A1-A948-47DE-85A9-B04369EC2FC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34" name="Line 3085">
          <a:extLst>
            <a:ext uri="{FF2B5EF4-FFF2-40B4-BE49-F238E27FC236}">
              <a16:creationId xmlns:a16="http://schemas.microsoft.com/office/drawing/2014/main" id="{52202BE3-2181-4E82-9B35-93A63E8202D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35" name="Line 3086">
          <a:extLst>
            <a:ext uri="{FF2B5EF4-FFF2-40B4-BE49-F238E27FC236}">
              <a16:creationId xmlns:a16="http://schemas.microsoft.com/office/drawing/2014/main" id="{49D4CD29-D26C-4C24-A455-C4B7A9715A5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36" name="Line 3087">
          <a:extLst>
            <a:ext uri="{FF2B5EF4-FFF2-40B4-BE49-F238E27FC236}">
              <a16:creationId xmlns:a16="http://schemas.microsoft.com/office/drawing/2014/main" id="{EF4DC494-7F0D-4B63-A33C-CC9BA8C2AAD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37" name="Line 3088">
          <a:extLst>
            <a:ext uri="{FF2B5EF4-FFF2-40B4-BE49-F238E27FC236}">
              <a16:creationId xmlns:a16="http://schemas.microsoft.com/office/drawing/2014/main" id="{49DF7814-CA0C-48E4-AF69-DDF33F27683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38" name="Line 3089">
          <a:extLst>
            <a:ext uri="{FF2B5EF4-FFF2-40B4-BE49-F238E27FC236}">
              <a16:creationId xmlns:a16="http://schemas.microsoft.com/office/drawing/2014/main" id="{2573A33E-637D-42A5-9B89-7B0576A7CC7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39" name="Line 3090">
          <a:extLst>
            <a:ext uri="{FF2B5EF4-FFF2-40B4-BE49-F238E27FC236}">
              <a16:creationId xmlns:a16="http://schemas.microsoft.com/office/drawing/2014/main" id="{4B34120D-239F-4707-A371-1DD9AAC1B71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40" name="Line 3091">
          <a:extLst>
            <a:ext uri="{FF2B5EF4-FFF2-40B4-BE49-F238E27FC236}">
              <a16:creationId xmlns:a16="http://schemas.microsoft.com/office/drawing/2014/main" id="{8EE5D690-8390-4AF1-9B7F-EC01E4FB88D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41" name="Line 3092">
          <a:extLst>
            <a:ext uri="{FF2B5EF4-FFF2-40B4-BE49-F238E27FC236}">
              <a16:creationId xmlns:a16="http://schemas.microsoft.com/office/drawing/2014/main" id="{ACBBAF8C-3957-401A-8292-FDE7CDC4157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42" name="Line 3093">
          <a:extLst>
            <a:ext uri="{FF2B5EF4-FFF2-40B4-BE49-F238E27FC236}">
              <a16:creationId xmlns:a16="http://schemas.microsoft.com/office/drawing/2014/main" id="{9E8E54D0-3CA0-4DB1-92DF-8002F5D4620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43" name="Line 3094">
          <a:extLst>
            <a:ext uri="{FF2B5EF4-FFF2-40B4-BE49-F238E27FC236}">
              <a16:creationId xmlns:a16="http://schemas.microsoft.com/office/drawing/2014/main" id="{D4C47C3A-E101-4694-84DB-B3F6EDC49AE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44" name="Line 3095">
          <a:extLst>
            <a:ext uri="{FF2B5EF4-FFF2-40B4-BE49-F238E27FC236}">
              <a16:creationId xmlns:a16="http://schemas.microsoft.com/office/drawing/2014/main" id="{E6B17DEF-141D-4A24-8E35-88ECE64C75E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45" name="Line 3096">
          <a:extLst>
            <a:ext uri="{FF2B5EF4-FFF2-40B4-BE49-F238E27FC236}">
              <a16:creationId xmlns:a16="http://schemas.microsoft.com/office/drawing/2014/main" id="{D9DCBCEB-30FF-4F0C-B246-2D21EE4D46E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46" name="Line 3097">
          <a:extLst>
            <a:ext uri="{FF2B5EF4-FFF2-40B4-BE49-F238E27FC236}">
              <a16:creationId xmlns:a16="http://schemas.microsoft.com/office/drawing/2014/main" id="{F02DD1B5-E701-41FA-91DF-A2527E09EA7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47" name="Line 3098">
          <a:extLst>
            <a:ext uri="{FF2B5EF4-FFF2-40B4-BE49-F238E27FC236}">
              <a16:creationId xmlns:a16="http://schemas.microsoft.com/office/drawing/2014/main" id="{8AE6AE60-B6AA-4D0A-8A1E-27D4AEA92E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48" name="Line 3099">
          <a:extLst>
            <a:ext uri="{FF2B5EF4-FFF2-40B4-BE49-F238E27FC236}">
              <a16:creationId xmlns:a16="http://schemas.microsoft.com/office/drawing/2014/main" id="{FD76687B-C5A7-4136-BD73-CCC4033A631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49" name="Line 3100">
          <a:extLst>
            <a:ext uri="{FF2B5EF4-FFF2-40B4-BE49-F238E27FC236}">
              <a16:creationId xmlns:a16="http://schemas.microsoft.com/office/drawing/2014/main" id="{69E04E02-D1DC-435B-83A0-B5F50ADE478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50" name="Line 3101">
          <a:extLst>
            <a:ext uri="{FF2B5EF4-FFF2-40B4-BE49-F238E27FC236}">
              <a16:creationId xmlns:a16="http://schemas.microsoft.com/office/drawing/2014/main" id="{345892B5-A7D9-4332-BFEF-98B139B18F4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51" name="Line 3102">
          <a:extLst>
            <a:ext uri="{FF2B5EF4-FFF2-40B4-BE49-F238E27FC236}">
              <a16:creationId xmlns:a16="http://schemas.microsoft.com/office/drawing/2014/main" id="{9A72418A-ED68-43E4-BB72-1E3A370E85E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52" name="Line 3103">
          <a:extLst>
            <a:ext uri="{FF2B5EF4-FFF2-40B4-BE49-F238E27FC236}">
              <a16:creationId xmlns:a16="http://schemas.microsoft.com/office/drawing/2014/main" id="{C68C833F-CCD9-48D4-9F4C-F6CA94A442D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53" name="Line 3104">
          <a:extLst>
            <a:ext uri="{FF2B5EF4-FFF2-40B4-BE49-F238E27FC236}">
              <a16:creationId xmlns:a16="http://schemas.microsoft.com/office/drawing/2014/main" id="{9A17C0A4-012A-4C82-9564-0D95B3809A1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54" name="Line 3105">
          <a:extLst>
            <a:ext uri="{FF2B5EF4-FFF2-40B4-BE49-F238E27FC236}">
              <a16:creationId xmlns:a16="http://schemas.microsoft.com/office/drawing/2014/main" id="{A88EFEAA-8BB6-4224-8D4A-CE948864CB6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55" name="Line 3106">
          <a:extLst>
            <a:ext uri="{FF2B5EF4-FFF2-40B4-BE49-F238E27FC236}">
              <a16:creationId xmlns:a16="http://schemas.microsoft.com/office/drawing/2014/main" id="{3F8148E6-02A8-4402-935A-D6F9D97D7EF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56" name="Line 3107">
          <a:extLst>
            <a:ext uri="{FF2B5EF4-FFF2-40B4-BE49-F238E27FC236}">
              <a16:creationId xmlns:a16="http://schemas.microsoft.com/office/drawing/2014/main" id="{A70C0F4D-337A-4227-B13A-81868E94FCE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57" name="Line 3108">
          <a:extLst>
            <a:ext uri="{FF2B5EF4-FFF2-40B4-BE49-F238E27FC236}">
              <a16:creationId xmlns:a16="http://schemas.microsoft.com/office/drawing/2014/main" id="{D23975C7-2007-403F-A61F-37955D24F96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58" name="Line 3109">
          <a:extLst>
            <a:ext uri="{FF2B5EF4-FFF2-40B4-BE49-F238E27FC236}">
              <a16:creationId xmlns:a16="http://schemas.microsoft.com/office/drawing/2014/main" id="{AE364837-1B3A-44BB-9B15-A8324B717C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59" name="Line 3110">
          <a:extLst>
            <a:ext uri="{FF2B5EF4-FFF2-40B4-BE49-F238E27FC236}">
              <a16:creationId xmlns:a16="http://schemas.microsoft.com/office/drawing/2014/main" id="{ECAB6BAB-0C64-47AC-A713-30E8D909123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60" name="Line 3111">
          <a:extLst>
            <a:ext uri="{FF2B5EF4-FFF2-40B4-BE49-F238E27FC236}">
              <a16:creationId xmlns:a16="http://schemas.microsoft.com/office/drawing/2014/main" id="{5600758D-09A4-47F4-B536-AA9DEB01D4F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61" name="Line 3112">
          <a:extLst>
            <a:ext uri="{FF2B5EF4-FFF2-40B4-BE49-F238E27FC236}">
              <a16:creationId xmlns:a16="http://schemas.microsoft.com/office/drawing/2014/main" id="{4B112CD1-3D7D-43AE-9E1C-2C0C34B0C6C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62" name="Line 3113">
          <a:extLst>
            <a:ext uri="{FF2B5EF4-FFF2-40B4-BE49-F238E27FC236}">
              <a16:creationId xmlns:a16="http://schemas.microsoft.com/office/drawing/2014/main" id="{CB61E955-0555-4B07-B35B-B459184AC75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63" name="Line 3114">
          <a:extLst>
            <a:ext uri="{FF2B5EF4-FFF2-40B4-BE49-F238E27FC236}">
              <a16:creationId xmlns:a16="http://schemas.microsoft.com/office/drawing/2014/main" id="{3FB15956-CE60-480B-AF51-14FF4C24B99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64" name="Line 3115">
          <a:extLst>
            <a:ext uri="{FF2B5EF4-FFF2-40B4-BE49-F238E27FC236}">
              <a16:creationId xmlns:a16="http://schemas.microsoft.com/office/drawing/2014/main" id="{6DCAA9AD-E78D-4D53-8F09-B2C02A791E6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65" name="Line 3116">
          <a:extLst>
            <a:ext uri="{FF2B5EF4-FFF2-40B4-BE49-F238E27FC236}">
              <a16:creationId xmlns:a16="http://schemas.microsoft.com/office/drawing/2014/main" id="{BCCA738B-B54B-4601-924E-7893182BB57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66" name="Line 3117">
          <a:extLst>
            <a:ext uri="{FF2B5EF4-FFF2-40B4-BE49-F238E27FC236}">
              <a16:creationId xmlns:a16="http://schemas.microsoft.com/office/drawing/2014/main" id="{560E1514-A2A1-4B3C-87B3-68E61181C0C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67" name="Line 3118">
          <a:extLst>
            <a:ext uri="{FF2B5EF4-FFF2-40B4-BE49-F238E27FC236}">
              <a16:creationId xmlns:a16="http://schemas.microsoft.com/office/drawing/2014/main" id="{CDFB7063-3E0D-4110-97E5-DEE7D406DC4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68" name="Line 3119">
          <a:extLst>
            <a:ext uri="{FF2B5EF4-FFF2-40B4-BE49-F238E27FC236}">
              <a16:creationId xmlns:a16="http://schemas.microsoft.com/office/drawing/2014/main" id="{C7BFA312-7363-49F8-B911-2D03CCCDAA4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69" name="Line 3120">
          <a:extLst>
            <a:ext uri="{FF2B5EF4-FFF2-40B4-BE49-F238E27FC236}">
              <a16:creationId xmlns:a16="http://schemas.microsoft.com/office/drawing/2014/main" id="{BB82DB34-1DC7-4D5E-A149-2D5CEAFC2FD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70" name="Line 3121">
          <a:extLst>
            <a:ext uri="{FF2B5EF4-FFF2-40B4-BE49-F238E27FC236}">
              <a16:creationId xmlns:a16="http://schemas.microsoft.com/office/drawing/2014/main" id="{BF52C1B3-95E1-40A6-878D-90FA0AA1FBB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71" name="Line 3122">
          <a:extLst>
            <a:ext uri="{FF2B5EF4-FFF2-40B4-BE49-F238E27FC236}">
              <a16:creationId xmlns:a16="http://schemas.microsoft.com/office/drawing/2014/main" id="{F7EDC92D-A8F2-46F0-8686-E97E32C78B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72" name="Line 3123">
          <a:extLst>
            <a:ext uri="{FF2B5EF4-FFF2-40B4-BE49-F238E27FC236}">
              <a16:creationId xmlns:a16="http://schemas.microsoft.com/office/drawing/2014/main" id="{DB1585E3-601D-465E-B870-64DC91EA61C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73" name="Line 3124">
          <a:extLst>
            <a:ext uri="{FF2B5EF4-FFF2-40B4-BE49-F238E27FC236}">
              <a16:creationId xmlns:a16="http://schemas.microsoft.com/office/drawing/2014/main" id="{3F55FA9C-67BA-44A1-9781-13C65E44AEA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74" name="Line 3125">
          <a:extLst>
            <a:ext uri="{FF2B5EF4-FFF2-40B4-BE49-F238E27FC236}">
              <a16:creationId xmlns:a16="http://schemas.microsoft.com/office/drawing/2014/main" id="{AE7AEB58-E4AB-464D-AA4A-51218F3A756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75" name="Line 3126">
          <a:extLst>
            <a:ext uri="{FF2B5EF4-FFF2-40B4-BE49-F238E27FC236}">
              <a16:creationId xmlns:a16="http://schemas.microsoft.com/office/drawing/2014/main" id="{B1DE99B0-95A6-40D7-A05A-581867E2769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76" name="Line 3127">
          <a:extLst>
            <a:ext uri="{FF2B5EF4-FFF2-40B4-BE49-F238E27FC236}">
              <a16:creationId xmlns:a16="http://schemas.microsoft.com/office/drawing/2014/main" id="{57DE51A6-559F-4F81-B89E-18294E046D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77" name="Line 3128">
          <a:extLst>
            <a:ext uri="{FF2B5EF4-FFF2-40B4-BE49-F238E27FC236}">
              <a16:creationId xmlns:a16="http://schemas.microsoft.com/office/drawing/2014/main" id="{3CDEB3E1-61B4-431F-89C8-E2779EDA683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78" name="Line 3129">
          <a:extLst>
            <a:ext uri="{FF2B5EF4-FFF2-40B4-BE49-F238E27FC236}">
              <a16:creationId xmlns:a16="http://schemas.microsoft.com/office/drawing/2014/main" id="{E2E56486-92AC-4BC9-8764-54FCB13A8E2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79" name="Line 3130">
          <a:extLst>
            <a:ext uri="{FF2B5EF4-FFF2-40B4-BE49-F238E27FC236}">
              <a16:creationId xmlns:a16="http://schemas.microsoft.com/office/drawing/2014/main" id="{C2BCD5F4-D647-4FC0-9E24-F9D62BDBB4C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80" name="Line 3131">
          <a:extLst>
            <a:ext uri="{FF2B5EF4-FFF2-40B4-BE49-F238E27FC236}">
              <a16:creationId xmlns:a16="http://schemas.microsoft.com/office/drawing/2014/main" id="{81CFC080-408C-4252-AB5C-3F24D81A381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81" name="Line 3132">
          <a:extLst>
            <a:ext uri="{FF2B5EF4-FFF2-40B4-BE49-F238E27FC236}">
              <a16:creationId xmlns:a16="http://schemas.microsoft.com/office/drawing/2014/main" id="{077710EA-246A-4EBE-82A9-17F940A538F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82" name="Line 3133">
          <a:extLst>
            <a:ext uri="{FF2B5EF4-FFF2-40B4-BE49-F238E27FC236}">
              <a16:creationId xmlns:a16="http://schemas.microsoft.com/office/drawing/2014/main" id="{AB0117E2-9DF1-4733-96C8-693076D7080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83" name="Line 3134">
          <a:extLst>
            <a:ext uri="{FF2B5EF4-FFF2-40B4-BE49-F238E27FC236}">
              <a16:creationId xmlns:a16="http://schemas.microsoft.com/office/drawing/2014/main" id="{7861278A-79E9-4F4D-94CA-13C1F439EC8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84" name="Line 3135">
          <a:extLst>
            <a:ext uri="{FF2B5EF4-FFF2-40B4-BE49-F238E27FC236}">
              <a16:creationId xmlns:a16="http://schemas.microsoft.com/office/drawing/2014/main" id="{533919E1-D01C-465F-AB48-252F18C5579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85" name="Line 3136">
          <a:extLst>
            <a:ext uri="{FF2B5EF4-FFF2-40B4-BE49-F238E27FC236}">
              <a16:creationId xmlns:a16="http://schemas.microsoft.com/office/drawing/2014/main" id="{4BC00547-B940-424F-AA1F-DA071D970F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86" name="Line 3137">
          <a:extLst>
            <a:ext uri="{FF2B5EF4-FFF2-40B4-BE49-F238E27FC236}">
              <a16:creationId xmlns:a16="http://schemas.microsoft.com/office/drawing/2014/main" id="{34D91510-46D1-4802-8E80-43C81D9EA5A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87" name="Line 3138">
          <a:extLst>
            <a:ext uri="{FF2B5EF4-FFF2-40B4-BE49-F238E27FC236}">
              <a16:creationId xmlns:a16="http://schemas.microsoft.com/office/drawing/2014/main" id="{EA6EC365-35CE-49A6-A682-8E8374A040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88" name="Line 3139">
          <a:extLst>
            <a:ext uri="{FF2B5EF4-FFF2-40B4-BE49-F238E27FC236}">
              <a16:creationId xmlns:a16="http://schemas.microsoft.com/office/drawing/2014/main" id="{0BEA68FA-60E6-4602-9F30-35EBFCDBBF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89" name="Line 3140">
          <a:extLst>
            <a:ext uri="{FF2B5EF4-FFF2-40B4-BE49-F238E27FC236}">
              <a16:creationId xmlns:a16="http://schemas.microsoft.com/office/drawing/2014/main" id="{1E8BB40C-6A1E-4641-B901-D104735B042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90" name="Line 3141">
          <a:extLst>
            <a:ext uri="{FF2B5EF4-FFF2-40B4-BE49-F238E27FC236}">
              <a16:creationId xmlns:a16="http://schemas.microsoft.com/office/drawing/2014/main" id="{10074586-4BAE-4776-9FA4-DAF4EB7E4AE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91" name="Line 3142">
          <a:extLst>
            <a:ext uri="{FF2B5EF4-FFF2-40B4-BE49-F238E27FC236}">
              <a16:creationId xmlns:a16="http://schemas.microsoft.com/office/drawing/2014/main" id="{105B7554-42EF-46E8-8131-B37FD193B2B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92" name="Line 3143">
          <a:extLst>
            <a:ext uri="{FF2B5EF4-FFF2-40B4-BE49-F238E27FC236}">
              <a16:creationId xmlns:a16="http://schemas.microsoft.com/office/drawing/2014/main" id="{73128B9F-08B3-4687-89AB-73CE245C267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93" name="Line 3144">
          <a:extLst>
            <a:ext uri="{FF2B5EF4-FFF2-40B4-BE49-F238E27FC236}">
              <a16:creationId xmlns:a16="http://schemas.microsoft.com/office/drawing/2014/main" id="{B416C2E9-CA24-45B0-8902-46A1AFF0D5D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94" name="Line 3145">
          <a:extLst>
            <a:ext uri="{FF2B5EF4-FFF2-40B4-BE49-F238E27FC236}">
              <a16:creationId xmlns:a16="http://schemas.microsoft.com/office/drawing/2014/main" id="{15758816-505D-46EC-9739-575D8813B2C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795" name="Line 3146">
          <a:extLst>
            <a:ext uri="{FF2B5EF4-FFF2-40B4-BE49-F238E27FC236}">
              <a16:creationId xmlns:a16="http://schemas.microsoft.com/office/drawing/2014/main" id="{C8832FFA-5A7B-4C00-BF41-3F80A5B2282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796" name="Line 3147">
          <a:extLst>
            <a:ext uri="{FF2B5EF4-FFF2-40B4-BE49-F238E27FC236}">
              <a16:creationId xmlns:a16="http://schemas.microsoft.com/office/drawing/2014/main" id="{ADCB2FD6-A8AB-43ED-8576-88B50FD1142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797" name="Line 3148">
          <a:extLst>
            <a:ext uri="{FF2B5EF4-FFF2-40B4-BE49-F238E27FC236}">
              <a16:creationId xmlns:a16="http://schemas.microsoft.com/office/drawing/2014/main" id="{C22BB83C-2169-44BD-911C-CA164C99ECA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798" name="Line 3149">
          <a:extLst>
            <a:ext uri="{FF2B5EF4-FFF2-40B4-BE49-F238E27FC236}">
              <a16:creationId xmlns:a16="http://schemas.microsoft.com/office/drawing/2014/main" id="{3277AFB3-F465-41A6-9B29-779139A3231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799" name="Line 3150">
          <a:extLst>
            <a:ext uri="{FF2B5EF4-FFF2-40B4-BE49-F238E27FC236}">
              <a16:creationId xmlns:a16="http://schemas.microsoft.com/office/drawing/2014/main" id="{3409F154-EA40-45DF-86BC-3CE40FDA8CA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00" name="Line 3151">
          <a:extLst>
            <a:ext uri="{FF2B5EF4-FFF2-40B4-BE49-F238E27FC236}">
              <a16:creationId xmlns:a16="http://schemas.microsoft.com/office/drawing/2014/main" id="{293DBEFC-46E1-43DC-8EB8-A992EAD204E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01" name="Line 3152">
          <a:extLst>
            <a:ext uri="{FF2B5EF4-FFF2-40B4-BE49-F238E27FC236}">
              <a16:creationId xmlns:a16="http://schemas.microsoft.com/office/drawing/2014/main" id="{4DADAD72-09EC-4D3C-ACBE-2B097D09E1F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02" name="Line 3153">
          <a:extLst>
            <a:ext uri="{FF2B5EF4-FFF2-40B4-BE49-F238E27FC236}">
              <a16:creationId xmlns:a16="http://schemas.microsoft.com/office/drawing/2014/main" id="{C9C12969-04E7-42FD-948C-B48687DC42A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03" name="Line 3154">
          <a:extLst>
            <a:ext uri="{FF2B5EF4-FFF2-40B4-BE49-F238E27FC236}">
              <a16:creationId xmlns:a16="http://schemas.microsoft.com/office/drawing/2014/main" id="{3BA1C107-AE17-4403-AE05-4CF3DBDE088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04" name="Line 3155">
          <a:extLst>
            <a:ext uri="{FF2B5EF4-FFF2-40B4-BE49-F238E27FC236}">
              <a16:creationId xmlns:a16="http://schemas.microsoft.com/office/drawing/2014/main" id="{AAD930BE-2B7F-402B-A290-59B98BE4908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05" name="Line 3156">
          <a:extLst>
            <a:ext uri="{FF2B5EF4-FFF2-40B4-BE49-F238E27FC236}">
              <a16:creationId xmlns:a16="http://schemas.microsoft.com/office/drawing/2014/main" id="{81AB491F-7FEE-4451-AA23-B0F8BAEE213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06" name="Line 3157">
          <a:extLst>
            <a:ext uri="{FF2B5EF4-FFF2-40B4-BE49-F238E27FC236}">
              <a16:creationId xmlns:a16="http://schemas.microsoft.com/office/drawing/2014/main" id="{BA3AACEF-2D4D-4FAF-9348-1E9CFF583F6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07" name="Line 3158">
          <a:extLst>
            <a:ext uri="{FF2B5EF4-FFF2-40B4-BE49-F238E27FC236}">
              <a16:creationId xmlns:a16="http://schemas.microsoft.com/office/drawing/2014/main" id="{B07EFDD6-3410-44A4-B457-EC5F8FCBA81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08" name="Line 3159">
          <a:extLst>
            <a:ext uri="{FF2B5EF4-FFF2-40B4-BE49-F238E27FC236}">
              <a16:creationId xmlns:a16="http://schemas.microsoft.com/office/drawing/2014/main" id="{66A28BCA-98ED-4BC2-8046-34659502843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09" name="Line 3160">
          <a:extLst>
            <a:ext uri="{FF2B5EF4-FFF2-40B4-BE49-F238E27FC236}">
              <a16:creationId xmlns:a16="http://schemas.microsoft.com/office/drawing/2014/main" id="{C132EE6B-1B26-493D-917B-686D35AD489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10" name="Line 3161">
          <a:extLst>
            <a:ext uri="{FF2B5EF4-FFF2-40B4-BE49-F238E27FC236}">
              <a16:creationId xmlns:a16="http://schemas.microsoft.com/office/drawing/2014/main" id="{2A1151B5-DBFF-4F57-93E6-1DB89A6A231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11" name="Line 3162">
          <a:extLst>
            <a:ext uri="{FF2B5EF4-FFF2-40B4-BE49-F238E27FC236}">
              <a16:creationId xmlns:a16="http://schemas.microsoft.com/office/drawing/2014/main" id="{BCAA6958-5298-4B08-B2CC-44AB6818337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12" name="Line 3163">
          <a:extLst>
            <a:ext uri="{FF2B5EF4-FFF2-40B4-BE49-F238E27FC236}">
              <a16:creationId xmlns:a16="http://schemas.microsoft.com/office/drawing/2014/main" id="{D2C41DE1-3E2E-469B-A450-54D3889A28C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13" name="Line 3164">
          <a:extLst>
            <a:ext uri="{FF2B5EF4-FFF2-40B4-BE49-F238E27FC236}">
              <a16:creationId xmlns:a16="http://schemas.microsoft.com/office/drawing/2014/main" id="{F7B0446F-FC7D-466B-BCDD-F3B0F3B3399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14" name="Line 3165">
          <a:extLst>
            <a:ext uri="{FF2B5EF4-FFF2-40B4-BE49-F238E27FC236}">
              <a16:creationId xmlns:a16="http://schemas.microsoft.com/office/drawing/2014/main" id="{37E35F85-9D7D-4B34-82C7-31F0A2094E4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15" name="Line 3166">
          <a:extLst>
            <a:ext uri="{FF2B5EF4-FFF2-40B4-BE49-F238E27FC236}">
              <a16:creationId xmlns:a16="http://schemas.microsoft.com/office/drawing/2014/main" id="{CF8D9D3B-28BC-4F5A-8A20-DE6B33C0A3B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16" name="Line 3167">
          <a:extLst>
            <a:ext uri="{FF2B5EF4-FFF2-40B4-BE49-F238E27FC236}">
              <a16:creationId xmlns:a16="http://schemas.microsoft.com/office/drawing/2014/main" id="{C3A6561C-453A-4B09-821F-C93597D0BC7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17" name="Line 3168">
          <a:extLst>
            <a:ext uri="{FF2B5EF4-FFF2-40B4-BE49-F238E27FC236}">
              <a16:creationId xmlns:a16="http://schemas.microsoft.com/office/drawing/2014/main" id="{3A87B953-FF95-402C-93E2-A0A475AC667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18" name="Line 3169">
          <a:extLst>
            <a:ext uri="{FF2B5EF4-FFF2-40B4-BE49-F238E27FC236}">
              <a16:creationId xmlns:a16="http://schemas.microsoft.com/office/drawing/2014/main" id="{A87226DB-E065-4F2D-8BBB-0463962B831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19" name="Line 3170">
          <a:extLst>
            <a:ext uri="{FF2B5EF4-FFF2-40B4-BE49-F238E27FC236}">
              <a16:creationId xmlns:a16="http://schemas.microsoft.com/office/drawing/2014/main" id="{000CF596-2D6F-4747-A08E-778A07676AD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20" name="Line 3171">
          <a:extLst>
            <a:ext uri="{FF2B5EF4-FFF2-40B4-BE49-F238E27FC236}">
              <a16:creationId xmlns:a16="http://schemas.microsoft.com/office/drawing/2014/main" id="{A6A8DA69-F3C3-4C7F-89BF-B9B052F3361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21" name="Line 3172">
          <a:extLst>
            <a:ext uri="{FF2B5EF4-FFF2-40B4-BE49-F238E27FC236}">
              <a16:creationId xmlns:a16="http://schemas.microsoft.com/office/drawing/2014/main" id="{64FBE042-4B9D-42F2-93D4-98A564B6DD7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22" name="Line 3173">
          <a:extLst>
            <a:ext uri="{FF2B5EF4-FFF2-40B4-BE49-F238E27FC236}">
              <a16:creationId xmlns:a16="http://schemas.microsoft.com/office/drawing/2014/main" id="{AD641CE2-6DCE-4529-B168-923EDE9AD02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23" name="Line 3174">
          <a:extLst>
            <a:ext uri="{FF2B5EF4-FFF2-40B4-BE49-F238E27FC236}">
              <a16:creationId xmlns:a16="http://schemas.microsoft.com/office/drawing/2014/main" id="{425EE5F6-DD89-4DA4-B96A-C34BA07500F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24" name="Line 3175">
          <a:extLst>
            <a:ext uri="{FF2B5EF4-FFF2-40B4-BE49-F238E27FC236}">
              <a16:creationId xmlns:a16="http://schemas.microsoft.com/office/drawing/2014/main" id="{96A2C344-A965-46C6-861A-C7CDF3D8D9C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25" name="Line 3176">
          <a:extLst>
            <a:ext uri="{FF2B5EF4-FFF2-40B4-BE49-F238E27FC236}">
              <a16:creationId xmlns:a16="http://schemas.microsoft.com/office/drawing/2014/main" id="{A4A1F59C-EE1E-4658-BB73-FE1371A1D5B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26" name="Line 3177">
          <a:extLst>
            <a:ext uri="{FF2B5EF4-FFF2-40B4-BE49-F238E27FC236}">
              <a16:creationId xmlns:a16="http://schemas.microsoft.com/office/drawing/2014/main" id="{40162D88-F403-4597-963E-89F471A2EF3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27" name="Line 3178">
          <a:extLst>
            <a:ext uri="{FF2B5EF4-FFF2-40B4-BE49-F238E27FC236}">
              <a16:creationId xmlns:a16="http://schemas.microsoft.com/office/drawing/2014/main" id="{0B1F654D-D50C-4E6F-9896-6A86FFE6668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28" name="Line 3179">
          <a:extLst>
            <a:ext uri="{FF2B5EF4-FFF2-40B4-BE49-F238E27FC236}">
              <a16:creationId xmlns:a16="http://schemas.microsoft.com/office/drawing/2014/main" id="{4D3DEBDC-2B63-4929-93E3-84E7AB52C3C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29" name="Line 3180">
          <a:extLst>
            <a:ext uri="{FF2B5EF4-FFF2-40B4-BE49-F238E27FC236}">
              <a16:creationId xmlns:a16="http://schemas.microsoft.com/office/drawing/2014/main" id="{7BF26F4E-4748-4CE9-A951-579DFC63A1E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30" name="Line 3181">
          <a:extLst>
            <a:ext uri="{FF2B5EF4-FFF2-40B4-BE49-F238E27FC236}">
              <a16:creationId xmlns:a16="http://schemas.microsoft.com/office/drawing/2014/main" id="{6EA8EC74-5535-4EB3-9693-89A1D420C82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31" name="Line 3182">
          <a:extLst>
            <a:ext uri="{FF2B5EF4-FFF2-40B4-BE49-F238E27FC236}">
              <a16:creationId xmlns:a16="http://schemas.microsoft.com/office/drawing/2014/main" id="{6DEDAF34-3AE4-496A-AFF8-11C9E97EC11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32" name="Line 3183">
          <a:extLst>
            <a:ext uri="{FF2B5EF4-FFF2-40B4-BE49-F238E27FC236}">
              <a16:creationId xmlns:a16="http://schemas.microsoft.com/office/drawing/2014/main" id="{7E97BC76-6F0A-4E43-82A9-EA8C0C5D26C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33" name="Line 3184">
          <a:extLst>
            <a:ext uri="{FF2B5EF4-FFF2-40B4-BE49-F238E27FC236}">
              <a16:creationId xmlns:a16="http://schemas.microsoft.com/office/drawing/2014/main" id="{CFFB2B5A-E120-4C86-8797-4F3475179B1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34" name="Line 3185">
          <a:extLst>
            <a:ext uri="{FF2B5EF4-FFF2-40B4-BE49-F238E27FC236}">
              <a16:creationId xmlns:a16="http://schemas.microsoft.com/office/drawing/2014/main" id="{ACC0A14B-82D8-4EE1-859D-02F067CA2F4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35" name="Line 3186">
          <a:extLst>
            <a:ext uri="{FF2B5EF4-FFF2-40B4-BE49-F238E27FC236}">
              <a16:creationId xmlns:a16="http://schemas.microsoft.com/office/drawing/2014/main" id="{2A86F81C-F1E2-409F-A581-E5891F53608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36" name="Line 3187">
          <a:extLst>
            <a:ext uri="{FF2B5EF4-FFF2-40B4-BE49-F238E27FC236}">
              <a16:creationId xmlns:a16="http://schemas.microsoft.com/office/drawing/2014/main" id="{FFA6FD96-5690-4432-A7D7-91E8C10A316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37" name="Line 3188">
          <a:extLst>
            <a:ext uri="{FF2B5EF4-FFF2-40B4-BE49-F238E27FC236}">
              <a16:creationId xmlns:a16="http://schemas.microsoft.com/office/drawing/2014/main" id="{A0F53E05-6AF9-4DE7-A383-168848D28D9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38" name="Line 3189">
          <a:extLst>
            <a:ext uri="{FF2B5EF4-FFF2-40B4-BE49-F238E27FC236}">
              <a16:creationId xmlns:a16="http://schemas.microsoft.com/office/drawing/2014/main" id="{4A02DDD4-F245-4512-A4B8-6604D1301F0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39" name="Line 3190">
          <a:extLst>
            <a:ext uri="{FF2B5EF4-FFF2-40B4-BE49-F238E27FC236}">
              <a16:creationId xmlns:a16="http://schemas.microsoft.com/office/drawing/2014/main" id="{E11C4733-D74A-47F3-AB9F-A4CC93B6F39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40" name="Line 3191">
          <a:extLst>
            <a:ext uri="{FF2B5EF4-FFF2-40B4-BE49-F238E27FC236}">
              <a16:creationId xmlns:a16="http://schemas.microsoft.com/office/drawing/2014/main" id="{FACDD63E-1E24-44FE-8D54-13B49AF5BF4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41" name="Line 3192">
          <a:extLst>
            <a:ext uri="{FF2B5EF4-FFF2-40B4-BE49-F238E27FC236}">
              <a16:creationId xmlns:a16="http://schemas.microsoft.com/office/drawing/2014/main" id="{1C99D0C9-DCCA-43AC-A1BD-93D4C3E7181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42" name="Line 3193">
          <a:extLst>
            <a:ext uri="{FF2B5EF4-FFF2-40B4-BE49-F238E27FC236}">
              <a16:creationId xmlns:a16="http://schemas.microsoft.com/office/drawing/2014/main" id="{63CF467A-6BF6-42B1-B987-C7C3C458802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43" name="Line 3194">
          <a:extLst>
            <a:ext uri="{FF2B5EF4-FFF2-40B4-BE49-F238E27FC236}">
              <a16:creationId xmlns:a16="http://schemas.microsoft.com/office/drawing/2014/main" id="{FC5BC035-A282-4FB7-9B60-6D17B10BDD9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44" name="Line 3195">
          <a:extLst>
            <a:ext uri="{FF2B5EF4-FFF2-40B4-BE49-F238E27FC236}">
              <a16:creationId xmlns:a16="http://schemas.microsoft.com/office/drawing/2014/main" id="{98C11F73-371F-4EBE-8F64-C28828861C3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45" name="Line 3196">
          <a:extLst>
            <a:ext uri="{FF2B5EF4-FFF2-40B4-BE49-F238E27FC236}">
              <a16:creationId xmlns:a16="http://schemas.microsoft.com/office/drawing/2014/main" id="{44ADA77A-F27A-4961-AFCA-95B2B3C3725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46" name="Line 3197">
          <a:extLst>
            <a:ext uri="{FF2B5EF4-FFF2-40B4-BE49-F238E27FC236}">
              <a16:creationId xmlns:a16="http://schemas.microsoft.com/office/drawing/2014/main" id="{4A6BC9C6-4D5C-49A4-A79B-45032402E96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47" name="Line 3198">
          <a:extLst>
            <a:ext uri="{FF2B5EF4-FFF2-40B4-BE49-F238E27FC236}">
              <a16:creationId xmlns:a16="http://schemas.microsoft.com/office/drawing/2014/main" id="{A2361169-C021-45F8-8141-5B99E79D45B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48" name="Line 3199">
          <a:extLst>
            <a:ext uri="{FF2B5EF4-FFF2-40B4-BE49-F238E27FC236}">
              <a16:creationId xmlns:a16="http://schemas.microsoft.com/office/drawing/2014/main" id="{B9105B92-8DBF-4EA4-AA30-C561CBF4741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49" name="Line 3200">
          <a:extLst>
            <a:ext uri="{FF2B5EF4-FFF2-40B4-BE49-F238E27FC236}">
              <a16:creationId xmlns:a16="http://schemas.microsoft.com/office/drawing/2014/main" id="{A8C8A26A-E5F2-4CFB-AB31-8661A7BAA31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50" name="Line 3201">
          <a:extLst>
            <a:ext uri="{FF2B5EF4-FFF2-40B4-BE49-F238E27FC236}">
              <a16:creationId xmlns:a16="http://schemas.microsoft.com/office/drawing/2014/main" id="{C430E3A7-5815-4A90-92F6-E791FA7EDA3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51" name="Line 3202">
          <a:extLst>
            <a:ext uri="{FF2B5EF4-FFF2-40B4-BE49-F238E27FC236}">
              <a16:creationId xmlns:a16="http://schemas.microsoft.com/office/drawing/2014/main" id="{F8AB585F-E286-4B77-8D7D-795D189CDFB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52" name="Line 3203">
          <a:extLst>
            <a:ext uri="{FF2B5EF4-FFF2-40B4-BE49-F238E27FC236}">
              <a16:creationId xmlns:a16="http://schemas.microsoft.com/office/drawing/2014/main" id="{4FC09A62-81D2-420D-81DE-CF5E83D92C7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53" name="Line 3204">
          <a:extLst>
            <a:ext uri="{FF2B5EF4-FFF2-40B4-BE49-F238E27FC236}">
              <a16:creationId xmlns:a16="http://schemas.microsoft.com/office/drawing/2014/main" id="{45942FF9-430A-43E5-BD4F-BA9CEA5FF64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54" name="Line 3205">
          <a:extLst>
            <a:ext uri="{FF2B5EF4-FFF2-40B4-BE49-F238E27FC236}">
              <a16:creationId xmlns:a16="http://schemas.microsoft.com/office/drawing/2014/main" id="{D4B06918-5055-4587-9995-CC3647B68A5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55" name="Line 3206">
          <a:extLst>
            <a:ext uri="{FF2B5EF4-FFF2-40B4-BE49-F238E27FC236}">
              <a16:creationId xmlns:a16="http://schemas.microsoft.com/office/drawing/2014/main" id="{43FA83DC-5536-4421-BEC1-A01A663B4E7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56" name="Line 3207">
          <a:extLst>
            <a:ext uri="{FF2B5EF4-FFF2-40B4-BE49-F238E27FC236}">
              <a16:creationId xmlns:a16="http://schemas.microsoft.com/office/drawing/2014/main" id="{B5D28680-D18A-4AFE-A99E-F778FB82F26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57" name="Line 3208">
          <a:extLst>
            <a:ext uri="{FF2B5EF4-FFF2-40B4-BE49-F238E27FC236}">
              <a16:creationId xmlns:a16="http://schemas.microsoft.com/office/drawing/2014/main" id="{1D8F7043-CD8A-4C25-9E4B-00A71961AD1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58" name="Line 3209">
          <a:extLst>
            <a:ext uri="{FF2B5EF4-FFF2-40B4-BE49-F238E27FC236}">
              <a16:creationId xmlns:a16="http://schemas.microsoft.com/office/drawing/2014/main" id="{D15AA17F-BA62-4037-ACC9-C85AF2C9E6E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59" name="Line 3210">
          <a:extLst>
            <a:ext uri="{FF2B5EF4-FFF2-40B4-BE49-F238E27FC236}">
              <a16:creationId xmlns:a16="http://schemas.microsoft.com/office/drawing/2014/main" id="{49F27ABC-8842-4D81-9E50-CBAD314018C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60" name="Line 3211">
          <a:extLst>
            <a:ext uri="{FF2B5EF4-FFF2-40B4-BE49-F238E27FC236}">
              <a16:creationId xmlns:a16="http://schemas.microsoft.com/office/drawing/2014/main" id="{B20894FC-3A06-4C34-9700-C1DDAB3A777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61" name="Line 3212">
          <a:extLst>
            <a:ext uri="{FF2B5EF4-FFF2-40B4-BE49-F238E27FC236}">
              <a16:creationId xmlns:a16="http://schemas.microsoft.com/office/drawing/2014/main" id="{5A54E386-6013-42AD-A13E-6FA125FDB63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62" name="Line 3213">
          <a:extLst>
            <a:ext uri="{FF2B5EF4-FFF2-40B4-BE49-F238E27FC236}">
              <a16:creationId xmlns:a16="http://schemas.microsoft.com/office/drawing/2014/main" id="{C12FC07C-475C-4D2B-BFDE-4DD5D90C446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63" name="Line 3214">
          <a:extLst>
            <a:ext uri="{FF2B5EF4-FFF2-40B4-BE49-F238E27FC236}">
              <a16:creationId xmlns:a16="http://schemas.microsoft.com/office/drawing/2014/main" id="{F6E8EDF6-C8BC-4A88-A5B1-5B52E6C9A71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64" name="Line 3215">
          <a:extLst>
            <a:ext uri="{FF2B5EF4-FFF2-40B4-BE49-F238E27FC236}">
              <a16:creationId xmlns:a16="http://schemas.microsoft.com/office/drawing/2014/main" id="{9E47414E-C68F-4E29-B8F2-FC8E85C4719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65" name="Line 3216">
          <a:extLst>
            <a:ext uri="{FF2B5EF4-FFF2-40B4-BE49-F238E27FC236}">
              <a16:creationId xmlns:a16="http://schemas.microsoft.com/office/drawing/2014/main" id="{254E9495-6A13-471B-B84B-851C64C40AE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66" name="Line 3217">
          <a:extLst>
            <a:ext uri="{FF2B5EF4-FFF2-40B4-BE49-F238E27FC236}">
              <a16:creationId xmlns:a16="http://schemas.microsoft.com/office/drawing/2014/main" id="{13606645-61AB-406A-8F29-E4491824A08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67" name="Line 3218">
          <a:extLst>
            <a:ext uri="{FF2B5EF4-FFF2-40B4-BE49-F238E27FC236}">
              <a16:creationId xmlns:a16="http://schemas.microsoft.com/office/drawing/2014/main" id="{AF685373-A1AD-426D-AE5B-EEC6CA6BE45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68" name="Line 3219">
          <a:extLst>
            <a:ext uri="{FF2B5EF4-FFF2-40B4-BE49-F238E27FC236}">
              <a16:creationId xmlns:a16="http://schemas.microsoft.com/office/drawing/2014/main" id="{785C6112-49F9-4CCF-BF3F-5DF58EAFB9E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69" name="Line 3220">
          <a:extLst>
            <a:ext uri="{FF2B5EF4-FFF2-40B4-BE49-F238E27FC236}">
              <a16:creationId xmlns:a16="http://schemas.microsoft.com/office/drawing/2014/main" id="{6FDAAA1D-24A5-47C1-A9A9-DEB1AE69517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70" name="Line 3221">
          <a:extLst>
            <a:ext uri="{FF2B5EF4-FFF2-40B4-BE49-F238E27FC236}">
              <a16:creationId xmlns:a16="http://schemas.microsoft.com/office/drawing/2014/main" id="{141398F2-4FDB-4120-B1D6-2D4E62DEEC4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71" name="Line 3222">
          <a:extLst>
            <a:ext uri="{FF2B5EF4-FFF2-40B4-BE49-F238E27FC236}">
              <a16:creationId xmlns:a16="http://schemas.microsoft.com/office/drawing/2014/main" id="{2859403A-E6A3-424F-95BA-CBADFFDE6E5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72" name="Line 3223">
          <a:extLst>
            <a:ext uri="{FF2B5EF4-FFF2-40B4-BE49-F238E27FC236}">
              <a16:creationId xmlns:a16="http://schemas.microsoft.com/office/drawing/2014/main" id="{7086D6A6-8132-4B09-9980-2734508F832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73" name="Line 3224">
          <a:extLst>
            <a:ext uri="{FF2B5EF4-FFF2-40B4-BE49-F238E27FC236}">
              <a16:creationId xmlns:a16="http://schemas.microsoft.com/office/drawing/2014/main" id="{F056BF32-9F4C-4355-83B1-E5C9C7285B5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74" name="Line 3225">
          <a:extLst>
            <a:ext uri="{FF2B5EF4-FFF2-40B4-BE49-F238E27FC236}">
              <a16:creationId xmlns:a16="http://schemas.microsoft.com/office/drawing/2014/main" id="{F9721776-E60D-4A02-83D8-82E0C247E0A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75" name="Line 3226">
          <a:extLst>
            <a:ext uri="{FF2B5EF4-FFF2-40B4-BE49-F238E27FC236}">
              <a16:creationId xmlns:a16="http://schemas.microsoft.com/office/drawing/2014/main" id="{CCCCF398-CC02-4BF3-AF4F-62EB4206C13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76" name="Line 3227">
          <a:extLst>
            <a:ext uri="{FF2B5EF4-FFF2-40B4-BE49-F238E27FC236}">
              <a16:creationId xmlns:a16="http://schemas.microsoft.com/office/drawing/2014/main" id="{A78B9F7E-5D4A-40B9-89DC-69BF4E1EE0F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77" name="Line 3228">
          <a:extLst>
            <a:ext uri="{FF2B5EF4-FFF2-40B4-BE49-F238E27FC236}">
              <a16:creationId xmlns:a16="http://schemas.microsoft.com/office/drawing/2014/main" id="{5FCADF06-538E-48A9-AE3B-35BA420D8EF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78" name="Line 3229">
          <a:extLst>
            <a:ext uri="{FF2B5EF4-FFF2-40B4-BE49-F238E27FC236}">
              <a16:creationId xmlns:a16="http://schemas.microsoft.com/office/drawing/2014/main" id="{8AB06014-956D-417E-B79B-146E2B98BF7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79" name="Line 3230">
          <a:extLst>
            <a:ext uri="{FF2B5EF4-FFF2-40B4-BE49-F238E27FC236}">
              <a16:creationId xmlns:a16="http://schemas.microsoft.com/office/drawing/2014/main" id="{6D331433-F608-42DA-B78C-C8674059315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80" name="Line 3231">
          <a:extLst>
            <a:ext uri="{FF2B5EF4-FFF2-40B4-BE49-F238E27FC236}">
              <a16:creationId xmlns:a16="http://schemas.microsoft.com/office/drawing/2014/main" id="{AD86A271-652C-4184-81DF-E96D25201BF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81" name="Line 3232">
          <a:extLst>
            <a:ext uri="{FF2B5EF4-FFF2-40B4-BE49-F238E27FC236}">
              <a16:creationId xmlns:a16="http://schemas.microsoft.com/office/drawing/2014/main" id="{07880B96-9FD4-4F33-AB03-0A98F6533E4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82" name="Line 3233">
          <a:extLst>
            <a:ext uri="{FF2B5EF4-FFF2-40B4-BE49-F238E27FC236}">
              <a16:creationId xmlns:a16="http://schemas.microsoft.com/office/drawing/2014/main" id="{0B0355F0-A350-4E4C-95BD-AF7A208D555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83" name="Line 3234">
          <a:extLst>
            <a:ext uri="{FF2B5EF4-FFF2-40B4-BE49-F238E27FC236}">
              <a16:creationId xmlns:a16="http://schemas.microsoft.com/office/drawing/2014/main" id="{8AD9DDBF-06F8-4F4F-A0B0-C93B2BF62A5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84" name="Line 3235">
          <a:extLst>
            <a:ext uri="{FF2B5EF4-FFF2-40B4-BE49-F238E27FC236}">
              <a16:creationId xmlns:a16="http://schemas.microsoft.com/office/drawing/2014/main" id="{1F69B636-AB93-48DD-9213-0B2CA358D63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85" name="Line 3236">
          <a:extLst>
            <a:ext uri="{FF2B5EF4-FFF2-40B4-BE49-F238E27FC236}">
              <a16:creationId xmlns:a16="http://schemas.microsoft.com/office/drawing/2014/main" id="{2F6F59AD-2BB7-4AB1-835C-3021B865889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86" name="Line 3237">
          <a:extLst>
            <a:ext uri="{FF2B5EF4-FFF2-40B4-BE49-F238E27FC236}">
              <a16:creationId xmlns:a16="http://schemas.microsoft.com/office/drawing/2014/main" id="{25D528D3-843F-48C7-812F-01AAEF75237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87" name="Line 3238">
          <a:extLst>
            <a:ext uri="{FF2B5EF4-FFF2-40B4-BE49-F238E27FC236}">
              <a16:creationId xmlns:a16="http://schemas.microsoft.com/office/drawing/2014/main" id="{4BD7868D-8DA9-4B83-B2C1-7F261847012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88" name="Line 3239">
          <a:extLst>
            <a:ext uri="{FF2B5EF4-FFF2-40B4-BE49-F238E27FC236}">
              <a16:creationId xmlns:a16="http://schemas.microsoft.com/office/drawing/2014/main" id="{842E8B26-2895-45F1-9E41-0A7267FE478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89" name="Line 3240">
          <a:extLst>
            <a:ext uri="{FF2B5EF4-FFF2-40B4-BE49-F238E27FC236}">
              <a16:creationId xmlns:a16="http://schemas.microsoft.com/office/drawing/2014/main" id="{D406CE07-40CC-4847-A406-1BB4E348B69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90" name="Line 3241">
          <a:extLst>
            <a:ext uri="{FF2B5EF4-FFF2-40B4-BE49-F238E27FC236}">
              <a16:creationId xmlns:a16="http://schemas.microsoft.com/office/drawing/2014/main" id="{C1478BF6-8E59-4901-816C-3829E30F0BC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91" name="Line 3242">
          <a:extLst>
            <a:ext uri="{FF2B5EF4-FFF2-40B4-BE49-F238E27FC236}">
              <a16:creationId xmlns:a16="http://schemas.microsoft.com/office/drawing/2014/main" id="{CEBB0644-D744-45DF-86EA-1EB22195F9C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92" name="Line 3243">
          <a:extLst>
            <a:ext uri="{FF2B5EF4-FFF2-40B4-BE49-F238E27FC236}">
              <a16:creationId xmlns:a16="http://schemas.microsoft.com/office/drawing/2014/main" id="{C7AE13BC-42F6-4B0C-99F0-AB75AFED52E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93" name="Line 3244">
          <a:extLst>
            <a:ext uri="{FF2B5EF4-FFF2-40B4-BE49-F238E27FC236}">
              <a16:creationId xmlns:a16="http://schemas.microsoft.com/office/drawing/2014/main" id="{3A711DF8-79B1-4CD2-8C62-E0ED94D63FA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94" name="Line 3245">
          <a:extLst>
            <a:ext uri="{FF2B5EF4-FFF2-40B4-BE49-F238E27FC236}">
              <a16:creationId xmlns:a16="http://schemas.microsoft.com/office/drawing/2014/main" id="{95B3B856-94E0-4DB2-A44A-46E53F4919B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3895" name="Line 3246">
          <a:extLst>
            <a:ext uri="{FF2B5EF4-FFF2-40B4-BE49-F238E27FC236}">
              <a16:creationId xmlns:a16="http://schemas.microsoft.com/office/drawing/2014/main" id="{E270A35E-285B-4601-BA5E-93C83E15360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896" name="Line 3247">
          <a:extLst>
            <a:ext uri="{FF2B5EF4-FFF2-40B4-BE49-F238E27FC236}">
              <a16:creationId xmlns:a16="http://schemas.microsoft.com/office/drawing/2014/main" id="{B711EA95-F139-42B1-A813-35C9591C375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897" name="Line 3248">
          <a:extLst>
            <a:ext uri="{FF2B5EF4-FFF2-40B4-BE49-F238E27FC236}">
              <a16:creationId xmlns:a16="http://schemas.microsoft.com/office/drawing/2014/main" id="{7224FE8E-9270-444F-BA8E-53CFB7FF8BE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898" name="Line 3249">
          <a:extLst>
            <a:ext uri="{FF2B5EF4-FFF2-40B4-BE49-F238E27FC236}">
              <a16:creationId xmlns:a16="http://schemas.microsoft.com/office/drawing/2014/main" id="{00F8B455-E358-4EA1-B404-4D6BB9C8162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899" name="Line 3250">
          <a:extLst>
            <a:ext uri="{FF2B5EF4-FFF2-40B4-BE49-F238E27FC236}">
              <a16:creationId xmlns:a16="http://schemas.microsoft.com/office/drawing/2014/main" id="{75EC09DC-F04C-40F9-B2B8-3CF98784F25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00" name="Line 3251">
          <a:extLst>
            <a:ext uri="{FF2B5EF4-FFF2-40B4-BE49-F238E27FC236}">
              <a16:creationId xmlns:a16="http://schemas.microsoft.com/office/drawing/2014/main" id="{1D1FA90D-90D7-4A12-9E81-3350FBEFB98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01" name="Line 3252">
          <a:extLst>
            <a:ext uri="{FF2B5EF4-FFF2-40B4-BE49-F238E27FC236}">
              <a16:creationId xmlns:a16="http://schemas.microsoft.com/office/drawing/2014/main" id="{DC22F149-5609-4529-A591-F9027F0885F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02" name="Line 3253">
          <a:extLst>
            <a:ext uri="{FF2B5EF4-FFF2-40B4-BE49-F238E27FC236}">
              <a16:creationId xmlns:a16="http://schemas.microsoft.com/office/drawing/2014/main" id="{3622091E-1CEA-434B-9522-4C8DD423293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03" name="Line 3254">
          <a:extLst>
            <a:ext uri="{FF2B5EF4-FFF2-40B4-BE49-F238E27FC236}">
              <a16:creationId xmlns:a16="http://schemas.microsoft.com/office/drawing/2014/main" id="{16B4B9B1-D5ED-4567-B682-1F76A441149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04" name="Line 3255">
          <a:extLst>
            <a:ext uri="{FF2B5EF4-FFF2-40B4-BE49-F238E27FC236}">
              <a16:creationId xmlns:a16="http://schemas.microsoft.com/office/drawing/2014/main" id="{D8631269-B82B-4EEA-A545-69B4BA4C568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05" name="Line 3256">
          <a:extLst>
            <a:ext uri="{FF2B5EF4-FFF2-40B4-BE49-F238E27FC236}">
              <a16:creationId xmlns:a16="http://schemas.microsoft.com/office/drawing/2014/main" id="{5268D885-D047-4F2F-A609-D25A9A4657D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06" name="Line 3257">
          <a:extLst>
            <a:ext uri="{FF2B5EF4-FFF2-40B4-BE49-F238E27FC236}">
              <a16:creationId xmlns:a16="http://schemas.microsoft.com/office/drawing/2014/main" id="{428B5D15-6C91-4D8F-BDDE-46E5520E3A5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07" name="Line 3258">
          <a:extLst>
            <a:ext uri="{FF2B5EF4-FFF2-40B4-BE49-F238E27FC236}">
              <a16:creationId xmlns:a16="http://schemas.microsoft.com/office/drawing/2014/main" id="{2863EFF3-DD17-401F-819A-FD26F122A8C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08" name="Line 3259">
          <a:extLst>
            <a:ext uri="{FF2B5EF4-FFF2-40B4-BE49-F238E27FC236}">
              <a16:creationId xmlns:a16="http://schemas.microsoft.com/office/drawing/2014/main" id="{BB76E548-F898-4DE3-999E-D5ED6EE15E6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09" name="Line 3260">
          <a:extLst>
            <a:ext uri="{FF2B5EF4-FFF2-40B4-BE49-F238E27FC236}">
              <a16:creationId xmlns:a16="http://schemas.microsoft.com/office/drawing/2014/main" id="{5E586587-F04A-47DC-ADA6-7D5D07900B2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10" name="Line 3261">
          <a:extLst>
            <a:ext uri="{FF2B5EF4-FFF2-40B4-BE49-F238E27FC236}">
              <a16:creationId xmlns:a16="http://schemas.microsoft.com/office/drawing/2014/main" id="{4F1EC6BE-FE70-46B5-9A83-472B29B0DCA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11" name="Line 3262">
          <a:extLst>
            <a:ext uri="{FF2B5EF4-FFF2-40B4-BE49-F238E27FC236}">
              <a16:creationId xmlns:a16="http://schemas.microsoft.com/office/drawing/2014/main" id="{629E8B3A-7E6A-4321-9F16-73C06EFAA6C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12" name="Line 3263">
          <a:extLst>
            <a:ext uri="{FF2B5EF4-FFF2-40B4-BE49-F238E27FC236}">
              <a16:creationId xmlns:a16="http://schemas.microsoft.com/office/drawing/2014/main" id="{436AA63A-D33E-405A-9967-441EC6B161D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13" name="Line 3264">
          <a:extLst>
            <a:ext uri="{FF2B5EF4-FFF2-40B4-BE49-F238E27FC236}">
              <a16:creationId xmlns:a16="http://schemas.microsoft.com/office/drawing/2014/main" id="{E3364244-A45F-4632-AA32-EFDF70B5864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14" name="Line 3265">
          <a:extLst>
            <a:ext uri="{FF2B5EF4-FFF2-40B4-BE49-F238E27FC236}">
              <a16:creationId xmlns:a16="http://schemas.microsoft.com/office/drawing/2014/main" id="{7048C340-EFD9-4533-99D0-C6016D57C45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15" name="Line 3266">
          <a:extLst>
            <a:ext uri="{FF2B5EF4-FFF2-40B4-BE49-F238E27FC236}">
              <a16:creationId xmlns:a16="http://schemas.microsoft.com/office/drawing/2014/main" id="{C215FC78-8B11-4E5F-B750-1AB3945EC52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16" name="Line 3267">
          <a:extLst>
            <a:ext uri="{FF2B5EF4-FFF2-40B4-BE49-F238E27FC236}">
              <a16:creationId xmlns:a16="http://schemas.microsoft.com/office/drawing/2014/main" id="{11EC0D2B-9C08-4908-A752-7B4E13BBF45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17" name="Line 3268">
          <a:extLst>
            <a:ext uri="{FF2B5EF4-FFF2-40B4-BE49-F238E27FC236}">
              <a16:creationId xmlns:a16="http://schemas.microsoft.com/office/drawing/2014/main" id="{0A947AFD-E04F-4E74-93C0-301B870206A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18" name="Line 3269">
          <a:extLst>
            <a:ext uri="{FF2B5EF4-FFF2-40B4-BE49-F238E27FC236}">
              <a16:creationId xmlns:a16="http://schemas.microsoft.com/office/drawing/2014/main" id="{B5E598A6-41B8-419D-B343-9B97287586D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19" name="Line 3270">
          <a:extLst>
            <a:ext uri="{FF2B5EF4-FFF2-40B4-BE49-F238E27FC236}">
              <a16:creationId xmlns:a16="http://schemas.microsoft.com/office/drawing/2014/main" id="{AB6A0818-F3A4-4915-87C6-88EAA0D4881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20" name="Line 3271">
          <a:extLst>
            <a:ext uri="{FF2B5EF4-FFF2-40B4-BE49-F238E27FC236}">
              <a16:creationId xmlns:a16="http://schemas.microsoft.com/office/drawing/2014/main" id="{9C1A48AC-9ADF-4E8A-8E25-4D9E21F77DB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21" name="Line 3272">
          <a:extLst>
            <a:ext uri="{FF2B5EF4-FFF2-40B4-BE49-F238E27FC236}">
              <a16:creationId xmlns:a16="http://schemas.microsoft.com/office/drawing/2014/main" id="{F4FD105C-6114-43EA-90A5-8E6AF802D9B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22" name="Line 3273">
          <a:extLst>
            <a:ext uri="{FF2B5EF4-FFF2-40B4-BE49-F238E27FC236}">
              <a16:creationId xmlns:a16="http://schemas.microsoft.com/office/drawing/2014/main" id="{D4CDFFCC-7358-4EAD-A4D8-0564B0A03E8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23" name="Line 3274">
          <a:extLst>
            <a:ext uri="{FF2B5EF4-FFF2-40B4-BE49-F238E27FC236}">
              <a16:creationId xmlns:a16="http://schemas.microsoft.com/office/drawing/2014/main" id="{CCE71E21-8153-46B0-A158-D360B0F088A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24" name="Line 3275">
          <a:extLst>
            <a:ext uri="{FF2B5EF4-FFF2-40B4-BE49-F238E27FC236}">
              <a16:creationId xmlns:a16="http://schemas.microsoft.com/office/drawing/2014/main" id="{2FFA14DC-28FF-41AE-9225-A9DB59B2341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25" name="Line 3276">
          <a:extLst>
            <a:ext uri="{FF2B5EF4-FFF2-40B4-BE49-F238E27FC236}">
              <a16:creationId xmlns:a16="http://schemas.microsoft.com/office/drawing/2014/main" id="{1947BE67-CA53-4637-8E33-47E85C1528E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26" name="Line 3277">
          <a:extLst>
            <a:ext uri="{FF2B5EF4-FFF2-40B4-BE49-F238E27FC236}">
              <a16:creationId xmlns:a16="http://schemas.microsoft.com/office/drawing/2014/main" id="{6784C5EF-867A-4ABF-A1D6-28D0D9349CF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27" name="Line 3278">
          <a:extLst>
            <a:ext uri="{FF2B5EF4-FFF2-40B4-BE49-F238E27FC236}">
              <a16:creationId xmlns:a16="http://schemas.microsoft.com/office/drawing/2014/main" id="{0CCBDB9D-3CC6-4E65-AC9F-71D6B760529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28" name="Line 3279">
          <a:extLst>
            <a:ext uri="{FF2B5EF4-FFF2-40B4-BE49-F238E27FC236}">
              <a16:creationId xmlns:a16="http://schemas.microsoft.com/office/drawing/2014/main" id="{C0065AAF-5611-416A-817F-E5759E87254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29" name="Line 3280">
          <a:extLst>
            <a:ext uri="{FF2B5EF4-FFF2-40B4-BE49-F238E27FC236}">
              <a16:creationId xmlns:a16="http://schemas.microsoft.com/office/drawing/2014/main" id="{76FAB193-8386-484E-92B0-DF29CD08832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30" name="Line 3281">
          <a:extLst>
            <a:ext uri="{FF2B5EF4-FFF2-40B4-BE49-F238E27FC236}">
              <a16:creationId xmlns:a16="http://schemas.microsoft.com/office/drawing/2014/main" id="{E82443EC-CAC2-4CAE-ACA3-03059DB8013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31" name="Line 3282">
          <a:extLst>
            <a:ext uri="{FF2B5EF4-FFF2-40B4-BE49-F238E27FC236}">
              <a16:creationId xmlns:a16="http://schemas.microsoft.com/office/drawing/2014/main" id="{B9EF4115-CCEB-4FC2-A70E-8DF65B1CDD3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32" name="Line 3283">
          <a:extLst>
            <a:ext uri="{FF2B5EF4-FFF2-40B4-BE49-F238E27FC236}">
              <a16:creationId xmlns:a16="http://schemas.microsoft.com/office/drawing/2014/main" id="{33AB6B98-D5CD-4C2F-A06D-15F5AAF7311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33" name="Line 3284">
          <a:extLst>
            <a:ext uri="{FF2B5EF4-FFF2-40B4-BE49-F238E27FC236}">
              <a16:creationId xmlns:a16="http://schemas.microsoft.com/office/drawing/2014/main" id="{F89C1A00-D0F8-4C88-B9A8-681F7B2FE6D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34" name="Line 3285">
          <a:extLst>
            <a:ext uri="{FF2B5EF4-FFF2-40B4-BE49-F238E27FC236}">
              <a16:creationId xmlns:a16="http://schemas.microsoft.com/office/drawing/2014/main" id="{B6E0E77A-DCBA-4558-8289-F54766C7B8C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35" name="Line 3286">
          <a:extLst>
            <a:ext uri="{FF2B5EF4-FFF2-40B4-BE49-F238E27FC236}">
              <a16:creationId xmlns:a16="http://schemas.microsoft.com/office/drawing/2014/main" id="{53277751-507F-46B0-AF43-B06D73BFB68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36" name="Line 3287">
          <a:extLst>
            <a:ext uri="{FF2B5EF4-FFF2-40B4-BE49-F238E27FC236}">
              <a16:creationId xmlns:a16="http://schemas.microsoft.com/office/drawing/2014/main" id="{24753160-79A0-44C0-8161-36565737F83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37" name="Line 3288">
          <a:extLst>
            <a:ext uri="{FF2B5EF4-FFF2-40B4-BE49-F238E27FC236}">
              <a16:creationId xmlns:a16="http://schemas.microsoft.com/office/drawing/2014/main" id="{912F9341-FD33-4B32-9840-7F9903427F3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38" name="Line 3289">
          <a:extLst>
            <a:ext uri="{FF2B5EF4-FFF2-40B4-BE49-F238E27FC236}">
              <a16:creationId xmlns:a16="http://schemas.microsoft.com/office/drawing/2014/main" id="{09D70A4F-04C8-4646-8F62-6F6861569F5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39" name="Line 3290">
          <a:extLst>
            <a:ext uri="{FF2B5EF4-FFF2-40B4-BE49-F238E27FC236}">
              <a16:creationId xmlns:a16="http://schemas.microsoft.com/office/drawing/2014/main" id="{E29E4B98-5247-4425-9997-6CB50A0E458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40" name="Line 3291">
          <a:extLst>
            <a:ext uri="{FF2B5EF4-FFF2-40B4-BE49-F238E27FC236}">
              <a16:creationId xmlns:a16="http://schemas.microsoft.com/office/drawing/2014/main" id="{616C7A85-697E-424E-8462-D3FF915D6F2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41" name="Line 3292">
          <a:extLst>
            <a:ext uri="{FF2B5EF4-FFF2-40B4-BE49-F238E27FC236}">
              <a16:creationId xmlns:a16="http://schemas.microsoft.com/office/drawing/2014/main" id="{5996ACFD-391C-418F-AE06-F155EBA50A8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42" name="Line 3293">
          <a:extLst>
            <a:ext uri="{FF2B5EF4-FFF2-40B4-BE49-F238E27FC236}">
              <a16:creationId xmlns:a16="http://schemas.microsoft.com/office/drawing/2014/main" id="{B6A182FB-B943-46D0-A269-22A4584E42B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43" name="Line 3294">
          <a:extLst>
            <a:ext uri="{FF2B5EF4-FFF2-40B4-BE49-F238E27FC236}">
              <a16:creationId xmlns:a16="http://schemas.microsoft.com/office/drawing/2014/main" id="{7224326E-7972-4BF7-A895-1824FD094AA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44" name="Line 3295">
          <a:extLst>
            <a:ext uri="{FF2B5EF4-FFF2-40B4-BE49-F238E27FC236}">
              <a16:creationId xmlns:a16="http://schemas.microsoft.com/office/drawing/2014/main" id="{22682E28-DDC9-412B-BFA8-0E2BDEA8CAE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45" name="Line 3296">
          <a:extLst>
            <a:ext uri="{FF2B5EF4-FFF2-40B4-BE49-F238E27FC236}">
              <a16:creationId xmlns:a16="http://schemas.microsoft.com/office/drawing/2014/main" id="{AD88D4CF-1C9C-47D2-B9BF-F94FDA43380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46" name="Line 3297">
          <a:extLst>
            <a:ext uri="{FF2B5EF4-FFF2-40B4-BE49-F238E27FC236}">
              <a16:creationId xmlns:a16="http://schemas.microsoft.com/office/drawing/2014/main" id="{4EA552A7-6DCD-4AE3-A22A-67A8126CF02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47" name="Line 3298">
          <a:extLst>
            <a:ext uri="{FF2B5EF4-FFF2-40B4-BE49-F238E27FC236}">
              <a16:creationId xmlns:a16="http://schemas.microsoft.com/office/drawing/2014/main" id="{92A81F7E-B8E9-49A0-8510-68006EDA1B5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48" name="Line 3299">
          <a:extLst>
            <a:ext uri="{FF2B5EF4-FFF2-40B4-BE49-F238E27FC236}">
              <a16:creationId xmlns:a16="http://schemas.microsoft.com/office/drawing/2014/main" id="{7D3C682D-AD80-4D85-A923-15D396AE006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49" name="Line 3300">
          <a:extLst>
            <a:ext uri="{FF2B5EF4-FFF2-40B4-BE49-F238E27FC236}">
              <a16:creationId xmlns:a16="http://schemas.microsoft.com/office/drawing/2014/main" id="{E2CBCA09-5F70-40EF-B99F-35A8309EF35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50" name="Line 3301">
          <a:extLst>
            <a:ext uri="{FF2B5EF4-FFF2-40B4-BE49-F238E27FC236}">
              <a16:creationId xmlns:a16="http://schemas.microsoft.com/office/drawing/2014/main" id="{58ECF8CA-76ED-4DF7-AF14-6EB55800715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51" name="Line 3302">
          <a:extLst>
            <a:ext uri="{FF2B5EF4-FFF2-40B4-BE49-F238E27FC236}">
              <a16:creationId xmlns:a16="http://schemas.microsoft.com/office/drawing/2014/main" id="{F0C0F755-3674-44C9-8B46-A2422927081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52" name="Line 3303">
          <a:extLst>
            <a:ext uri="{FF2B5EF4-FFF2-40B4-BE49-F238E27FC236}">
              <a16:creationId xmlns:a16="http://schemas.microsoft.com/office/drawing/2014/main" id="{1626D6AD-E38E-4214-AC0C-306EFD06021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53" name="Line 3304">
          <a:extLst>
            <a:ext uri="{FF2B5EF4-FFF2-40B4-BE49-F238E27FC236}">
              <a16:creationId xmlns:a16="http://schemas.microsoft.com/office/drawing/2014/main" id="{D64D7A40-EFD4-4836-8C75-6A1A3C57CE0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54" name="Line 3305">
          <a:extLst>
            <a:ext uri="{FF2B5EF4-FFF2-40B4-BE49-F238E27FC236}">
              <a16:creationId xmlns:a16="http://schemas.microsoft.com/office/drawing/2014/main" id="{A8D046BD-2D87-40B0-B508-3307A7EBC05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55" name="Line 3306">
          <a:extLst>
            <a:ext uri="{FF2B5EF4-FFF2-40B4-BE49-F238E27FC236}">
              <a16:creationId xmlns:a16="http://schemas.microsoft.com/office/drawing/2014/main" id="{A144771C-96C2-429B-89F6-F56D7AEC2DC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56" name="Line 3307">
          <a:extLst>
            <a:ext uri="{FF2B5EF4-FFF2-40B4-BE49-F238E27FC236}">
              <a16:creationId xmlns:a16="http://schemas.microsoft.com/office/drawing/2014/main" id="{6B2DDCA2-4CE8-44FA-A02F-76D6BA73515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57" name="Line 3308">
          <a:extLst>
            <a:ext uri="{FF2B5EF4-FFF2-40B4-BE49-F238E27FC236}">
              <a16:creationId xmlns:a16="http://schemas.microsoft.com/office/drawing/2014/main" id="{50C115A3-8C6E-4C1C-B599-7BD1E3BDED4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58" name="Line 3309">
          <a:extLst>
            <a:ext uri="{FF2B5EF4-FFF2-40B4-BE49-F238E27FC236}">
              <a16:creationId xmlns:a16="http://schemas.microsoft.com/office/drawing/2014/main" id="{D40A4677-5AA5-4D61-95FA-05D966D8103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59" name="Line 3310">
          <a:extLst>
            <a:ext uri="{FF2B5EF4-FFF2-40B4-BE49-F238E27FC236}">
              <a16:creationId xmlns:a16="http://schemas.microsoft.com/office/drawing/2014/main" id="{E2F1EE03-830D-44EF-93A1-907D3FB655D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60" name="Line 3311">
          <a:extLst>
            <a:ext uri="{FF2B5EF4-FFF2-40B4-BE49-F238E27FC236}">
              <a16:creationId xmlns:a16="http://schemas.microsoft.com/office/drawing/2014/main" id="{81E4EC8B-5DA3-4832-874C-001F6053CDB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61" name="Line 3312">
          <a:extLst>
            <a:ext uri="{FF2B5EF4-FFF2-40B4-BE49-F238E27FC236}">
              <a16:creationId xmlns:a16="http://schemas.microsoft.com/office/drawing/2014/main" id="{EE2F747D-79A7-4922-9D03-5B994B281EA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62" name="Line 3313">
          <a:extLst>
            <a:ext uri="{FF2B5EF4-FFF2-40B4-BE49-F238E27FC236}">
              <a16:creationId xmlns:a16="http://schemas.microsoft.com/office/drawing/2014/main" id="{32A5A7DF-BE1A-41D8-96A7-D5806559541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63" name="Line 3314">
          <a:extLst>
            <a:ext uri="{FF2B5EF4-FFF2-40B4-BE49-F238E27FC236}">
              <a16:creationId xmlns:a16="http://schemas.microsoft.com/office/drawing/2014/main" id="{801F1642-A839-4612-B48D-B3242059E81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64" name="Line 3315">
          <a:extLst>
            <a:ext uri="{FF2B5EF4-FFF2-40B4-BE49-F238E27FC236}">
              <a16:creationId xmlns:a16="http://schemas.microsoft.com/office/drawing/2014/main" id="{2673AB65-6985-42F1-A7CF-BB20005F4EF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65" name="Line 3316">
          <a:extLst>
            <a:ext uri="{FF2B5EF4-FFF2-40B4-BE49-F238E27FC236}">
              <a16:creationId xmlns:a16="http://schemas.microsoft.com/office/drawing/2014/main" id="{370CC057-9F64-40B4-A56C-391FB2C1BA9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66" name="Line 3317">
          <a:extLst>
            <a:ext uri="{FF2B5EF4-FFF2-40B4-BE49-F238E27FC236}">
              <a16:creationId xmlns:a16="http://schemas.microsoft.com/office/drawing/2014/main" id="{99941B38-EC7C-4530-80B4-28C13CB4D44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67" name="Line 3318">
          <a:extLst>
            <a:ext uri="{FF2B5EF4-FFF2-40B4-BE49-F238E27FC236}">
              <a16:creationId xmlns:a16="http://schemas.microsoft.com/office/drawing/2014/main" id="{D0ECBC16-452C-414F-B591-8261639A933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68" name="Line 3319">
          <a:extLst>
            <a:ext uri="{FF2B5EF4-FFF2-40B4-BE49-F238E27FC236}">
              <a16:creationId xmlns:a16="http://schemas.microsoft.com/office/drawing/2014/main" id="{D6575747-45EC-4283-9208-36CA353A09C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69" name="Line 3320">
          <a:extLst>
            <a:ext uri="{FF2B5EF4-FFF2-40B4-BE49-F238E27FC236}">
              <a16:creationId xmlns:a16="http://schemas.microsoft.com/office/drawing/2014/main" id="{3DDE1A74-3832-45DD-B9E0-4020EFFDF5E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70" name="Line 3321">
          <a:extLst>
            <a:ext uri="{FF2B5EF4-FFF2-40B4-BE49-F238E27FC236}">
              <a16:creationId xmlns:a16="http://schemas.microsoft.com/office/drawing/2014/main" id="{A74C9D52-0A8B-4EB3-AF48-5CB4E397C06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71" name="Line 3322">
          <a:extLst>
            <a:ext uri="{FF2B5EF4-FFF2-40B4-BE49-F238E27FC236}">
              <a16:creationId xmlns:a16="http://schemas.microsoft.com/office/drawing/2014/main" id="{B387254F-1F7F-45C6-9C13-CB69ABC6710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72" name="Line 3323">
          <a:extLst>
            <a:ext uri="{FF2B5EF4-FFF2-40B4-BE49-F238E27FC236}">
              <a16:creationId xmlns:a16="http://schemas.microsoft.com/office/drawing/2014/main" id="{8059FB3B-26C2-4515-854C-F81A48E3158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73" name="Line 3324">
          <a:extLst>
            <a:ext uri="{FF2B5EF4-FFF2-40B4-BE49-F238E27FC236}">
              <a16:creationId xmlns:a16="http://schemas.microsoft.com/office/drawing/2014/main" id="{6EE317D7-0565-4518-B157-867B1DED9D1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74" name="Line 3325">
          <a:extLst>
            <a:ext uri="{FF2B5EF4-FFF2-40B4-BE49-F238E27FC236}">
              <a16:creationId xmlns:a16="http://schemas.microsoft.com/office/drawing/2014/main" id="{76FA97E9-313C-4DA1-95E4-E7577C465FA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75" name="Line 3326">
          <a:extLst>
            <a:ext uri="{FF2B5EF4-FFF2-40B4-BE49-F238E27FC236}">
              <a16:creationId xmlns:a16="http://schemas.microsoft.com/office/drawing/2014/main" id="{757F1C7E-9D55-4219-9969-D8A97464CEF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76" name="Line 3327">
          <a:extLst>
            <a:ext uri="{FF2B5EF4-FFF2-40B4-BE49-F238E27FC236}">
              <a16:creationId xmlns:a16="http://schemas.microsoft.com/office/drawing/2014/main" id="{5D385011-0C41-4EE1-8D09-5E6DE2DCCF6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77" name="Line 3328">
          <a:extLst>
            <a:ext uri="{FF2B5EF4-FFF2-40B4-BE49-F238E27FC236}">
              <a16:creationId xmlns:a16="http://schemas.microsoft.com/office/drawing/2014/main" id="{1B3AE712-B539-414F-A1B1-6A624A757E8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78" name="Line 3329">
          <a:extLst>
            <a:ext uri="{FF2B5EF4-FFF2-40B4-BE49-F238E27FC236}">
              <a16:creationId xmlns:a16="http://schemas.microsoft.com/office/drawing/2014/main" id="{84B535A5-A44F-4BBD-A8E7-71D8243DA34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79" name="Line 3330">
          <a:extLst>
            <a:ext uri="{FF2B5EF4-FFF2-40B4-BE49-F238E27FC236}">
              <a16:creationId xmlns:a16="http://schemas.microsoft.com/office/drawing/2014/main" id="{33D0F264-C5DD-4502-9CF9-0B8D28C96C9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80" name="Line 3331">
          <a:extLst>
            <a:ext uri="{FF2B5EF4-FFF2-40B4-BE49-F238E27FC236}">
              <a16:creationId xmlns:a16="http://schemas.microsoft.com/office/drawing/2014/main" id="{704B5C1D-E571-4E03-AAD5-49072CF10D0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81" name="Line 3332">
          <a:extLst>
            <a:ext uri="{FF2B5EF4-FFF2-40B4-BE49-F238E27FC236}">
              <a16:creationId xmlns:a16="http://schemas.microsoft.com/office/drawing/2014/main" id="{8B82909A-A8E0-46F2-8E8F-FF23CD09B92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82" name="Line 3333">
          <a:extLst>
            <a:ext uri="{FF2B5EF4-FFF2-40B4-BE49-F238E27FC236}">
              <a16:creationId xmlns:a16="http://schemas.microsoft.com/office/drawing/2014/main" id="{C0043A35-787B-4988-9FA9-183A24950F7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83" name="Line 3334">
          <a:extLst>
            <a:ext uri="{FF2B5EF4-FFF2-40B4-BE49-F238E27FC236}">
              <a16:creationId xmlns:a16="http://schemas.microsoft.com/office/drawing/2014/main" id="{227053E0-BC62-4EE2-B2F2-27A727B0753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84" name="Line 3335">
          <a:extLst>
            <a:ext uri="{FF2B5EF4-FFF2-40B4-BE49-F238E27FC236}">
              <a16:creationId xmlns:a16="http://schemas.microsoft.com/office/drawing/2014/main" id="{D7DDF449-A794-4DED-815C-3B3DEC2834F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85" name="Line 3336">
          <a:extLst>
            <a:ext uri="{FF2B5EF4-FFF2-40B4-BE49-F238E27FC236}">
              <a16:creationId xmlns:a16="http://schemas.microsoft.com/office/drawing/2014/main" id="{90171E1A-9316-4EDF-BA76-CCBA3E67921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86" name="Line 3337">
          <a:extLst>
            <a:ext uri="{FF2B5EF4-FFF2-40B4-BE49-F238E27FC236}">
              <a16:creationId xmlns:a16="http://schemas.microsoft.com/office/drawing/2014/main" id="{C01DFD40-23BF-4EAA-B99F-287944E2ECF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87" name="Line 3338">
          <a:extLst>
            <a:ext uri="{FF2B5EF4-FFF2-40B4-BE49-F238E27FC236}">
              <a16:creationId xmlns:a16="http://schemas.microsoft.com/office/drawing/2014/main" id="{4528E67C-538F-41DF-BBCF-1A14E3DB43F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88" name="Line 3339">
          <a:extLst>
            <a:ext uri="{FF2B5EF4-FFF2-40B4-BE49-F238E27FC236}">
              <a16:creationId xmlns:a16="http://schemas.microsoft.com/office/drawing/2014/main" id="{7400FEEE-0719-4914-BF0F-52627EECF6F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89" name="Line 3340">
          <a:extLst>
            <a:ext uri="{FF2B5EF4-FFF2-40B4-BE49-F238E27FC236}">
              <a16:creationId xmlns:a16="http://schemas.microsoft.com/office/drawing/2014/main" id="{D6C64B16-6D6A-4513-A5BF-A82CAB0BF0F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90" name="Line 3341">
          <a:extLst>
            <a:ext uri="{FF2B5EF4-FFF2-40B4-BE49-F238E27FC236}">
              <a16:creationId xmlns:a16="http://schemas.microsoft.com/office/drawing/2014/main" id="{74417988-71AD-4A24-B08C-32D99BF173B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91" name="Line 3342">
          <a:extLst>
            <a:ext uri="{FF2B5EF4-FFF2-40B4-BE49-F238E27FC236}">
              <a16:creationId xmlns:a16="http://schemas.microsoft.com/office/drawing/2014/main" id="{01B8A75F-1E7A-4BAB-BA21-E6BBB55B4E7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92" name="Line 3343">
          <a:extLst>
            <a:ext uri="{FF2B5EF4-FFF2-40B4-BE49-F238E27FC236}">
              <a16:creationId xmlns:a16="http://schemas.microsoft.com/office/drawing/2014/main" id="{8AA2D721-21EE-4639-B45D-7722DD68A1E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93" name="Line 3344">
          <a:extLst>
            <a:ext uri="{FF2B5EF4-FFF2-40B4-BE49-F238E27FC236}">
              <a16:creationId xmlns:a16="http://schemas.microsoft.com/office/drawing/2014/main" id="{E1457C54-37D2-4867-BEF4-E9031435354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94" name="Line 3345">
          <a:extLst>
            <a:ext uri="{FF2B5EF4-FFF2-40B4-BE49-F238E27FC236}">
              <a16:creationId xmlns:a16="http://schemas.microsoft.com/office/drawing/2014/main" id="{E2D7C84A-B59F-4305-96AA-327F8EFECCD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3995" name="Line 3346">
          <a:extLst>
            <a:ext uri="{FF2B5EF4-FFF2-40B4-BE49-F238E27FC236}">
              <a16:creationId xmlns:a16="http://schemas.microsoft.com/office/drawing/2014/main" id="{38B2FB88-4895-437D-86BD-B25658BE39F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996" name="Line 3347">
          <a:extLst>
            <a:ext uri="{FF2B5EF4-FFF2-40B4-BE49-F238E27FC236}">
              <a16:creationId xmlns:a16="http://schemas.microsoft.com/office/drawing/2014/main" id="{C4130153-A65F-481F-88B1-25573BD6332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997" name="Line 3348">
          <a:extLst>
            <a:ext uri="{FF2B5EF4-FFF2-40B4-BE49-F238E27FC236}">
              <a16:creationId xmlns:a16="http://schemas.microsoft.com/office/drawing/2014/main" id="{04F62215-7A64-4E99-8CE0-689C397BE17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998" name="Line 3349">
          <a:extLst>
            <a:ext uri="{FF2B5EF4-FFF2-40B4-BE49-F238E27FC236}">
              <a16:creationId xmlns:a16="http://schemas.microsoft.com/office/drawing/2014/main" id="{4485B4C4-B9C7-40CD-B993-7362EE729A5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3999" name="Line 3350">
          <a:extLst>
            <a:ext uri="{FF2B5EF4-FFF2-40B4-BE49-F238E27FC236}">
              <a16:creationId xmlns:a16="http://schemas.microsoft.com/office/drawing/2014/main" id="{75FC6AF7-2D4C-4AD0-B7E8-A595DE84F2A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00" name="Line 3351">
          <a:extLst>
            <a:ext uri="{FF2B5EF4-FFF2-40B4-BE49-F238E27FC236}">
              <a16:creationId xmlns:a16="http://schemas.microsoft.com/office/drawing/2014/main" id="{83F0F63B-134B-4179-8099-606E12D9BA4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01" name="Line 3352">
          <a:extLst>
            <a:ext uri="{FF2B5EF4-FFF2-40B4-BE49-F238E27FC236}">
              <a16:creationId xmlns:a16="http://schemas.microsoft.com/office/drawing/2014/main" id="{3EA8FFBE-F841-4AE7-A743-9D35F88D485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02" name="Line 3353">
          <a:extLst>
            <a:ext uri="{FF2B5EF4-FFF2-40B4-BE49-F238E27FC236}">
              <a16:creationId xmlns:a16="http://schemas.microsoft.com/office/drawing/2014/main" id="{F42C29B9-2FF2-467C-A81C-44C752AFEF2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03" name="Line 3354">
          <a:extLst>
            <a:ext uri="{FF2B5EF4-FFF2-40B4-BE49-F238E27FC236}">
              <a16:creationId xmlns:a16="http://schemas.microsoft.com/office/drawing/2014/main" id="{C14BFE48-4B19-47BD-BC83-482D9E27AB5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04" name="Line 3355">
          <a:extLst>
            <a:ext uri="{FF2B5EF4-FFF2-40B4-BE49-F238E27FC236}">
              <a16:creationId xmlns:a16="http://schemas.microsoft.com/office/drawing/2014/main" id="{8390ABBA-66BE-4830-AFD7-CA07FAE01FD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05" name="Line 3356">
          <a:extLst>
            <a:ext uri="{FF2B5EF4-FFF2-40B4-BE49-F238E27FC236}">
              <a16:creationId xmlns:a16="http://schemas.microsoft.com/office/drawing/2014/main" id="{E60E5858-F4AF-44B8-8BA6-E27B221E36A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06" name="Line 3357">
          <a:extLst>
            <a:ext uri="{FF2B5EF4-FFF2-40B4-BE49-F238E27FC236}">
              <a16:creationId xmlns:a16="http://schemas.microsoft.com/office/drawing/2014/main" id="{E5088A11-696D-4B74-9D89-03AA91D68F4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07" name="Line 3358">
          <a:extLst>
            <a:ext uri="{FF2B5EF4-FFF2-40B4-BE49-F238E27FC236}">
              <a16:creationId xmlns:a16="http://schemas.microsoft.com/office/drawing/2014/main" id="{F52BC913-2E5B-4A7B-A809-E54F2D0584D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08" name="Line 3359">
          <a:extLst>
            <a:ext uri="{FF2B5EF4-FFF2-40B4-BE49-F238E27FC236}">
              <a16:creationId xmlns:a16="http://schemas.microsoft.com/office/drawing/2014/main" id="{5AC6F6BD-6E3C-4850-9437-D530D759973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09" name="Line 3360">
          <a:extLst>
            <a:ext uri="{FF2B5EF4-FFF2-40B4-BE49-F238E27FC236}">
              <a16:creationId xmlns:a16="http://schemas.microsoft.com/office/drawing/2014/main" id="{B89283D7-5269-4AE1-A1FE-F56BA968399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10" name="Line 3361">
          <a:extLst>
            <a:ext uri="{FF2B5EF4-FFF2-40B4-BE49-F238E27FC236}">
              <a16:creationId xmlns:a16="http://schemas.microsoft.com/office/drawing/2014/main" id="{8C58E28A-BCDE-4376-9251-181BD3E295C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11" name="Line 3362">
          <a:extLst>
            <a:ext uri="{FF2B5EF4-FFF2-40B4-BE49-F238E27FC236}">
              <a16:creationId xmlns:a16="http://schemas.microsoft.com/office/drawing/2014/main" id="{F0A8A9B7-737F-4BB3-BF03-44CE6B3462E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12" name="Line 3363">
          <a:extLst>
            <a:ext uri="{FF2B5EF4-FFF2-40B4-BE49-F238E27FC236}">
              <a16:creationId xmlns:a16="http://schemas.microsoft.com/office/drawing/2014/main" id="{112259EB-DBA6-45C6-BE7E-EBEFAB03158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13" name="Line 3364">
          <a:extLst>
            <a:ext uri="{FF2B5EF4-FFF2-40B4-BE49-F238E27FC236}">
              <a16:creationId xmlns:a16="http://schemas.microsoft.com/office/drawing/2014/main" id="{2A17F2BC-72D9-4D73-A658-34A573F0136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14" name="Line 3365">
          <a:extLst>
            <a:ext uri="{FF2B5EF4-FFF2-40B4-BE49-F238E27FC236}">
              <a16:creationId xmlns:a16="http://schemas.microsoft.com/office/drawing/2014/main" id="{858F40FD-FFC4-4338-AC8E-8702C594F16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15" name="Line 3366">
          <a:extLst>
            <a:ext uri="{FF2B5EF4-FFF2-40B4-BE49-F238E27FC236}">
              <a16:creationId xmlns:a16="http://schemas.microsoft.com/office/drawing/2014/main" id="{7E4A0BCE-3D34-4392-B134-1C467630F61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16" name="Line 3367">
          <a:extLst>
            <a:ext uri="{FF2B5EF4-FFF2-40B4-BE49-F238E27FC236}">
              <a16:creationId xmlns:a16="http://schemas.microsoft.com/office/drawing/2014/main" id="{851D3763-B379-4F83-B7CF-6BE4C01EC2B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17" name="Line 3368">
          <a:extLst>
            <a:ext uri="{FF2B5EF4-FFF2-40B4-BE49-F238E27FC236}">
              <a16:creationId xmlns:a16="http://schemas.microsoft.com/office/drawing/2014/main" id="{8B091FD0-AC1E-450D-BC48-FA5E671D4C2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18" name="Line 3369">
          <a:extLst>
            <a:ext uri="{FF2B5EF4-FFF2-40B4-BE49-F238E27FC236}">
              <a16:creationId xmlns:a16="http://schemas.microsoft.com/office/drawing/2014/main" id="{08FE54A3-AB59-4638-979E-6E069AF7AED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19" name="Line 3370">
          <a:extLst>
            <a:ext uri="{FF2B5EF4-FFF2-40B4-BE49-F238E27FC236}">
              <a16:creationId xmlns:a16="http://schemas.microsoft.com/office/drawing/2014/main" id="{ADCF8086-D431-4DD2-AC30-CEFA8139D4E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20" name="Line 3371">
          <a:extLst>
            <a:ext uri="{FF2B5EF4-FFF2-40B4-BE49-F238E27FC236}">
              <a16:creationId xmlns:a16="http://schemas.microsoft.com/office/drawing/2014/main" id="{B39DBEA2-63FA-4B19-ABAD-16C556F6649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21" name="Line 3372">
          <a:extLst>
            <a:ext uri="{FF2B5EF4-FFF2-40B4-BE49-F238E27FC236}">
              <a16:creationId xmlns:a16="http://schemas.microsoft.com/office/drawing/2014/main" id="{D0CF0910-931D-4EBD-A4FD-1984556AD1F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22" name="Line 3373">
          <a:extLst>
            <a:ext uri="{FF2B5EF4-FFF2-40B4-BE49-F238E27FC236}">
              <a16:creationId xmlns:a16="http://schemas.microsoft.com/office/drawing/2014/main" id="{E2F68527-0687-4919-8A59-E8276D83D82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23" name="Line 3374">
          <a:extLst>
            <a:ext uri="{FF2B5EF4-FFF2-40B4-BE49-F238E27FC236}">
              <a16:creationId xmlns:a16="http://schemas.microsoft.com/office/drawing/2014/main" id="{3BB7CB76-62DC-499E-920A-44BAC0141AA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24" name="Line 3375">
          <a:extLst>
            <a:ext uri="{FF2B5EF4-FFF2-40B4-BE49-F238E27FC236}">
              <a16:creationId xmlns:a16="http://schemas.microsoft.com/office/drawing/2014/main" id="{B363D8EE-713C-4B37-9613-38572337AC1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25" name="Line 3376">
          <a:extLst>
            <a:ext uri="{FF2B5EF4-FFF2-40B4-BE49-F238E27FC236}">
              <a16:creationId xmlns:a16="http://schemas.microsoft.com/office/drawing/2014/main" id="{65AFDA11-587E-4483-9439-C5D8333CB93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26" name="Line 3377">
          <a:extLst>
            <a:ext uri="{FF2B5EF4-FFF2-40B4-BE49-F238E27FC236}">
              <a16:creationId xmlns:a16="http://schemas.microsoft.com/office/drawing/2014/main" id="{249DA05C-774D-400C-ABF8-2AA8EA1C6A4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27" name="Line 3378">
          <a:extLst>
            <a:ext uri="{FF2B5EF4-FFF2-40B4-BE49-F238E27FC236}">
              <a16:creationId xmlns:a16="http://schemas.microsoft.com/office/drawing/2014/main" id="{F42217A0-D6E0-4264-8F6A-4CB8829FFB5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28" name="Line 3379">
          <a:extLst>
            <a:ext uri="{FF2B5EF4-FFF2-40B4-BE49-F238E27FC236}">
              <a16:creationId xmlns:a16="http://schemas.microsoft.com/office/drawing/2014/main" id="{0CA05070-FD8F-4620-8545-7D3182BF4E8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29" name="Line 3380">
          <a:extLst>
            <a:ext uri="{FF2B5EF4-FFF2-40B4-BE49-F238E27FC236}">
              <a16:creationId xmlns:a16="http://schemas.microsoft.com/office/drawing/2014/main" id="{2A22EDF7-9C56-487D-9962-BE314456974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30" name="Line 3381">
          <a:extLst>
            <a:ext uri="{FF2B5EF4-FFF2-40B4-BE49-F238E27FC236}">
              <a16:creationId xmlns:a16="http://schemas.microsoft.com/office/drawing/2014/main" id="{F32EC550-39A0-46C4-A673-3A92BE86FD5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31" name="Line 3382">
          <a:extLst>
            <a:ext uri="{FF2B5EF4-FFF2-40B4-BE49-F238E27FC236}">
              <a16:creationId xmlns:a16="http://schemas.microsoft.com/office/drawing/2014/main" id="{CF000A63-E39C-4306-BB78-DF027C5D479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32" name="Line 3383">
          <a:extLst>
            <a:ext uri="{FF2B5EF4-FFF2-40B4-BE49-F238E27FC236}">
              <a16:creationId xmlns:a16="http://schemas.microsoft.com/office/drawing/2014/main" id="{43F5B9E8-2BBC-45BA-B390-B412159D676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33" name="Line 3384">
          <a:extLst>
            <a:ext uri="{FF2B5EF4-FFF2-40B4-BE49-F238E27FC236}">
              <a16:creationId xmlns:a16="http://schemas.microsoft.com/office/drawing/2014/main" id="{AAFD907B-F6C8-40A3-86F9-B16D0EFEAC3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34" name="Line 3385">
          <a:extLst>
            <a:ext uri="{FF2B5EF4-FFF2-40B4-BE49-F238E27FC236}">
              <a16:creationId xmlns:a16="http://schemas.microsoft.com/office/drawing/2014/main" id="{B74253E1-5484-476F-B225-56C4816D66E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35" name="Line 3386">
          <a:extLst>
            <a:ext uri="{FF2B5EF4-FFF2-40B4-BE49-F238E27FC236}">
              <a16:creationId xmlns:a16="http://schemas.microsoft.com/office/drawing/2014/main" id="{137C1349-79A0-41E8-9F3B-F5D59351117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36" name="Line 3387">
          <a:extLst>
            <a:ext uri="{FF2B5EF4-FFF2-40B4-BE49-F238E27FC236}">
              <a16:creationId xmlns:a16="http://schemas.microsoft.com/office/drawing/2014/main" id="{DDC5380E-D42D-4309-9E3E-7D09BEB2951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37" name="Line 3388">
          <a:extLst>
            <a:ext uri="{FF2B5EF4-FFF2-40B4-BE49-F238E27FC236}">
              <a16:creationId xmlns:a16="http://schemas.microsoft.com/office/drawing/2014/main" id="{24C227B4-4E21-4C46-93D6-DA13B72A018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38" name="Line 3389">
          <a:extLst>
            <a:ext uri="{FF2B5EF4-FFF2-40B4-BE49-F238E27FC236}">
              <a16:creationId xmlns:a16="http://schemas.microsoft.com/office/drawing/2014/main" id="{45450277-BD06-4B78-B768-E564DD345DA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39" name="Line 3390">
          <a:extLst>
            <a:ext uri="{FF2B5EF4-FFF2-40B4-BE49-F238E27FC236}">
              <a16:creationId xmlns:a16="http://schemas.microsoft.com/office/drawing/2014/main" id="{72BDD4E4-265B-46A3-BF52-347AE303943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40" name="Line 3391">
          <a:extLst>
            <a:ext uri="{FF2B5EF4-FFF2-40B4-BE49-F238E27FC236}">
              <a16:creationId xmlns:a16="http://schemas.microsoft.com/office/drawing/2014/main" id="{41573FD4-9856-4677-A646-A23A707544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41" name="Line 3392">
          <a:extLst>
            <a:ext uri="{FF2B5EF4-FFF2-40B4-BE49-F238E27FC236}">
              <a16:creationId xmlns:a16="http://schemas.microsoft.com/office/drawing/2014/main" id="{7C9B30B9-C658-47C5-A49C-B0AA69A2C72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42" name="Line 3393">
          <a:extLst>
            <a:ext uri="{FF2B5EF4-FFF2-40B4-BE49-F238E27FC236}">
              <a16:creationId xmlns:a16="http://schemas.microsoft.com/office/drawing/2014/main" id="{D1D64EE2-D2DB-4AA5-B488-D2B47D34462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43" name="Line 3394">
          <a:extLst>
            <a:ext uri="{FF2B5EF4-FFF2-40B4-BE49-F238E27FC236}">
              <a16:creationId xmlns:a16="http://schemas.microsoft.com/office/drawing/2014/main" id="{EE70DD9E-7569-43FB-8165-B08C9D0222F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44" name="Line 3395">
          <a:extLst>
            <a:ext uri="{FF2B5EF4-FFF2-40B4-BE49-F238E27FC236}">
              <a16:creationId xmlns:a16="http://schemas.microsoft.com/office/drawing/2014/main" id="{CF32D5D6-84A0-450D-814F-94DDB9B0DD9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45" name="Line 3396">
          <a:extLst>
            <a:ext uri="{FF2B5EF4-FFF2-40B4-BE49-F238E27FC236}">
              <a16:creationId xmlns:a16="http://schemas.microsoft.com/office/drawing/2014/main" id="{52925727-7861-4524-B8B2-61CDB5B46E0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46" name="Line 3397">
          <a:extLst>
            <a:ext uri="{FF2B5EF4-FFF2-40B4-BE49-F238E27FC236}">
              <a16:creationId xmlns:a16="http://schemas.microsoft.com/office/drawing/2014/main" id="{0C0ED155-3E64-4273-BA23-D1324546CE5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47" name="Line 3398">
          <a:extLst>
            <a:ext uri="{FF2B5EF4-FFF2-40B4-BE49-F238E27FC236}">
              <a16:creationId xmlns:a16="http://schemas.microsoft.com/office/drawing/2014/main" id="{CA39A1FC-1112-4DF9-BF3E-81E867BF2E1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48" name="Line 3399">
          <a:extLst>
            <a:ext uri="{FF2B5EF4-FFF2-40B4-BE49-F238E27FC236}">
              <a16:creationId xmlns:a16="http://schemas.microsoft.com/office/drawing/2014/main" id="{6DDBFDC2-80BF-43B8-A0DB-E877F0AF5DB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49" name="Line 3400">
          <a:extLst>
            <a:ext uri="{FF2B5EF4-FFF2-40B4-BE49-F238E27FC236}">
              <a16:creationId xmlns:a16="http://schemas.microsoft.com/office/drawing/2014/main" id="{AFF652C1-9DC3-4057-AFB1-501ADCC61BF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50" name="Line 3401">
          <a:extLst>
            <a:ext uri="{FF2B5EF4-FFF2-40B4-BE49-F238E27FC236}">
              <a16:creationId xmlns:a16="http://schemas.microsoft.com/office/drawing/2014/main" id="{75EC3216-CAD7-46DA-BD19-978C11C4824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51" name="Line 3402">
          <a:extLst>
            <a:ext uri="{FF2B5EF4-FFF2-40B4-BE49-F238E27FC236}">
              <a16:creationId xmlns:a16="http://schemas.microsoft.com/office/drawing/2014/main" id="{0C65BC82-0E70-4C4F-8A79-BA9EA859203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52" name="Line 3403">
          <a:extLst>
            <a:ext uri="{FF2B5EF4-FFF2-40B4-BE49-F238E27FC236}">
              <a16:creationId xmlns:a16="http://schemas.microsoft.com/office/drawing/2014/main" id="{C99FBFE7-1638-4F5C-9C1D-D63E039FB30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53" name="Line 3404">
          <a:extLst>
            <a:ext uri="{FF2B5EF4-FFF2-40B4-BE49-F238E27FC236}">
              <a16:creationId xmlns:a16="http://schemas.microsoft.com/office/drawing/2014/main" id="{771B9B82-4336-4F9E-8B4C-FFBC80237F9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54" name="Line 3405">
          <a:extLst>
            <a:ext uri="{FF2B5EF4-FFF2-40B4-BE49-F238E27FC236}">
              <a16:creationId xmlns:a16="http://schemas.microsoft.com/office/drawing/2014/main" id="{132E0742-3D9F-4A41-849B-4FF4B3C8F31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55" name="Line 3406">
          <a:extLst>
            <a:ext uri="{FF2B5EF4-FFF2-40B4-BE49-F238E27FC236}">
              <a16:creationId xmlns:a16="http://schemas.microsoft.com/office/drawing/2014/main" id="{EAD9443C-8E91-4A58-8965-F184ABF509C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56" name="Line 3407">
          <a:extLst>
            <a:ext uri="{FF2B5EF4-FFF2-40B4-BE49-F238E27FC236}">
              <a16:creationId xmlns:a16="http://schemas.microsoft.com/office/drawing/2014/main" id="{EC09F840-5F58-4483-8AE1-5E5A3071255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57" name="Line 3408">
          <a:extLst>
            <a:ext uri="{FF2B5EF4-FFF2-40B4-BE49-F238E27FC236}">
              <a16:creationId xmlns:a16="http://schemas.microsoft.com/office/drawing/2014/main" id="{B28EF8F9-C984-4D6E-98C4-93AA44443EB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58" name="Line 3409">
          <a:extLst>
            <a:ext uri="{FF2B5EF4-FFF2-40B4-BE49-F238E27FC236}">
              <a16:creationId xmlns:a16="http://schemas.microsoft.com/office/drawing/2014/main" id="{0219094E-7F43-4A1D-8591-15A540CDB66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59" name="Line 3410">
          <a:extLst>
            <a:ext uri="{FF2B5EF4-FFF2-40B4-BE49-F238E27FC236}">
              <a16:creationId xmlns:a16="http://schemas.microsoft.com/office/drawing/2014/main" id="{31FBFFCE-ECCF-4F88-880C-3322C1146D8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60" name="Line 3411">
          <a:extLst>
            <a:ext uri="{FF2B5EF4-FFF2-40B4-BE49-F238E27FC236}">
              <a16:creationId xmlns:a16="http://schemas.microsoft.com/office/drawing/2014/main" id="{3DD05EEE-677C-4D2E-874A-083165915CB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61" name="Line 3412">
          <a:extLst>
            <a:ext uri="{FF2B5EF4-FFF2-40B4-BE49-F238E27FC236}">
              <a16:creationId xmlns:a16="http://schemas.microsoft.com/office/drawing/2014/main" id="{C5164E17-A914-4BF1-9554-1B5C99F168F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62" name="Line 3413">
          <a:extLst>
            <a:ext uri="{FF2B5EF4-FFF2-40B4-BE49-F238E27FC236}">
              <a16:creationId xmlns:a16="http://schemas.microsoft.com/office/drawing/2014/main" id="{890365E2-2E09-44B9-AD7A-372E687E0B5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63" name="Line 3414">
          <a:extLst>
            <a:ext uri="{FF2B5EF4-FFF2-40B4-BE49-F238E27FC236}">
              <a16:creationId xmlns:a16="http://schemas.microsoft.com/office/drawing/2014/main" id="{B8B451D3-9FA5-42CA-94C4-0BD7F423F02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64" name="Line 3415">
          <a:extLst>
            <a:ext uri="{FF2B5EF4-FFF2-40B4-BE49-F238E27FC236}">
              <a16:creationId xmlns:a16="http://schemas.microsoft.com/office/drawing/2014/main" id="{298DD673-E58E-4615-861F-437F168AA91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65" name="Line 3416">
          <a:extLst>
            <a:ext uri="{FF2B5EF4-FFF2-40B4-BE49-F238E27FC236}">
              <a16:creationId xmlns:a16="http://schemas.microsoft.com/office/drawing/2014/main" id="{AD4C69B5-36F6-40EF-A70A-DEE54B8768C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66" name="Line 3417">
          <a:extLst>
            <a:ext uri="{FF2B5EF4-FFF2-40B4-BE49-F238E27FC236}">
              <a16:creationId xmlns:a16="http://schemas.microsoft.com/office/drawing/2014/main" id="{B0D8B398-BB0D-4E3E-9840-03A05851659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67" name="Line 3418">
          <a:extLst>
            <a:ext uri="{FF2B5EF4-FFF2-40B4-BE49-F238E27FC236}">
              <a16:creationId xmlns:a16="http://schemas.microsoft.com/office/drawing/2014/main" id="{CDBA40BC-23C0-48B4-81D9-CB0D2E1FF0A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68" name="Line 3419">
          <a:extLst>
            <a:ext uri="{FF2B5EF4-FFF2-40B4-BE49-F238E27FC236}">
              <a16:creationId xmlns:a16="http://schemas.microsoft.com/office/drawing/2014/main" id="{562888A6-E3FC-4C06-9DD7-43AB5B58FBC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69" name="Line 3420">
          <a:extLst>
            <a:ext uri="{FF2B5EF4-FFF2-40B4-BE49-F238E27FC236}">
              <a16:creationId xmlns:a16="http://schemas.microsoft.com/office/drawing/2014/main" id="{AFDFD577-CA21-44B0-9894-2D3A3C917B7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70" name="Line 3421">
          <a:extLst>
            <a:ext uri="{FF2B5EF4-FFF2-40B4-BE49-F238E27FC236}">
              <a16:creationId xmlns:a16="http://schemas.microsoft.com/office/drawing/2014/main" id="{E22A1C0E-77DD-46AE-8BEF-4C15071B86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71" name="Line 3422">
          <a:extLst>
            <a:ext uri="{FF2B5EF4-FFF2-40B4-BE49-F238E27FC236}">
              <a16:creationId xmlns:a16="http://schemas.microsoft.com/office/drawing/2014/main" id="{904185B8-F92D-4F6E-A3B9-9B7F8CF81FB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72" name="Line 3423">
          <a:extLst>
            <a:ext uri="{FF2B5EF4-FFF2-40B4-BE49-F238E27FC236}">
              <a16:creationId xmlns:a16="http://schemas.microsoft.com/office/drawing/2014/main" id="{425CF300-8585-43A8-BAAA-53C7049CE5E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73" name="Line 3424">
          <a:extLst>
            <a:ext uri="{FF2B5EF4-FFF2-40B4-BE49-F238E27FC236}">
              <a16:creationId xmlns:a16="http://schemas.microsoft.com/office/drawing/2014/main" id="{CA833F5D-3AAC-42B7-9383-71637F5CC24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74" name="Line 3425">
          <a:extLst>
            <a:ext uri="{FF2B5EF4-FFF2-40B4-BE49-F238E27FC236}">
              <a16:creationId xmlns:a16="http://schemas.microsoft.com/office/drawing/2014/main" id="{E390C063-15AF-4F24-93A5-29C0B16CA2C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75" name="Line 3426">
          <a:extLst>
            <a:ext uri="{FF2B5EF4-FFF2-40B4-BE49-F238E27FC236}">
              <a16:creationId xmlns:a16="http://schemas.microsoft.com/office/drawing/2014/main" id="{F42BCA1E-A3A8-451F-BCD7-AAC9D0033CA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76" name="Line 3427">
          <a:extLst>
            <a:ext uri="{FF2B5EF4-FFF2-40B4-BE49-F238E27FC236}">
              <a16:creationId xmlns:a16="http://schemas.microsoft.com/office/drawing/2014/main" id="{B460AF1B-51BE-4554-8623-AAECA8010C7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77" name="Line 3428">
          <a:extLst>
            <a:ext uri="{FF2B5EF4-FFF2-40B4-BE49-F238E27FC236}">
              <a16:creationId xmlns:a16="http://schemas.microsoft.com/office/drawing/2014/main" id="{3D31C654-74BF-443B-A7D4-6EE2B6FF1E9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78" name="Line 3429">
          <a:extLst>
            <a:ext uri="{FF2B5EF4-FFF2-40B4-BE49-F238E27FC236}">
              <a16:creationId xmlns:a16="http://schemas.microsoft.com/office/drawing/2014/main" id="{C5BED559-49D6-4781-A666-22C365BE1D4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79" name="Line 3430">
          <a:extLst>
            <a:ext uri="{FF2B5EF4-FFF2-40B4-BE49-F238E27FC236}">
              <a16:creationId xmlns:a16="http://schemas.microsoft.com/office/drawing/2014/main" id="{940E0BC7-8B47-47B6-8B37-1E2D48FFC31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80" name="Line 3431">
          <a:extLst>
            <a:ext uri="{FF2B5EF4-FFF2-40B4-BE49-F238E27FC236}">
              <a16:creationId xmlns:a16="http://schemas.microsoft.com/office/drawing/2014/main" id="{9D6D990F-2CB2-4D2E-9E5C-AACEF20610E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81" name="Line 3432">
          <a:extLst>
            <a:ext uri="{FF2B5EF4-FFF2-40B4-BE49-F238E27FC236}">
              <a16:creationId xmlns:a16="http://schemas.microsoft.com/office/drawing/2014/main" id="{4DC4CB5A-2877-4B32-BDD7-92E4B12AC59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82" name="Line 3433">
          <a:extLst>
            <a:ext uri="{FF2B5EF4-FFF2-40B4-BE49-F238E27FC236}">
              <a16:creationId xmlns:a16="http://schemas.microsoft.com/office/drawing/2014/main" id="{312FC13A-6523-4445-9324-DFB129DD937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83" name="Line 3434">
          <a:extLst>
            <a:ext uri="{FF2B5EF4-FFF2-40B4-BE49-F238E27FC236}">
              <a16:creationId xmlns:a16="http://schemas.microsoft.com/office/drawing/2014/main" id="{6A40736D-A7A8-47F0-8378-40AF2EEB82A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84" name="Line 3435">
          <a:extLst>
            <a:ext uri="{FF2B5EF4-FFF2-40B4-BE49-F238E27FC236}">
              <a16:creationId xmlns:a16="http://schemas.microsoft.com/office/drawing/2014/main" id="{66360B98-32BE-4B43-9790-A907525EAF8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85" name="Line 3436">
          <a:extLst>
            <a:ext uri="{FF2B5EF4-FFF2-40B4-BE49-F238E27FC236}">
              <a16:creationId xmlns:a16="http://schemas.microsoft.com/office/drawing/2014/main" id="{7A9A420A-EC7A-4339-833D-36061BB4BE6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86" name="Line 3437">
          <a:extLst>
            <a:ext uri="{FF2B5EF4-FFF2-40B4-BE49-F238E27FC236}">
              <a16:creationId xmlns:a16="http://schemas.microsoft.com/office/drawing/2014/main" id="{1789E487-F7BD-42F0-B048-79826331E48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87" name="Line 3438">
          <a:extLst>
            <a:ext uri="{FF2B5EF4-FFF2-40B4-BE49-F238E27FC236}">
              <a16:creationId xmlns:a16="http://schemas.microsoft.com/office/drawing/2014/main" id="{C6F3580D-AF94-4ECA-B821-FB5E2102197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88" name="Line 3439">
          <a:extLst>
            <a:ext uri="{FF2B5EF4-FFF2-40B4-BE49-F238E27FC236}">
              <a16:creationId xmlns:a16="http://schemas.microsoft.com/office/drawing/2014/main" id="{B2FFE999-BFD6-4F4B-BE54-2DB8A107D14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89" name="Line 3440">
          <a:extLst>
            <a:ext uri="{FF2B5EF4-FFF2-40B4-BE49-F238E27FC236}">
              <a16:creationId xmlns:a16="http://schemas.microsoft.com/office/drawing/2014/main" id="{06A3D8B6-BE70-47CB-A372-8625E64039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90" name="Line 3441">
          <a:extLst>
            <a:ext uri="{FF2B5EF4-FFF2-40B4-BE49-F238E27FC236}">
              <a16:creationId xmlns:a16="http://schemas.microsoft.com/office/drawing/2014/main" id="{433EFE0B-5D58-4554-B17F-4F1C2DB9F60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91" name="Line 3442">
          <a:extLst>
            <a:ext uri="{FF2B5EF4-FFF2-40B4-BE49-F238E27FC236}">
              <a16:creationId xmlns:a16="http://schemas.microsoft.com/office/drawing/2014/main" id="{8A30C119-83A7-4BEC-8E0B-9CE961ECDC7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92" name="Line 3443">
          <a:extLst>
            <a:ext uri="{FF2B5EF4-FFF2-40B4-BE49-F238E27FC236}">
              <a16:creationId xmlns:a16="http://schemas.microsoft.com/office/drawing/2014/main" id="{F6E8CF3B-0BC7-4169-A4EB-009A2D750A1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93" name="Line 3444">
          <a:extLst>
            <a:ext uri="{FF2B5EF4-FFF2-40B4-BE49-F238E27FC236}">
              <a16:creationId xmlns:a16="http://schemas.microsoft.com/office/drawing/2014/main" id="{77229078-F61C-4F7E-A4BF-DB734587DC8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94" name="Line 3445">
          <a:extLst>
            <a:ext uri="{FF2B5EF4-FFF2-40B4-BE49-F238E27FC236}">
              <a16:creationId xmlns:a16="http://schemas.microsoft.com/office/drawing/2014/main" id="{658C9384-D2D4-4379-A26B-52954991386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95" name="Line 3446">
          <a:extLst>
            <a:ext uri="{FF2B5EF4-FFF2-40B4-BE49-F238E27FC236}">
              <a16:creationId xmlns:a16="http://schemas.microsoft.com/office/drawing/2014/main" id="{FCEB90FF-F1C6-44BD-B225-AC24FB81D85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96" name="Line 3447">
          <a:extLst>
            <a:ext uri="{FF2B5EF4-FFF2-40B4-BE49-F238E27FC236}">
              <a16:creationId xmlns:a16="http://schemas.microsoft.com/office/drawing/2014/main" id="{FE8374DD-D746-4FFC-BF1D-E0E2BABD9B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97" name="Line 3448">
          <a:extLst>
            <a:ext uri="{FF2B5EF4-FFF2-40B4-BE49-F238E27FC236}">
              <a16:creationId xmlns:a16="http://schemas.microsoft.com/office/drawing/2014/main" id="{B4B653F6-D6EC-4182-A66C-0AEE634B20E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98" name="Line 3449">
          <a:extLst>
            <a:ext uri="{FF2B5EF4-FFF2-40B4-BE49-F238E27FC236}">
              <a16:creationId xmlns:a16="http://schemas.microsoft.com/office/drawing/2014/main" id="{19049424-D37F-42FF-AA7B-474E2F8FA73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099" name="Line 3450">
          <a:extLst>
            <a:ext uri="{FF2B5EF4-FFF2-40B4-BE49-F238E27FC236}">
              <a16:creationId xmlns:a16="http://schemas.microsoft.com/office/drawing/2014/main" id="{5950D0E3-D61D-46A3-9FE8-0F40C7C357D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00" name="Line 3451">
          <a:extLst>
            <a:ext uri="{FF2B5EF4-FFF2-40B4-BE49-F238E27FC236}">
              <a16:creationId xmlns:a16="http://schemas.microsoft.com/office/drawing/2014/main" id="{FB3E23C0-26ED-4927-88C8-253D538239D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01" name="Line 3452">
          <a:extLst>
            <a:ext uri="{FF2B5EF4-FFF2-40B4-BE49-F238E27FC236}">
              <a16:creationId xmlns:a16="http://schemas.microsoft.com/office/drawing/2014/main" id="{1ECF47D9-3C20-45E5-8D10-69AFF6C4D6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02" name="Line 3453">
          <a:extLst>
            <a:ext uri="{FF2B5EF4-FFF2-40B4-BE49-F238E27FC236}">
              <a16:creationId xmlns:a16="http://schemas.microsoft.com/office/drawing/2014/main" id="{CA8954E2-ACAB-40B1-9FE3-A75ACA80CA8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03" name="Line 3454">
          <a:extLst>
            <a:ext uri="{FF2B5EF4-FFF2-40B4-BE49-F238E27FC236}">
              <a16:creationId xmlns:a16="http://schemas.microsoft.com/office/drawing/2014/main" id="{F7A98EEB-D272-4DE2-BE93-B54AEE1A858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04" name="Line 3455">
          <a:extLst>
            <a:ext uri="{FF2B5EF4-FFF2-40B4-BE49-F238E27FC236}">
              <a16:creationId xmlns:a16="http://schemas.microsoft.com/office/drawing/2014/main" id="{864ADC09-AE31-48C6-BC07-7ECBC76F15E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05" name="Line 3456">
          <a:extLst>
            <a:ext uri="{FF2B5EF4-FFF2-40B4-BE49-F238E27FC236}">
              <a16:creationId xmlns:a16="http://schemas.microsoft.com/office/drawing/2014/main" id="{0CA94DF1-88B6-4693-9D9F-CBBEBA9EDA6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06" name="Line 3457">
          <a:extLst>
            <a:ext uri="{FF2B5EF4-FFF2-40B4-BE49-F238E27FC236}">
              <a16:creationId xmlns:a16="http://schemas.microsoft.com/office/drawing/2014/main" id="{EDF685CD-F6F9-41FB-9D2F-7BDAEA60718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07" name="Line 3458">
          <a:extLst>
            <a:ext uri="{FF2B5EF4-FFF2-40B4-BE49-F238E27FC236}">
              <a16:creationId xmlns:a16="http://schemas.microsoft.com/office/drawing/2014/main" id="{B4D7DA78-BC1D-4C2E-988C-9B7D7C27008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08" name="Line 3459">
          <a:extLst>
            <a:ext uri="{FF2B5EF4-FFF2-40B4-BE49-F238E27FC236}">
              <a16:creationId xmlns:a16="http://schemas.microsoft.com/office/drawing/2014/main" id="{888D65FE-8A9F-4C83-93DA-900B5A40251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09" name="Line 3460">
          <a:extLst>
            <a:ext uri="{FF2B5EF4-FFF2-40B4-BE49-F238E27FC236}">
              <a16:creationId xmlns:a16="http://schemas.microsoft.com/office/drawing/2014/main" id="{781CD6EE-81DA-4496-BC71-6060C10A1B4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10" name="Line 3461">
          <a:extLst>
            <a:ext uri="{FF2B5EF4-FFF2-40B4-BE49-F238E27FC236}">
              <a16:creationId xmlns:a16="http://schemas.microsoft.com/office/drawing/2014/main" id="{AD4D642B-B3B0-4422-8067-AB0C17BAE9B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11" name="Line 3462">
          <a:extLst>
            <a:ext uri="{FF2B5EF4-FFF2-40B4-BE49-F238E27FC236}">
              <a16:creationId xmlns:a16="http://schemas.microsoft.com/office/drawing/2014/main" id="{8497A739-45B3-4B22-988F-8B2AE9E3627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12" name="Line 3463">
          <a:extLst>
            <a:ext uri="{FF2B5EF4-FFF2-40B4-BE49-F238E27FC236}">
              <a16:creationId xmlns:a16="http://schemas.microsoft.com/office/drawing/2014/main" id="{D1C76B76-4A7D-4CD7-927F-4A607720B85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13" name="Line 3464">
          <a:extLst>
            <a:ext uri="{FF2B5EF4-FFF2-40B4-BE49-F238E27FC236}">
              <a16:creationId xmlns:a16="http://schemas.microsoft.com/office/drawing/2014/main" id="{B058AB75-8566-47E3-9185-BBE6D84316A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14" name="Line 3465">
          <a:extLst>
            <a:ext uri="{FF2B5EF4-FFF2-40B4-BE49-F238E27FC236}">
              <a16:creationId xmlns:a16="http://schemas.microsoft.com/office/drawing/2014/main" id="{B6FC2B5B-8604-4975-9677-5C965990445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15" name="Line 3466">
          <a:extLst>
            <a:ext uri="{FF2B5EF4-FFF2-40B4-BE49-F238E27FC236}">
              <a16:creationId xmlns:a16="http://schemas.microsoft.com/office/drawing/2014/main" id="{F8F63D48-06C7-4B98-A3C5-8BB42478637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16" name="Line 3467">
          <a:extLst>
            <a:ext uri="{FF2B5EF4-FFF2-40B4-BE49-F238E27FC236}">
              <a16:creationId xmlns:a16="http://schemas.microsoft.com/office/drawing/2014/main" id="{7BDF6901-A7F9-4C12-B2A0-EC7669C0AB2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17" name="Line 3468">
          <a:extLst>
            <a:ext uri="{FF2B5EF4-FFF2-40B4-BE49-F238E27FC236}">
              <a16:creationId xmlns:a16="http://schemas.microsoft.com/office/drawing/2014/main" id="{3F136360-1B96-4928-B225-88471E8EC2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18" name="Line 3469">
          <a:extLst>
            <a:ext uri="{FF2B5EF4-FFF2-40B4-BE49-F238E27FC236}">
              <a16:creationId xmlns:a16="http://schemas.microsoft.com/office/drawing/2014/main" id="{BC6421C7-551C-452C-928E-8BFD4AF11DB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19" name="Line 3470">
          <a:extLst>
            <a:ext uri="{FF2B5EF4-FFF2-40B4-BE49-F238E27FC236}">
              <a16:creationId xmlns:a16="http://schemas.microsoft.com/office/drawing/2014/main" id="{92BA63AE-7C08-4AD2-BC05-C41D38A0558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20" name="Line 3471">
          <a:extLst>
            <a:ext uri="{FF2B5EF4-FFF2-40B4-BE49-F238E27FC236}">
              <a16:creationId xmlns:a16="http://schemas.microsoft.com/office/drawing/2014/main" id="{5F5C2628-3720-4CF9-8097-907ED13563F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21" name="Line 3472">
          <a:extLst>
            <a:ext uri="{FF2B5EF4-FFF2-40B4-BE49-F238E27FC236}">
              <a16:creationId xmlns:a16="http://schemas.microsoft.com/office/drawing/2014/main" id="{2710AB81-24FB-4A04-BCE2-7B807986CA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22" name="Line 3473">
          <a:extLst>
            <a:ext uri="{FF2B5EF4-FFF2-40B4-BE49-F238E27FC236}">
              <a16:creationId xmlns:a16="http://schemas.microsoft.com/office/drawing/2014/main" id="{708AFE32-6BAF-45D3-ADBE-4DB2DCD3D98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23" name="Line 3474">
          <a:extLst>
            <a:ext uri="{FF2B5EF4-FFF2-40B4-BE49-F238E27FC236}">
              <a16:creationId xmlns:a16="http://schemas.microsoft.com/office/drawing/2014/main" id="{D5029047-4ECE-4C2B-9C41-977CC1819A0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24" name="Line 3475">
          <a:extLst>
            <a:ext uri="{FF2B5EF4-FFF2-40B4-BE49-F238E27FC236}">
              <a16:creationId xmlns:a16="http://schemas.microsoft.com/office/drawing/2014/main" id="{FAF8DCDD-AD4A-4E39-A138-41A5463EFB2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25" name="Line 3476">
          <a:extLst>
            <a:ext uri="{FF2B5EF4-FFF2-40B4-BE49-F238E27FC236}">
              <a16:creationId xmlns:a16="http://schemas.microsoft.com/office/drawing/2014/main" id="{FF70035F-2FF0-4A96-B4C7-D41517A18C6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26" name="Line 3477">
          <a:extLst>
            <a:ext uri="{FF2B5EF4-FFF2-40B4-BE49-F238E27FC236}">
              <a16:creationId xmlns:a16="http://schemas.microsoft.com/office/drawing/2014/main" id="{99AF3949-EDA4-4B35-B53A-D9D97DEBBF7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27" name="Line 3478">
          <a:extLst>
            <a:ext uri="{FF2B5EF4-FFF2-40B4-BE49-F238E27FC236}">
              <a16:creationId xmlns:a16="http://schemas.microsoft.com/office/drawing/2014/main" id="{8601BBEC-B5F7-43F9-A871-61DB0261E7C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28" name="Line 3479">
          <a:extLst>
            <a:ext uri="{FF2B5EF4-FFF2-40B4-BE49-F238E27FC236}">
              <a16:creationId xmlns:a16="http://schemas.microsoft.com/office/drawing/2014/main" id="{B48DE624-FFD0-4020-960A-FB7D877AC79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29" name="Line 3480">
          <a:extLst>
            <a:ext uri="{FF2B5EF4-FFF2-40B4-BE49-F238E27FC236}">
              <a16:creationId xmlns:a16="http://schemas.microsoft.com/office/drawing/2014/main" id="{40545478-C5F2-44D4-B7A5-059D4266C17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30" name="Line 3481">
          <a:extLst>
            <a:ext uri="{FF2B5EF4-FFF2-40B4-BE49-F238E27FC236}">
              <a16:creationId xmlns:a16="http://schemas.microsoft.com/office/drawing/2014/main" id="{C4715FF7-4C1A-4051-9663-39DE9585FF8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31" name="Line 3482">
          <a:extLst>
            <a:ext uri="{FF2B5EF4-FFF2-40B4-BE49-F238E27FC236}">
              <a16:creationId xmlns:a16="http://schemas.microsoft.com/office/drawing/2014/main" id="{441077E5-2F74-47EE-8E93-B1073F87F8F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32" name="Line 3483">
          <a:extLst>
            <a:ext uri="{FF2B5EF4-FFF2-40B4-BE49-F238E27FC236}">
              <a16:creationId xmlns:a16="http://schemas.microsoft.com/office/drawing/2014/main" id="{EF8476F1-C3C1-498B-A9AB-57E137A0C43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33" name="Line 3484">
          <a:extLst>
            <a:ext uri="{FF2B5EF4-FFF2-40B4-BE49-F238E27FC236}">
              <a16:creationId xmlns:a16="http://schemas.microsoft.com/office/drawing/2014/main" id="{A23DF9D0-C1E8-4C27-A0B8-536D968C2E0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34" name="Line 3485">
          <a:extLst>
            <a:ext uri="{FF2B5EF4-FFF2-40B4-BE49-F238E27FC236}">
              <a16:creationId xmlns:a16="http://schemas.microsoft.com/office/drawing/2014/main" id="{D79462F7-C118-4143-A419-F79AC437827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35" name="Line 3486">
          <a:extLst>
            <a:ext uri="{FF2B5EF4-FFF2-40B4-BE49-F238E27FC236}">
              <a16:creationId xmlns:a16="http://schemas.microsoft.com/office/drawing/2014/main" id="{EB8EE561-75EF-4C02-92EB-9093F0BD696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36" name="Line 3487">
          <a:extLst>
            <a:ext uri="{FF2B5EF4-FFF2-40B4-BE49-F238E27FC236}">
              <a16:creationId xmlns:a16="http://schemas.microsoft.com/office/drawing/2014/main" id="{BE52C4C5-2D64-4A31-9BB3-6BE3863B9A1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37" name="Line 3488">
          <a:extLst>
            <a:ext uri="{FF2B5EF4-FFF2-40B4-BE49-F238E27FC236}">
              <a16:creationId xmlns:a16="http://schemas.microsoft.com/office/drawing/2014/main" id="{C97F9DB2-5282-4DEB-9554-EDFD9862A1A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38" name="Line 3489">
          <a:extLst>
            <a:ext uri="{FF2B5EF4-FFF2-40B4-BE49-F238E27FC236}">
              <a16:creationId xmlns:a16="http://schemas.microsoft.com/office/drawing/2014/main" id="{A5119B29-1511-4D6D-9092-11C5FFCCD18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39" name="Line 3490">
          <a:extLst>
            <a:ext uri="{FF2B5EF4-FFF2-40B4-BE49-F238E27FC236}">
              <a16:creationId xmlns:a16="http://schemas.microsoft.com/office/drawing/2014/main" id="{A1C7EDFC-187D-4164-BF13-6C8893E2536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40" name="Line 3491">
          <a:extLst>
            <a:ext uri="{FF2B5EF4-FFF2-40B4-BE49-F238E27FC236}">
              <a16:creationId xmlns:a16="http://schemas.microsoft.com/office/drawing/2014/main" id="{1FED1526-4D31-46F4-85B3-04EC0B720E3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41" name="Line 3492">
          <a:extLst>
            <a:ext uri="{FF2B5EF4-FFF2-40B4-BE49-F238E27FC236}">
              <a16:creationId xmlns:a16="http://schemas.microsoft.com/office/drawing/2014/main" id="{304D7450-1C92-4F63-A283-6B6846528F3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42" name="Line 3493">
          <a:extLst>
            <a:ext uri="{FF2B5EF4-FFF2-40B4-BE49-F238E27FC236}">
              <a16:creationId xmlns:a16="http://schemas.microsoft.com/office/drawing/2014/main" id="{4294EEC3-CFCB-4A51-A4A6-71EF7A027AD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43" name="Line 3494">
          <a:extLst>
            <a:ext uri="{FF2B5EF4-FFF2-40B4-BE49-F238E27FC236}">
              <a16:creationId xmlns:a16="http://schemas.microsoft.com/office/drawing/2014/main" id="{D9D46F0D-2963-464D-AD30-56EC854B38E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44" name="Line 3495">
          <a:extLst>
            <a:ext uri="{FF2B5EF4-FFF2-40B4-BE49-F238E27FC236}">
              <a16:creationId xmlns:a16="http://schemas.microsoft.com/office/drawing/2014/main" id="{82AAA15B-1985-4D9D-9BB6-2F81D3FDA3E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45" name="Line 3496">
          <a:extLst>
            <a:ext uri="{FF2B5EF4-FFF2-40B4-BE49-F238E27FC236}">
              <a16:creationId xmlns:a16="http://schemas.microsoft.com/office/drawing/2014/main" id="{CDC64D0A-668C-48B1-873B-4526C981CF5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46" name="Line 3497">
          <a:extLst>
            <a:ext uri="{FF2B5EF4-FFF2-40B4-BE49-F238E27FC236}">
              <a16:creationId xmlns:a16="http://schemas.microsoft.com/office/drawing/2014/main" id="{FDB07ED6-50EC-48B7-8FA1-BE4B1D778A5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47" name="Line 3498">
          <a:extLst>
            <a:ext uri="{FF2B5EF4-FFF2-40B4-BE49-F238E27FC236}">
              <a16:creationId xmlns:a16="http://schemas.microsoft.com/office/drawing/2014/main" id="{F29012FA-17F7-41AC-ADE9-CC570ABF472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48" name="Line 3499">
          <a:extLst>
            <a:ext uri="{FF2B5EF4-FFF2-40B4-BE49-F238E27FC236}">
              <a16:creationId xmlns:a16="http://schemas.microsoft.com/office/drawing/2014/main" id="{01AADD04-550D-482D-AEB7-2821E51D2DE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49" name="Line 3500">
          <a:extLst>
            <a:ext uri="{FF2B5EF4-FFF2-40B4-BE49-F238E27FC236}">
              <a16:creationId xmlns:a16="http://schemas.microsoft.com/office/drawing/2014/main" id="{12FE6D37-0AC8-47C3-84E6-6DD1C672F32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50" name="Line 3501">
          <a:extLst>
            <a:ext uri="{FF2B5EF4-FFF2-40B4-BE49-F238E27FC236}">
              <a16:creationId xmlns:a16="http://schemas.microsoft.com/office/drawing/2014/main" id="{18032A3E-3CE3-46FD-A166-5ABACD35BAB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51" name="Line 3502">
          <a:extLst>
            <a:ext uri="{FF2B5EF4-FFF2-40B4-BE49-F238E27FC236}">
              <a16:creationId xmlns:a16="http://schemas.microsoft.com/office/drawing/2014/main" id="{8370613B-C2FD-44D2-A64F-06860481779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52" name="Line 3503">
          <a:extLst>
            <a:ext uri="{FF2B5EF4-FFF2-40B4-BE49-F238E27FC236}">
              <a16:creationId xmlns:a16="http://schemas.microsoft.com/office/drawing/2014/main" id="{8C374FA5-1A6F-4700-8816-D6F552D795A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53" name="Line 3504">
          <a:extLst>
            <a:ext uri="{FF2B5EF4-FFF2-40B4-BE49-F238E27FC236}">
              <a16:creationId xmlns:a16="http://schemas.microsoft.com/office/drawing/2014/main" id="{68EC238F-AB44-4CEF-8A2A-5B418D34020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54" name="Line 3505">
          <a:extLst>
            <a:ext uri="{FF2B5EF4-FFF2-40B4-BE49-F238E27FC236}">
              <a16:creationId xmlns:a16="http://schemas.microsoft.com/office/drawing/2014/main" id="{36995850-7EDA-4E4A-A512-A596E64020E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55" name="Line 3506">
          <a:extLst>
            <a:ext uri="{FF2B5EF4-FFF2-40B4-BE49-F238E27FC236}">
              <a16:creationId xmlns:a16="http://schemas.microsoft.com/office/drawing/2014/main" id="{C8D2AD1F-01C3-4F69-869C-50A0F012960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56" name="Line 3507">
          <a:extLst>
            <a:ext uri="{FF2B5EF4-FFF2-40B4-BE49-F238E27FC236}">
              <a16:creationId xmlns:a16="http://schemas.microsoft.com/office/drawing/2014/main" id="{C3B27508-31A4-4D7A-8FA3-5F0B3D4B74D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57" name="Line 3508">
          <a:extLst>
            <a:ext uri="{FF2B5EF4-FFF2-40B4-BE49-F238E27FC236}">
              <a16:creationId xmlns:a16="http://schemas.microsoft.com/office/drawing/2014/main" id="{62578A0C-424B-499E-98E2-0D4696B2673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58" name="Line 3509">
          <a:extLst>
            <a:ext uri="{FF2B5EF4-FFF2-40B4-BE49-F238E27FC236}">
              <a16:creationId xmlns:a16="http://schemas.microsoft.com/office/drawing/2014/main" id="{CEFC986F-6730-4EAB-BFE5-E32FF51BA2A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59" name="Line 3510">
          <a:extLst>
            <a:ext uri="{FF2B5EF4-FFF2-40B4-BE49-F238E27FC236}">
              <a16:creationId xmlns:a16="http://schemas.microsoft.com/office/drawing/2014/main" id="{14B4E089-7C27-4F68-9A16-89DA8D741A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60" name="Line 3511">
          <a:extLst>
            <a:ext uri="{FF2B5EF4-FFF2-40B4-BE49-F238E27FC236}">
              <a16:creationId xmlns:a16="http://schemas.microsoft.com/office/drawing/2014/main" id="{61A4FD0B-8075-4BD0-9571-21B7C344A4A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61" name="Line 3512">
          <a:extLst>
            <a:ext uri="{FF2B5EF4-FFF2-40B4-BE49-F238E27FC236}">
              <a16:creationId xmlns:a16="http://schemas.microsoft.com/office/drawing/2014/main" id="{B58329FB-A74C-46B3-8319-7D56AE4321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62" name="Line 3513">
          <a:extLst>
            <a:ext uri="{FF2B5EF4-FFF2-40B4-BE49-F238E27FC236}">
              <a16:creationId xmlns:a16="http://schemas.microsoft.com/office/drawing/2014/main" id="{2DA41643-B6E7-4F49-AA6B-B8B110DDDDF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63" name="Line 3514">
          <a:extLst>
            <a:ext uri="{FF2B5EF4-FFF2-40B4-BE49-F238E27FC236}">
              <a16:creationId xmlns:a16="http://schemas.microsoft.com/office/drawing/2014/main" id="{4181E14F-E11F-4F28-9C36-2D70FCEBB0D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64" name="Line 3515">
          <a:extLst>
            <a:ext uri="{FF2B5EF4-FFF2-40B4-BE49-F238E27FC236}">
              <a16:creationId xmlns:a16="http://schemas.microsoft.com/office/drawing/2014/main" id="{6079F0F0-FFDC-4017-B854-6204DE09E09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65" name="Line 3516">
          <a:extLst>
            <a:ext uri="{FF2B5EF4-FFF2-40B4-BE49-F238E27FC236}">
              <a16:creationId xmlns:a16="http://schemas.microsoft.com/office/drawing/2014/main" id="{FBE7F87A-E123-4FF3-A723-4EC2B76735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66" name="Line 3517">
          <a:extLst>
            <a:ext uri="{FF2B5EF4-FFF2-40B4-BE49-F238E27FC236}">
              <a16:creationId xmlns:a16="http://schemas.microsoft.com/office/drawing/2014/main" id="{098146DD-5638-4004-835A-DD6F6E5F26A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67" name="Line 3518">
          <a:extLst>
            <a:ext uri="{FF2B5EF4-FFF2-40B4-BE49-F238E27FC236}">
              <a16:creationId xmlns:a16="http://schemas.microsoft.com/office/drawing/2014/main" id="{6C7C19BF-C891-4C68-8053-31FBFC33FA0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68" name="Line 3519">
          <a:extLst>
            <a:ext uri="{FF2B5EF4-FFF2-40B4-BE49-F238E27FC236}">
              <a16:creationId xmlns:a16="http://schemas.microsoft.com/office/drawing/2014/main" id="{8E156018-04E6-49B7-ADC5-B29C1BF1C83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69" name="Line 3520">
          <a:extLst>
            <a:ext uri="{FF2B5EF4-FFF2-40B4-BE49-F238E27FC236}">
              <a16:creationId xmlns:a16="http://schemas.microsoft.com/office/drawing/2014/main" id="{2CA6D816-B22C-45BA-A311-1CF39FA116E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70" name="Line 3521">
          <a:extLst>
            <a:ext uri="{FF2B5EF4-FFF2-40B4-BE49-F238E27FC236}">
              <a16:creationId xmlns:a16="http://schemas.microsoft.com/office/drawing/2014/main" id="{E5155C87-8501-4AA9-B31C-ACBFE8FEA00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71" name="Line 3522">
          <a:extLst>
            <a:ext uri="{FF2B5EF4-FFF2-40B4-BE49-F238E27FC236}">
              <a16:creationId xmlns:a16="http://schemas.microsoft.com/office/drawing/2014/main" id="{6640378C-AA64-4B10-ACEB-366A4D41233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72" name="Line 3523">
          <a:extLst>
            <a:ext uri="{FF2B5EF4-FFF2-40B4-BE49-F238E27FC236}">
              <a16:creationId xmlns:a16="http://schemas.microsoft.com/office/drawing/2014/main" id="{1184D2FC-9E72-4D7B-BD02-5FA64FDF90A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73" name="Line 3524">
          <a:extLst>
            <a:ext uri="{FF2B5EF4-FFF2-40B4-BE49-F238E27FC236}">
              <a16:creationId xmlns:a16="http://schemas.microsoft.com/office/drawing/2014/main" id="{CAF57943-039A-4736-B1AF-112188EB0EE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74" name="Line 3525">
          <a:extLst>
            <a:ext uri="{FF2B5EF4-FFF2-40B4-BE49-F238E27FC236}">
              <a16:creationId xmlns:a16="http://schemas.microsoft.com/office/drawing/2014/main" id="{07A9CC07-BF7B-43CB-A289-A536B8F8F9F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75" name="Line 3526">
          <a:extLst>
            <a:ext uri="{FF2B5EF4-FFF2-40B4-BE49-F238E27FC236}">
              <a16:creationId xmlns:a16="http://schemas.microsoft.com/office/drawing/2014/main" id="{DF907E3E-F442-4CC8-A494-B9E557567EB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76" name="Line 3527">
          <a:extLst>
            <a:ext uri="{FF2B5EF4-FFF2-40B4-BE49-F238E27FC236}">
              <a16:creationId xmlns:a16="http://schemas.microsoft.com/office/drawing/2014/main" id="{D92E23FA-728D-4D9A-B6C1-0E6BE36BC6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77" name="Line 3528">
          <a:extLst>
            <a:ext uri="{FF2B5EF4-FFF2-40B4-BE49-F238E27FC236}">
              <a16:creationId xmlns:a16="http://schemas.microsoft.com/office/drawing/2014/main" id="{0E935202-EB96-40ED-B161-D1884EB6836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78" name="Line 3529">
          <a:extLst>
            <a:ext uri="{FF2B5EF4-FFF2-40B4-BE49-F238E27FC236}">
              <a16:creationId xmlns:a16="http://schemas.microsoft.com/office/drawing/2014/main" id="{09F65289-1A3B-4E4C-A624-58607076A93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79" name="Line 3530">
          <a:extLst>
            <a:ext uri="{FF2B5EF4-FFF2-40B4-BE49-F238E27FC236}">
              <a16:creationId xmlns:a16="http://schemas.microsoft.com/office/drawing/2014/main" id="{94885C6C-701A-49C1-B7C0-EA0D29C469F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80" name="Line 3531">
          <a:extLst>
            <a:ext uri="{FF2B5EF4-FFF2-40B4-BE49-F238E27FC236}">
              <a16:creationId xmlns:a16="http://schemas.microsoft.com/office/drawing/2014/main" id="{1CFED4B0-C099-4CAD-9B2F-CB86493B399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81" name="Line 3532">
          <a:extLst>
            <a:ext uri="{FF2B5EF4-FFF2-40B4-BE49-F238E27FC236}">
              <a16:creationId xmlns:a16="http://schemas.microsoft.com/office/drawing/2014/main" id="{25F6F913-74D8-43A8-9BF4-BD023837243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82" name="Line 3533">
          <a:extLst>
            <a:ext uri="{FF2B5EF4-FFF2-40B4-BE49-F238E27FC236}">
              <a16:creationId xmlns:a16="http://schemas.microsoft.com/office/drawing/2014/main" id="{3C3C57D2-F4E7-4B92-9E35-4DD9AC00FC9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83" name="Line 3534">
          <a:extLst>
            <a:ext uri="{FF2B5EF4-FFF2-40B4-BE49-F238E27FC236}">
              <a16:creationId xmlns:a16="http://schemas.microsoft.com/office/drawing/2014/main" id="{BE62210A-49EC-40EC-813A-2549CE9C53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84" name="Line 3535">
          <a:extLst>
            <a:ext uri="{FF2B5EF4-FFF2-40B4-BE49-F238E27FC236}">
              <a16:creationId xmlns:a16="http://schemas.microsoft.com/office/drawing/2014/main" id="{92A958AC-EDF2-46AE-AF66-0E312290279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85" name="Line 3536">
          <a:extLst>
            <a:ext uri="{FF2B5EF4-FFF2-40B4-BE49-F238E27FC236}">
              <a16:creationId xmlns:a16="http://schemas.microsoft.com/office/drawing/2014/main" id="{889D0F57-BD53-402A-B3D1-25B893718F1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86" name="Line 3537">
          <a:extLst>
            <a:ext uri="{FF2B5EF4-FFF2-40B4-BE49-F238E27FC236}">
              <a16:creationId xmlns:a16="http://schemas.microsoft.com/office/drawing/2014/main" id="{F5A83AFA-54DF-4802-8C53-80C75FC387B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87" name="Line 3538">
          <a:extLst>
            <a:ext uri="{FF2B5EF4-FFF2-40B4-BE49-F238E27FC236}">
              <a16:creationId xmlns:a16="http://schemas.microsoft.com/office/drawing/2014/main" id="{9FB1FB26-A11C-45BC-9CD4-B8C976C7B12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88" name="Line 3539">
          <a:extLst>
            <a:ext uri="{FF2B5EF4-FFF2-40B4-BE49-F238E27FC236}">
              <a16:creationId xmlns:a16="http://schemas.microsoft.com/office/drawing/2014/main" id="{249D1904-B5B3-416D-A99F-623832C78DA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89" name="Line 3540">
          <a:extLst>
            <a:ext uri="{FF2B5EF4-FFF2-40B4-BE49-F238E27FC236}">
              <a16:creationId xmlns:a16="http://schemas.microsoft.com/office/drawing/2014/main" id="{4A496497-5627-482F-BC0D-6705FFEF89D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90" name="Line 3541">
          <a:extLst>
            <a:ext uri="{FF2B5EF4-FFF2-40B4-BE49-F238E27FC236}">
              <a16:creationId xmlns:a16="http://schemas.microsoft.com/office/drawing/2014/main" id="{A0BBAC12-792B-4230-89E0-98565A96A27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91" name="Line 3542">
          <a:extLst>
            <a:ext uri="{FF2B5EF4-FFF2-40B4-BE49-F238E27FC236}">
              <a16:creationId xmlns:a16="http://schemas.microsoft.com/office/drawing/2014/main" id="{DF8CB204-199C-4283-8FA0-F021EF66F24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92" name="Line 3543">
          <a:extLst>
            <a:ext uri="{FF2B5EF4-FFF2-40B4-BE49-F238E27FC236}">
              <a16:creationId xmlns:a16="http://schemas.microsoft.com/office/drawing/2014/main" id="{3C272FB6-1A27-4A3A-AF40-9D650A72260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93" name="Line 3544">
          <a:extLst>
            <a:ext uri="{FF2B5EF4-FFF2-40B4-BE49-F238E27FC236}">
              <a16:creationId xmlns:a16="http://schemas.microsoft.com/office/drawing/2014/main" id="{839CA67E-5B81-4EAC-81DC-CD2F3733DF7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94" name="Line 3545">
          <a:extLst>
            <a:ext uri="{FF2B5EF4-FFF2-40B4-BE49-F238E27FC236}">
              <a16:creationId xmlns:a16="http://schemas.microsoft.com/office/drawing/2014/main" id="{6D7103DF-39D4-44E8-930D-714471C8548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95" name="Line 3546">
          <a:extLst>
            <a:ext uri="{FF2B5EF4-FFF2-40B4-BE49-F238E27FC236}">
              <a16:creationId xmlns:a16="http://schemas.microsoft.com/office/drawing/2014/main" id="{191458FD-4674-4DBF-AD6A-59D64A93C20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96" name="Line 3547">
          <a:extLst>
            <a:ext uri="{FF2B5EF4-FFF2-40B4-BE49-F238E27FC236}">
              <a16:creationId xmlns:a16="http://schemas.microsoft.com/office/drawing/2014/main" id="{9FFA9EE7-FA65-4B96-954C-52BA784C974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97" name="Line 3548">
          <a:extLst>
            <a:ext uri="{FF2B5EF4-FFF2-40B4-BE49-F238E27FC236}">
              <a16:creationId xmlns:a16="http://schemas.microsoft.com/office/drawing/2014/main" id="{23AEEBD2-2E17-49F5-ADE2-84C7AC148C4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98" name="Line 3549">
          <a:extLst>
            <a:ext uri="{FF2B5EF4-FFF2-40B4-BE49-F238E27FC236}">
              <a16:creationId xmlns:a16="http://schemas.microsoft.com/office/drawing/2014/main" id="{D207388D-CA23-489E-A251-F716FB08ADA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199" name="Line 3550">
          <a:extLst>
            <a:ext uri="{FF2B5EF4-FFF2-40B4-BE49-F238E27FC236}">
              <a16:creationId xmlns:a16="http://schemas.microsoft.com/office/drawing/2014/main" id="{B732D4C1-6F99-4A2D-AEB8-ED40E5B5D60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00" name="Line 3551">
          <a:extLst>
            <a:ext uri="{FF2B5EF4-FFF2-40B4-BE49-F238E27FC236}">
              <a16:creationId xmlns:a16="http://schemas.microsoft.com/office/drawing/2014/main" id="{80CAA186-94EB-47EE-95F8-7822728ADF8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01" name="Line 3552">
          <a:extLst>
            <a:ext uri="{FF2B5EF4-FFF2-40B4-BE49-F238E27FC236}">
              <a16:creationId xmlns:a16="http://schemas.microsoft.com/office/drawing/2014/main" id="{34779030-E3B6-404B-804B-70FF1617597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02" name="Line 3553">
          <a:extLst>
            <a:ext uri="{FF2B5EF4-FFF2-40B4-BE49-F238E27FC236}">
              <a16:creationId xmlns:a16="http://schemas.microsoft.com/office/drawing/2014/main" id="{5628953E-62CD-4933-B2D5-F430F006249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03" name="Line 3554">
          <a:extLst>
            <a:ext uri="{FF2B5EF4-FFF2-40B4-BE49-F238E27FC236}">
              <a16:creationId xmlns:a16="http://schemas.microsoft.com/office/drawing/2014/main" id="{11EC11E7-AE55-453B-ADB2-7E842292509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04" name="Line 3555">
          <a:extLst>
            <a:ext uri="{FF2B5EF4-FFF2-40B4-BE49-F238E27FC236}">
              <a16:creationId xmlns:a16="http://schemas.microsoft.com/office/drawing/2014/main" id="{C09E9979-9C3E-4C2B-AB50-970F4182F0B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05" name="Line 3556">
          <a:extLst>
            <a:ext uri="{FF2B5EF4-FFF2-40B4-BE49-F238E27FC236}">
              <a16:creationId xmlns:a16="http://schemas.microsoft.com/office/drawing/2014/main" id="{5A803104-797A-4163-9E04-CD0C81B4710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06" name="Line 3557">
          <a:extLst>
            <a:ext uri="{FF2B5EF4-FFF2-40B4-BE49-F238E27FC236}">
              <a16:creationId xmlns:a16="http://schemas.microsoft.com/office/drawing/2014/main" id="{5FF89873-77C4-4231-86B8-1CDAFA23B6E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07" name="Line 3558">
          <a:extLst>
            <a:ext uri="{FF2B5EF4-FFF2-40B4-BE49-F238E27FC236}">
              <a16:creationId xmlns:a16="http://schemas.microsoft.com/office/drawing/2014/main" id="{11951567-BB27-48A6-9B0E-9852B2F6117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08" name="Line 3559">
          <a:extLst>
            <a:ext uri="{FF2B5EF4-FFF2-40B4-BE49-F238E27FC236}">
              <a16:creationId xmlns:a16="http://schemas.microsoft.com/office/drawing/2014/main" id="{EFC32408-7921-44EC-A966-2D222251B3E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09" name="Line 3560">
          <a:extLst>
            <a:ext uri="{FF2B5EF4-FFF2-40B4-BE49-F238E27FC236}">
              <a16:creationId xmlns:a16="http://schemas.microsoft.com/office/drawing/2014/main" id="{8BC10E5B-FECB-4A69-A653-6BA11E6AD79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10" name="Line 3561">
          <a:extLst>
            <a:ext uri="{FF2B5EF4-FFF2-40B4-BE49-F238E27FC236}">
              <a16:creationId xmlns:a16="http://schemas.microsoft.com/office/drawing/2014/main" id="{CE2F29E5-F160-4155-8295-535FD518B81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11" name="Line 3562">
          <a:extLst>
            <a:ext uri="{FF2B5EF4-FFF2-40B4-BE49-F238E27FC236}">
              <a16:creationId xmlns:a16="http://schemas.microsoft.com/office/drawing/2014/main" id="{F7983C4C-6C35-48EF-9794-68A4A5F7F41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12" name="Line 3563">
          <a:extLst>
            <a:ext uri="{FF2B5EF4-FFF2-40B4-BE49-F238E27FC236}">
              <a16:creationId xmlns:a16="http://schemas.microsoft.com/office/drawing/2014/main" id="{5E1D4065-6EEF-4554-A019-13E1C921EBB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13" name="Line 3564">
          <a:extLst>
            <a:ext uri="{FF2B5EF4-FFF2-40B4-BE49-F238E27FC236}">
              <a16:creationId xmlns:a16="http://schemas.microsoft.com/office/drawing/2014/main" id="{8348066E-2998-4BA3-BB64-6EE687EF7A1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14" name="Line 3565">
          <a:extLst>
            <a:ext uri="{FF2B5EF4-FFF2-40B4-BE49-F238E27FC236}">
              <a16:creationId xmlns:a16="http://schemas.microsoft.com/office/drawing/2014/main" id="{8462CBD7-550B-41EE-BDA9-901FD9BF019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15" name="Line 3566">
          <a:extLst>
            <a:ext uri="{FF2B5EF4-FFF2-40B4-BE49-F238E27FC236}">
              <a16:creationId xmlns:a16="http://schemas.microsoft.com/office/drawing/2014/main" id="{4BD8486D-2E00-4E83-9DEB-EEACB4E699E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16" name="Line 3567">
          <a:extLst>
            <a:ext uri="{FF2B5EF4-FFF2-40B4-BE49-F238E27FC236}">
              <a16:creationId xmlns:a16="http://schemas.microsoft.com/office/drawing/2014/main" id="{B145DD36-4227-4B7A-BA7C-F3DFE84C225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17" name="Line 3568">
          <a:extLst>
            <a:ext uri="{FF2B5EF4-FFF2-40B4-BE49-F238E27FC236}">
              <a16:creationId xmlns:a16="http://schemas.microsoft.com/office/drawing/2014/main" id="{5AC556A4-0AAB-44FC-8960-5344235A6B9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18" name="Line 3569">
          <a:extLst>
            <a:ext uri="{FF2B5EF4-FFF2-40B4-BE49-F238E27FC236}">
              <a16:creationId xmlns:a16="http://schemas.microsoft.com/office/drawing/2014/main" id="{3F9AC3A4-B835-4E7C-B8E8-05E8121C83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19" name="Line 3570">
          <a:extLst>
            <a:ext uri="{FF2B5EF4-FFF2-40B4-BE49-F238E27FC236}">
              <a16:creationId xmlns:a16="http://schemas.microsoft.com/office/drawing/2014/main" id="{BFF6D33A-CFB8-457C-ACE3-4F3B8AA81D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20" name="Line 3571">
          <a:extLst>
            <a:ext uri="{FF2B5EF4-FFF2-40B4-BE49-F238E27FC236}">
              <a16:creationId xmlns:a16="http://schemas.microsoft.com/office/drawing/2014/main" id="{FA3D7545-53B8-4C56-BF76-7105A6B6396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21" name="Line 3572">
          <a:extLst>
            <a:ext uri="{FF2B5EF4-FFF2-40B4-BE49-F238E27FC236}">
              <a16:creationId xmlns:a16="http://schemas.microsoft.com/office/drawing/2014/main" id="{CA5457AE-5674-4CD4-A2E6-D3C264B99D9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22" name="Line 3573">
          <a:extLst>
            <a:ext uri="{FF2B5EF4-FFF2-40B4-BE49-F238E27FC236}">
              <a16:creationId xmlns:a16="http://schemas.microsoft.com/office/drawing/2014/main" id="{4E2FDFDE-D2E9-42E9-9155-0DFF21BB926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23" name="Line 3574">
          <a:extLst>
            <a:ext uri="{FF2B5EF4-FFF2-40B4-BE49-F238E27FC236}">
              <a16:creationId xmlns:a16="http://schemas.microsoft.com/office/drawing/2014/main" id="{E43C237B-132C-4875-AAEA-DC374E45D2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24" name="Line 3575">
          <a:extLst>
            <a:ext uri="{FF2B5EF4-FFF2-40B4-BE49-F238E27FC236}">
              <a16:creationId xmlns:a16="http://schemas.microsoft.com/office/drawing/2014/main" id="{020925DC-0674-4D34-93F4-3A25A690FB4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25" name="Line 3576">
          <a:extLst>
            <a:ext uri="{FF2B5EF4-FFF2-40B4-BE49-F238E27FC236}">
              <a16:creationId xmlns:a16="http://schemas.microsoft.com/office/drawing/2014/main" id="{446FEB1E-1F4D-42EE-8E8B-48C431F71A4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26" name="Line 3577">
          <a:extLst>
            <a:ext uri="{FF2B5EF4-FFF2-40B4-BE49-F238E27FC236}">
              <a16:creationId xmlns:a16="http://schemas.microsoft.com/office/drawing/2014/main" id="{CD1F7A37-7D16-43E8-9FFC-332599DEDEB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27" name="Line 3578">
          <a:extLst>
            <a:ext uri="{FF2B5EF4-FFF2-40B4-BE49-F238E27FC236}">
              <a16:creationId xmlns:a16="http://schemas.microsoft.com/office/drawing/2014/main" id="{917787CC-A41F-45AC-9F52-9B03FCD6AA3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28" name="Line 3579">
          <a:extLst>
            <a:ext uri="{FF2B5EF4-FFF2-40B4-BE49-F238E27FC236}">
              <a16:creationId xmlns:a16="http://schemas.microsoft.com/office/drawing/2014/main" id="{CCB642F9-4DEE-4C84-AD8C-49BB6C9ECD6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29" name="Line 3580">
          <a:extLst>
            <a:ext uri="{FF2B5EF4-FFF2-40B4-BE49-F238E27FC236}">
              <a16:creationId xmlns:a16="http://schemas.microsoft.com/office/drawing/2014/main" id="{DA413A5B-487D-484C-849A-E1F9A7E51FD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30" name="Line 3581">
          <a:extLst>
            <a:ext uri="{FF2B5EF4-FFF2-40B4-BE49-F238E27FC236}">
              <a16:creationId xmlns:a16="http://schemas.microsoft.com/office/drawing/2014/main" id="{AD7F6E3F-BB86-44C9-B662-A3E9B9104C3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31" name="Line 3582">
          <a:extLst>
            <a:ext uri="{FF2B5EF4-FFF2-40B4-BE49-F238E27FC236}">
              <a16:creationId xmlns:a16="http://schemas.microsoft.com/office/drawing/2014/main" id="{55124B2E-24A0-4350-A037-8C99FBDEE40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32" name="Line 3583">
          <a:extLst>
            <a:ext uri="{FF2B5EF4-FFF2-40B4-BE49-F238E27FC236}">
              <a16:creationId xmlns:a16="http://schemas.microsoft.com/office/drawing/2014/main" id="{A99A1C75-966B-427F-9FED-E6DBDCE8F6E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33" name="Line 3584">
          <a:extLst>
            <a:ext uri="{FF2B5EF4-FFF2-40B4-BE49-F238E27FC236}">
              <a16:creationId xmlns:a16="http://schemas.microsoft.com/office/drawing/2014/main" id="{4EE17524-B0D0-4F86-ACE7-45E8975AC22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34" name="Line 3585">
          <a:extLst>
            <a:ext uri="{FF2B5EF4-FFF2-40B4-BE49-F238E27FC236}">
              <a16:creationId xmlns:a16="http://schemas.microsoft.com/office/drawing/2014/main" id="{A63A7159-DF0D-4333-AB5A-A738C9F0D39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35" name="Line 3586">
          <a:extLst>
            <a:ext uri="{FF2B5EF4-FFF2-40B4-BE49-F238E27FC236}">
              <a16:creationId xmlns:a16="http://schemas.microsoft.com/office/drawing/2014/main" id="{4832A0FC-7397-41E6-955A-99C42B89D36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36" name="Line 3587">
          <a:extLst>
            <a:ext uri="{FF2B5EF4-FFF2-40B4-BE49-F238E27FC236}">
              <a16:creationId xmlns:a16="http://schemas.microsoft.com/office/drawing/2014/main" id="{792AF712-568F-4384-A6B0-74ACA8E3A83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37" name="Line 3588">
          <a:extLst>
            <a:ext uri="{FF2B5EF4-FFF2-40B4-BE49-F238E27FC236}">
              <a16:creationId xmlns:a16="http://schemas.microsoft.com/office/drawing/2014/main" id="{79A3E06D-ABFA-4C11-9733-CA3B9EC833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38" name="Line 3589">
          <a:extLst>
            <a:ext uri="{FF2B5EF4-FFF2-40B4-BE49-F238E27FC236}">
              <a16:creationId xmlns:a16="http://schemas.microsoft.com/office/drawing/2014/main" id="{3366EB53-659A-4409-BD63-9F1FB186AAD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39" name="Line 3590">
          <a:extLst>
            <a:ext uri="{FF2B5EF4-FFF2-40B4-BE49-F238E27FC236}">
              <a16:creationId xmlns:a16="http://schemas.microsoft.com/office/drawing/2014/main" id="{2ECFEACC-35AB-44C3-8D7C-85816D14C00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40" name="Line 3591">
          <a:extLst>
            <a:ext uri="{FF2B5EF4-FFF2-40B4-BE49-F238E27FC236}">
              <a16:creationId xmlns:a16="http://schemas.microsoft.com/office/drawing/2014/main" id="{F4BDDB9E-89C2-4148-9E19-E0DC7080224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41" name="Line 3592">
          <a:extLst>
            <a:ext uri="{FF2B5EF4-FFF2-40B4-BE49-F238E27FC236}">
              <a16:creationId xmlns:a16="http://schemas.microsoft.com/office/drawing/2014/main" id="{ECB1E152-A301-4ED8-A0F7-0E5A26F4B6C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42" name="Line 3593">
          <a:extLst>
            <a:ext uri="{FF2B5EF4-FFF2-40B4-BE49-F238E27FC236}">
              <a16:creationId xmlns:a16="http://schemas.microsoft.com/office/drawing/2014/main" id="{9E854895-4603-44A0-BE5F-CC5B3FF773B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43" name="Line 3594">
          <a:extLst>
            <a:ext uri="{FF2B5EF4-FFF2-40B4-BE49-F238E27FC236}">
              <a16:creationId xmlns:a16="http://schemas.microsoft.com/office/drawing/2014/main" id="{70B697AD-E29E-42B1-A271-4AC082D8AFB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44" name="Line 3595">
          <a:extLst>
            <a:ext uri="{FF2B5EF4-FFF2-40B4-BE49-F238E27FC236}">
              <a16:creationId xmlns:a16="http://schemas.microsoft.com/office/drawing/2014/main" id="{30AB3EE6-29B3-4404-8BA0-F0C804E1B20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45" name="Line 3596">
          <a:extLst>
            <a:ext uri="{FF2B5EF4-FFF2-40B4-BE49-F238E27FC236}">
              <a16:creationId xmlns:a16="http://schemas.microsoft.com/office/drawing/2014/main" id="{907BCC15-BE98-4F73-B77A-F5A1BC38CF8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46" name="Line 3597">
          <a:extLst>
            <a:ext uri="{FF2B5EF4-FFF2-40B4-BE49-F238E27FC236}">
              <a16:creationId xmlns:a16="http://schemas.microsoft.com/office/drawing/2014/main" id="{8B4AD5A4-03F1-4090-80DC-F16B6CBFE10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47" name="Line 3598">
          <a:extLst>
            <a:ext uri="{FF2B5EF4-FFF2-40B4-BE49-F238E27FC236}">
              <a16:creationId xmlns:a16="http://schemas.microsoft.com/office/drawing/2014/main" id="{80CAF490-26D5-401C-868D-CBC3720474B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48" name="Line 3599">
          <a:extLst>
            <a:ext uri="{FF2B5EF4-FFF2-40B4-BE49-F238E27FC236}">
              <a16:creationId xmlns:a16="http://schemas.microsoft.com/office/drawing/2014/main" id="{C99AD004-4409-4535-B2C9-419073BE1F1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49" name="Line 3600">
          <a:extLst>
            <a:ext uri="{FF2B5EF4-FFF2-40B4-BE49-F238E27FC236}">
              <a16:creationId xmlns:a16="http://schemas.microsoft.com/office/drawing/2014/main" id="{EBB6AAEE-F9C1-4B4D-84FF-9C56A7EB2B3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50" name="Line 3601">
          <a:extLst>
            <a:ext uri="{FF2B5EF4-FFF2-40B4-BE49-F238E27FC236}">
              <a16:creationId xmlns:a16="http://schemas.microsoft.com/office/drawing/2014/main" id="{0D374512-7315-41B5-A7AE-75CB6572C55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51" name="Line 3602">
          <a:extLst>
            <a:ext uri="{FF2B5EF4-FFF2-40B4-BE49-F238E27FC236}">
              <a16:creationId xmlns:a16="http://schemas.microsoft.com/office/drawing/2014/main" id="{4D6F23D5-A4E8-4A51-9419-1A283533404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52" name="Line 3603">
          <a:extLst>
            <a:ext uri="{FF2B5EF4-FFF2-40B4-BE49-F238E27FC236}">
              <a16:creationId xmlns:a16="http://schemas.microsoft.com/office/drawing/2014/main" id="{723632FD-63D4-4155-87EC-FEBEDE25C34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53" name="Line 3604">
          <a:extLst>
            <a:ext uri="{FF2B5EF4-FFF2-40B4-BE49-F238E27FC236}">
              <a16:creationId xmlns:a16="http://schemas.microsoft.com/office/drawing/2014/main" id="{44C98297-D7CF-42A6-9CD5-2526E4B243B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54" name="Line 3605">
          <a:extLst>
            <a:ext uri="{FF2B5EF4-FFF2-40B4-BE49-F238E27FC236}">
              <a16:creationId xmlns:a16="http://schemas.microsoft.com/office/drawing/2014/main" id="{47D1F9DF-CF97-4984-B53F-E122EC14046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55" name="Line 3606">
          <a:extLst>
            <a:ext uri="{FF2B5EF4-FFF2-40B4-BE49-F238E27FC236}">
              <a16:creationId xmlns:a16="http://schemas.microsoft.com/office/drawing/2014/main" id="{84F989D6-F3F1-4077-9967-3B7C5992508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56" name="Line 3607">
          <a:extLst>
            <a:ext uri="{FF2B5EF4-FFF2-40B4-BE49-F238E27FC236}">
              <a16:creationId xmlns:a16="http://schemas.microsoft.com/office/drawing/2014/main" id="{1998AF0E-A6D9-4FEC-B22F-99F3E8B9135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57" name="Line 3608">
          <a:extLst>
            <a:ext uri="{FF2B5EF4-FFF2-40B4-BE49-F238E27FC236}">
              <a16:creationId xmlns:a16="http://schemas.microsoft.com/office/drawing/2014/main" id="{C6AC920C-6F35-4964-B6D1-65CC3638492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58" name="Line 3609">
          <a:extLst>
            <a:ext uri="{FF2B5EF4-FFF2-40B4-BE49-F238E27FC236}">
              <a16:creationId xmlns:a16="http://schemas.microsoft.com/office/drawing/2014/main" id="{A6A52991-C01E-437B-AD4C-6BF5B44B28B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59" name="Line 3610">
          <a:extLst>
            <a:ext uri="{FF2B5EF4-FFF2-40B4-BE49-F238E27FC236}">
              <a16:creationId xmlns:a16="http://schemas.microsoft.com/office/drawing/2014/main" id="{5AFD3212-21BC-42B8-995B-6DD1D932181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60" name="Line 3611">
          <a:extLst>
            <a:ext uri="{FF2B5EF4-FFF2-40B4-BE49-F238E27FC236}">
              <a16:creationId xmlns:a16="http://schemas.microsoft.com/office/drawing/2014/main" id="{B534BCAD-2539-41F2-8FEC-2FC0938C92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61" name="Line 3612">
          <a:extLst>
            <a:ext uri="{FF2B5EF4-FFF2-40B4-BE49-F238E27FC236}">
              <a16:creationId xmlns:a16="http://schemas.microsoft.com/office/drawing/2014/main" id="{BAF91EA1-DA40-4FD7-99F4-BA235505935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62" name="Line 3613">
          <a:extLst>
            <a:ext uri="{FF2B5EF4-FFF2-40B4-BE49-F238E27FC236}">
              <a16:creationId xmlns:a16="http://schemas.microsoft.com/office/drawing/2014/main" id="{0D01B38B-F2C0-4911-BD10-ED654A81282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63" name="Line 3614">
          <a:extLst>
            <a:ext uri="{FF2B5EF4-FFF2-40B4-BE49-F238E27FC236}">
              <a16:creationId xmlns:a16="http://schemas.microsoft.com/office/drawing/2014/main" id="{137F540B-2D73-4E0C-984C-2E4A7CC8022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64" name="Line 3615">
          <a:extLst>
            <a:ext uri="{FF2B5EF4-FFF2-40B4-BE49-F238E27FC236}">
              <a16:creationId xmlns:a16="http://schemas.microsoft.com/office/drawing/2014/main" id="{15C18225-50D5-40B8-942C-3F71F6E1AE8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65" name="Line 3616">
          <a:extLst>
            <a:ext uri="{FF2B5EF4-FFF2-40B4-BE49-F238E27FC236}">
              <a16:creationId xmlns:a16="http://schemas.microsoft.com/office/drawing/2014/main" id="{0B912B87-3C9C-40FC-9F74-A7D9E0029E8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66" name="Line 3617">
          <a:extLst>
            <a:ext uri="{FF2B5EF4-FFF2-40B4-BE49-F238E27FC236}">
              <a16:creationId xmlns:a16="http://schemas.microsoft.com/office/drawing/2014/main" id="{201F2443-58CB-4279-858B-09B59541F9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67" name="Line 3618">
          <a:extLst>
            <a:ext uri="{FF2B5EF4-FFF2-40B4-BE49-F238E27FC236}">
              <a16:creationId xmlns:a16="http://schemas.microsoft.com/office/drawing/2014/main" id="{00399EF6-3D29-440A-9D3F-7B6AA0890D7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68" name="Line 3619">
          <a:extLst>
            <a:ext uri="{FF2B5EF4-FFF2-40B4-BE49-F238E27FC236}">
              <a16:creationId xmlns:a16="http://schemas.microsoft.com/office/drawing/2014/main" id="{89D561FA-03EC-4554-BA89-0E71EA7FB41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69" name="Line 3620">
          <a:extLst>
            <a:ext uri="{FF2B5EF4-FFF2-40B4-BE49-F238E27FC236}">
              <a16:creationId xmlns:a16="http://schemas.microsoft.com/office/drawing/2014/main" id="{D9B235FB-5C0E-4AF9-8BCC-3892F66C702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70" name="Line 3621">
          <a:extLst>
            <a:ext uri="{FF2B5EF4-FFF2-40B4-BE49-F238E27FC236}">
              <a16:creationId xmlns:a16="http://schemas.microsoft.com/office/drawing/2014/main" id="{3491B04F-4D67-4F04-965E-8C198E85BB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71" name="Line 3622">
          <a:extLst>
            <a:ext uri="{FF2B5EF4-FFF2-40B4-BE49-F238E27FC236}">
              <a16:creationId xmlns:a16="http://schemas.microsoft.com/office/drawing/2014/main" id="{ACBA521A-8FB1-4F2E-9C8D-060D30BA14F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72" name="Line 3623">
          <a:extLst>
            <a:ext uri="{FF2B5EF4-FFF2-40B4-BE49-F238E27FC236}">
              <a16:creationId xmlns:a16="http://schemas.microsoft.com/office/drawing/2014/main" id="{6E74C121-45DA-4A28-B8BE-EDCF2238944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73" name="Line 3624">
          <a:extLst>
            <a:ext uri="{FF2B5EF4-FFF2-40B4-BE49-F238E27FC236}">
              <a16:creationId xmlns:a16="http://schemas.microsoft.com/office/drawing/2014/main" id="{CD31C993-C537-485F-A192-2D05788D7D1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74" name="Line 3625">
          <a:extLst>
            <a:ext uri="{FF2B5EF4-FFF2-40B4-BE49-F238E27FC236}">
              <a16:creationId xmlns:a16="http://schemas.microsoft.com/office/drawing/2014/main" id="{771C8DC0-0987-493F-90E9-FF302109D07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75" name="Line 3626">
          <a:extLst>
            <a:ext uri="{FF2B5EF4-FFF2-40B4-BE49-F238E27FC236}">
              <a16:creationId xmlns:a16="http://schemas.microsoft.com/office/drawing/2014/main" id="{1840FB10-1519-46E0-AEF2-C23F00A69B0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76" name="Line 3627">
          <a:extLst>
            <a:ext uri="{FF2B5EF4-FFF2-40B4-BE49-F238E27FC236}">
              <a16:creationId xmlns:a16="http://schemas.microsoft.com/office/drawing/2014/main" id="{D3780583-9E7B-4372-9731-8D11D8EFA4A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77" name="Line 3628">
          <a:extLst>
            <a:ext uri="{FF2B5EF4-FFF2-40B4-BE49-F238E27FC236}">
              <a16:creationId xmlns:a16="http://schemas.microsoft.com/office/drawing/2014/main" id="{AB0EB5DA-C8E9-462F-A76D-D272C664844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78" name="Line 3629">
          <a:extLst>
            <a:ext uri="{FF2B5EF4-FFF2-40B4-BE49-F238E27FC236}">
              <a16:creationId xmlns:a16="http://schemas.microsoft.com/office/drawing/2014/main" id="{47BEB1D9-E963-4238-BD78-BFED000E53D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79" name="Line 3630">
          <a:extLst>
            <a:ext uri="{FF2B5EF4-FFF2-40B4-BE49-F238E27FC236}">
              <a16:creationId xmlns:a16="http://schemas.microsoft.com/office/drawing/2014/main" id="{8AB30EFA-534C-46A8-B964-B080E94526B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80" name="Line 3631">
          <a:extLst>
            <a:ext uri="{FF2B5EF4-FFF2-40B4-BE49-F238E27FC236}">
              <a16:creationId xmlns:a16="http://schemas.microsoft.com/office/drawing/2014/main" id="{871D176B-97B0-4481-B4BD-1A3925732FD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81" name="Line 3632">
          <a:extLst>
            <a:ext uri="{FF2B5EF4-FFF2-40B4-BE49-F238E27FC236}">
              <a16:creationId xmlns:a16="http://schemas.microsoft.com/office/drawing/2014/main" id="{A9D844EA-F496-4E4A-8A20-DCECC38B479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82" name="Line 3633">
          <a:extLst>
            <a:ext uri="{FF2B5EF4-FFF2-40B4-BE49-F238E27FC236}">
              <a16:creationId xmlns:a16="http://schemas.microsoft.com/office/drawing/2014/main" id="{EF52B85C-1185-466A-AEDB-9D2B295CD76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83" name="Line 3634">
          <a:extLst>
            <a:ext uri="{FF2B5EF4-FFF2-40B4-BE49-F238E27FC236}">
              <a16:creationId xmlns:a16="http://schemas.microsoft.com/office/drawing/2014/main" id="{8E3EF5DB-5071-47D6-B5FE-4BAB654174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84" name="Line 3635">
          <a:extLst>
            <a:ext uri="{FF2B5EF4-FFF2-40B4-BE49-F238E27FC236}">
              <a16:creationId xmlns:a16="http://schemas.microsoft.com/office/drawing/2014/main" id="{E9417108-9A3C-4952-A1BB-97090B12F53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85" name="Line 3636">
          <a:extLst>
            <a:ext uri="{FF2B5EF4-FFF2-40B4-BE49-F238E27FC236}">
              <a16:creationId xmlns:a16="http://schemas.microsoft.com/office/drawing/2014/main" id="{722BDF37-FD12-477D-A1ED-5B632432248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86" name="Line 3637">
          <a:extLst>
            <a:ext uri="{FF2B5EF4-FFF2-40B4-BE49-F238E27FC236}">
              <a16:creationId xmlns:a16="http://schemas.microsoft.com/office/drawing/2014/main" id="{4B4D014A-4476-4C99-8AAF-36A8C4C82F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87" name="Line 3638">
          <a:extLst>
            <a:ext uri="{FF2B5EF4-FFF2-40B4-BE49-F238E27FC236}">
              <a16:creationId xmlns:a16="http://schemas.microsoft.com/office/drawing/2014/main" id="{0831E8CF-C5C3-417F-BCD3-B6E6218786A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88" name="Line 3639">
          <a:extLst>
            <a:ext uri="{FF2B5EF4-FFF2-40B4-BE49-F238E27FC236}">
              <a16:creationId xmlns:a16="http://schemas.microsoft.com/office/drawing/2014/main" id="{D8578707-F874-4724-BA3B-18EA33D165B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89" name="Line 3640">
          <a:extLst>
            <a:ext uri="{FF2B5EF4-FFF2-40B4-BE49-F238E27FC236}">
              <a16:creationId xmlns:a16="http://schemas.microsoft.com/office/drawing/2014/main" id="{D1C8CEF7-27EB-44F2-A899-452AEF76816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90" name="Line 3641">
          <a:extLst>
            <a:ext uri="{FF2B5EF4-FFF2-40B4-BE49-F238E27FC236}">
              <a16:creationId xmlns:a16="http://schemas.microsoft.com/office/drawing/2014/main" id="{B96026CD-8912-4CF7-ACBE-DE33E42E123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91" name="Line 3642">
          <a:extLst>
            <a:ext uri="{FF2B5EF4-FFF2-40B4-BE49-F238E27FC236}">
              <a16:creationId xmlns:a16="http://schemas.microsoft.com/office/drawing/2014/main" id="{E25DE1E4-3C1F-4891-87B7-F5DE02D3D0B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92" name="Line 3643">
          <a:extLst>
            <a:ext uri="{FF2B5EF4-FFF2-40B4-BE49-F238E27FC236}">
              <a16:creationId xmlns:a16="http://schemas.microsoft.com/office/drawing/2014/main" id="{1C5C2038-F831-4D44-9123-89CE2972FB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93" name="Line 3644">
          <a:extLst>
            <a:ext uri="{FF2B5EF4-FFF2-40B4-BE49-F238E27FC236}">
              <a16:creationId xmlns:a16="http://schemas.microsoft.com/office/drawing/2014/main" id="{2AD2A6C0-6246-423F-AAF4-BC7544576B1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94" name="Line 3645">
          <a:extLst>
            <a:ext uri="{FF2B5EF4-FFF2-40B4-BE49-F238E27FC236}">
              <a16:creationId xmlns:a16="http://schemas.microsoft.com/office/drawing/2014/main" id="{EC3A7367-EE64-462F-9D8F-60903A77248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95" name="Line 3646">
          <a:extLst>
            <a:ext uri="{FF2B5EF4-FFF2-40B4-BE49-F238E27FC236}">
              <a16:creationId xmlns:a16="http://schemas.microsoft.com/office/drawing/2014/main" id="{BE9E12F6-D548-4132-9DF6-70B3BB82A56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96" name="Line 3647">
          <a:extLst>
            <a:ext uri="{FF2B5EF4-FFF2-40B4-BE49-F238E27FC236}">
              <a16:creationId xmlns:a16="http://schemas.microsoft.com/office/drawing/2014/main" id="{A31194D9-9A35-405D-A230-13EC34D2255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97" name="Line 3648">
          <a:extLst>
            <a:ext uri="{FF2B5EF4-FFF2-40B4-BE49-F238E27FC236}">
              <a16:creationId xmlns:a16="http://schemas.microsoft.com/office/drawing/2014/main" id="{B7ED28F7-A247-417D-BE23-D875A2D9A80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98" name="Line 3649">
          <a:extLst>
            <a:ext uri="{FF2B5EF4-FFF2-40B4-BE49-F238E27FC236}">
              <a16:creationId xmlns:a16="http://schemas.microsoft.com/office/drawing/2014/main" id="{74462C6C-A65F-4636-B207-B1453279EF9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299" name="Line 3650">
          <a:extLst>
            <a:ext uri="{FF2B5EF4-FFF2-40B4-BE49-F238E27FC236}">
              <a16:creationId xmlns:a16="http://schemas.microsoft.com/office/drawing/2014/main" id="{A93FE47E-9A51-4A0C-A7DB-6832E14C742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00" name="Line 3651">
          <a:extLst>
            <a:ext uri="{FF2B5EF4-FFF2-40B4-BE49-F238E27FC236}">
              <a16:creationId xmlns:a16="http://schemas.microsoft.com/office/drawing/2014/main" id="{7F168882-B066-4BE9-A9AE-60047A5D9B2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01" name="Line 3652">
          <a:extLst>
            <a:ext uri="{FF2B5EF4-FFF2-40B4-BE49-F238E27FC236}">
              <a16:creationId xmlns:a16="http://schemas.microsoft.com/office/drawing/2014/main" id="{680BA023-FF20-43C5-B4AA-7032CBFC016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02" name="Line 3653">
          <a:extLst>
            <a:ext uri="{FF2B5EF4-FFF2-40B4-BE49-F238E27FC236}">
              <a16:creationId xmlns:a16="http://schemas.microsoft.com/office/drawing/2014/main" id="{D7E680DC-7474-4F01-9226-E2CBC679ACE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03" name="Line 3654">
          <a:extLst>
            <a:ext uri="{FF2B5EF4-FFF2-40B4-BE49-F238E27FC236}">
              <a16:creationId xmlns:a16="http://schemas.microsoft.com/office/drawing/2014/main" id="{5365C366-2FEA-47F4-8A21-33BAD2A2CC3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04" name="Line 3655">
          <a:extLst>
            <a:ext uri="{FF2B5EF4-FFF2-40B4-BE49-F238E27FC236}">
              <a16:creationId xmlns:a16="http://schemas.microsoft.com/office/drawing/2014/main" id="{92BFDC19-F26D-4912-BD13-41487AF3AC3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05" name="Line 3656">
          <a:extLst>
            <a:ext uri="{FF2B5EF4-FFF2-40B4-BE49-F238E27FC236}">
              <a16:creationId xmlns:a16="http://schemas.microsoft.com/office/drawing/2014/main" id="{895AD41F-142A-4835-AE77-55AAE8F9632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06" name="Line 3657">
          <a:extLst>
            <a:ext uri="{FF2B5EF4-FFF2-40B4-BE49-F238E27FC236}">
              <a16:creationId xmlns:a16="http://schemas.microsoft.com/office/drawing/2014/main" id="{9C857516-06EF-4505-85EE-322421259E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07" name="Line 3658">
          <a:extLst>
            <a:ext uri="{FF2B5EF4-FFF2-40B4-BE49-F238E27FC236}">
              <a16:creationId xmlns:a16="http://schemas.microsoft.com/office/drawing/2014/main" id="{D048EB19-01AA-4DC1-B139-B7BDC7D388D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08" name="Line 3659">
          <a:extLst>
            <a:ext uri="{FF2B5EF4-FFF2-40B4-BE49-F238E27FC236}">
              <a16:creationId xmlns:a16="http://schemas.microsoft.com/office/drawing/2014/main" id="{30D016AD-8AC4-4147-A9A7-113E2EAA74A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09" name="Line 3660">
          <a:extLst>
            <a:ext uri="{FF2B5EF4-FFF2-40B4-BE49-F238E27FC236}">
              <a16:creationId xmlns:a16="http://schemas.microsoft.com/office/drawing/2014/main" id="{D763E6F7-CDB9-4B1B-8503-D1008AFA345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10" name="Line 3661">
          <a:extLst>
            <a:ext uri="{FF2B5EF4-FFF2-40B4-BE49-F238E27FC236}">
              <a16:creationId xmlns:a16="http://schemas.microsoft.com/office/drawing/2014/main" id="{BDAF84B3-A933-4C0C-B8F2-71F7605CBC6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11" name="Line 3662">
          <a:extLst>
            <a:ext uri="{FF2B5EF4-FFF2-40B4-BE49-F238E27FC236}">
              <a16:creationId xmlns:a16="http://schemas.microsoft.com/office/drawing/2014/main" id="{DC3012C1-C46A-49D3-B3A7-9863E87CDFB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12" name="Line 3663">
          <a:extLst>
            <a:ext uri="{FF2B5EF4-FFF2-40B4-BE49-F238E27FC236}">
              <a16:creationId xmlns:a16="http://schemas.microsoft.com/office/drawing/2014/main" id="{8BB60804-987D-4EC2-B05D-1697CF57A71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13" name="Line 3664">
          <a:extLst>
            <a:ext uri="{FF2B5EF4-FFF2-40B4-BE49-F238E27FC236}">
              <a16:creationId xmlns:a16="http://schemas.microsoft.com/office/drawing/2014/main" id="{F565D8A0-0C2B-4B04-AB30-4F3F9391274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14" name="Line 3665">
          <a:extLst>
            <a:ext uri="{FF2B5EF4-FFF2-40B4-BE49-F238E27FC236}">
              <a16:creationId xmlns:a16="http://schemas.microsoft.com/office/drawing/2014/main" id="{203A301F-35C5-4CCE-B1C5-A062852E006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15" name="Line 3666">
          <a:extLst>
            <a:ext uri="{FF2B5EF4-FFF2-40B4-BE49-F238E27FC236}">
              <a16:creationId xmlns:a16="http://schemas.microsoft.com/office/drawing/2014/main" id="{520F7CFE-725B-4787-B885-9D04A025C5E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16" name="Line 3667">
          <a:extLst>
            <a:ext uri="{FF2B5EF4-FFF2-40B4-BE49-F238E27FC236}">
              <a16:creationId xmlns:a16="http://schemas.microsoft.com/office/drawing/2014/main" id="{1203374F-DFE7-4106-90C3-DCEC49A62A0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17" name="Line 3668">
          <a:extLst>
            <a:ext uri="{FF2B5EF4-FFF2-40B4-BE49-F238E27FC236}">
              <a16:creationId xmlns:a16="http://schemas.microsoft.com/office/drawing/2014/main" id="{0924AE61-36ED-4A84-A746-3B98C8CAF38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18" name="Line 3669">
          <a:extLst>
            <a:ext uri="{FF2B5EF4-FFF2-40B4-BE49-F238E27FC236}">
              <a16:creationId xmlns:a16="http://schemas.microsoft.com/office/drawing/2014/main" id="{353E4BC8-0534-489E-A8CD-7D7321315A9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19" name="Line 3670">
          <a:extLst>
            <a:ext uri="{FF2B5EF4-FFF2-40B4-BE49-F238E27FC236}">
              <a16:creationId xmlns:a16="http://schemas.microsoft.com/office/drawing/2014/main" id="{B21B9DCB-EE14-4487-A33A-BAE92278F59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20" name="Line 3671">
          <a:extLst>
            <a:ext uri="{FF2B5EF4-FFF2-40B4-BE49-F238E27FC236}">
              <a16:creationId xmlns:a16="http://schemas.microsoft.com/office/drawing/2014/main" id="{142182D4-BED6-43A3-84BF-ABE426CED8E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21" name="Line 3672">
          <a:extLst>
            <a:ext uri="{FF2B5EF4-FFF2-40B4-BE49-F238E27FC236}">
              <a16:creationId xmlns:a16="http://schemas.microsoft.com/office/drawing/2014/main" id="{ACD424CA-3671-4DF6-9B33-3C3C010AF63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22" name="Line 3673">
          <a:extLst>
            <a:ext uri="{FF2B5EF4-FFF2-40B4-BE49-F238E27FC236}">
              <a16:creationId xmlns:a16="http://schemas.microsoft.com/office/drawing/2014/main" id="{45FC8F47-A546-49DB-B290-2C8989FE3C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23" name="Line 3674">
          <a:extLst>
            <a:ext uri="{FF2B5EF4-FFF2-40B4-BE49-F238E27FC236}">
              <a16:creationId xmlns:a16="http://schemas.microsoft.com/office/drawing/2014/main" id="{0867A2B5-E3A0-4CB3-93DD-ACB5E62B81C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24" name="Line 3675">
          <a:extLst>
            <a:ext uri="{FF2B5EF4-FFF2-40B4-BE49-F238E27FC236}">
              <a16:creationId xmlns:a16="http://schemas.microsoft.com/office/drawing/2014/main" id="{B0CE0C8F-A227-41D1-A3D2-AACA2D474F0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25" name="Line 3676">
          <a:extLst>
            <a:ext uri="{FF2B5EF4-FFF2-40B4-BE49-F238E27FC236}">
              <a16:creationId xmlns:a16="http://schemas.microsoft.com/office/drawing/2014/main" id="{E89E9DEF-1785-42BF-B83F-04674F42AC5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26" name="Line 3677">
          <a:extLst>
            <a:ext uri="{FF2B5EF4-FFF2-40B4-BE49-F238E27FC236}">
              <a16:creationId xmlns:a16="http://schemas.microsoft.com/office/drawing/2014/main" id="{D664B44F-995B-4F68-B2BB-E15DA5BC448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27" name="Line 3678">
          <a:extLst>
            <a:ext uri="{FF2B5EF4-FFF2-40B4-BE49-F238E27FC236}">
              <a16:creationId xmlns:a16="http://schemas.microsoft.com/office/drawing/2014/main" id="{8BC9B791-85FD-4E3F-B7BB-9AAF6725920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28" name="Line 3679">
          <a:extLst>
            <a:ext uri="{FF2B5EF4-FFF2-40B4-BE49-F238E27FC236}">
              <a16:creationId xmlns:a16="http://schemas.microsoft.com/office/drawing/2014/main" id="{0BF25ECE-1922-4C62-9337-0074DA00D6B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29" name="Line 3680">
          <a:extLst>
            <a:ext uri="{FF2B5EF4-FFF2-40B4-BE49-F238E27FC236}">
              <a16:creationId xmlns:a16="http://schemas.microsoft.com/office/drawing/2014/main" id="{54737B92-098C-4718-A3D8-7F5B40E2AE7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30" name="Line 3681">
          <a:extLst>
            <a:ext uri="{FF2B5EF4-FFF2-40B4-BE49-F238E27FC236}">
              <a16:creationId xmlns:a16="http://schemas.microsoft.com/office/drawing/2014/main" id="{99A7683A-921D-42BB-8F3B-7DE72F9A079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31" name="Line 3682">
          <a:extLst>
            <a:ext uri="{FF2B5EF4-FFF2-40B4-BE49-F238E27FC236}">
              <a16:creationId xmlns:a16="http://schemas.microsoft.com/office/drawing/2014/main" id="{9BBD187C-A18B-4138-8A97-BF48E498D6E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32" name="Line 3683">
          <a:extLst>
            <a:ext uri="{FF2B5EF4-FFF2-40B4-BE49-F238E27FC236}">
              <a16:creationId xmlns:a16="http://schemas.microsoft.com/office/drawing/2014/main" id="{377E46F4-5341-499C-8440-5A089551F54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33" name="Line 3684">
          <a:extLst>
            <a:ext uri="{FF2B5EF4-FFF2-40B4-BE49-F238E27FC236}">
              <a16:creationId xmlns:a16="http://schemas.microsoft.com/office/drawing/2014/main" id="{EB585D25-9BE4-4199-AD9B-F2728022D7C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34" name="Line 3685">
          <a:extLst>
            <a:ext uri="{FF2B5EF4-FFF2-40B4-BE49-F238E27FC236}">
              <a16:creationId xmlns:a16="http://schemas.microsoft.com/office/drawing/2014/main" id="{C23C2913-63F4-42F2-A26D-5E8C871FDD0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35" name="Line 3686">
          <a:extLst>
            <a:ext uri="{FF2B5EF4-FFF2-40B4-BE49-F238E27FC236}">
              <a16:creationId xmlns:a16="http://schemas.microsoft.com/office/drawing/2014/main" id="{6C33CC98-BF0F-4318-92B7-B3AF742E72C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36" name="Line 3687">
          <a:extLst>
            <a:ext uri="{FF2B5EF4-FFF2-40B4-BE49-F238E27FC236}">
              <a16:creationId xmlns:a16="http://schemas.microsoft.com/office/drawing/2014/main" id="{933EC789-5193-47E7-82C1-78D1EDA9A64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37" name="Line 3688">
          <a:extLst>
            <a:ext uri="{FF2B5EF4-FFF2-40B4-BE49-F238E27FC236}">
              <a16:creationId xmlns:a16="http://schemas.microsoft.com/office/drawing/2014/main" id="{895D2C24-257C-41CA-B5BE-108901FD000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38" name="Line 3689">
          <a:extLst>
            <a:ext uri="{FF2B5EF4-FFF2-40B4-BE49-F238E27FC236}">
              <a16:creationId xmlns:a16="http://schemas.microsoft.com/office/drawing/2014/main" id="{994FE527-7A0D-4492-ACCE-2715A57A23D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39" name="Line 3690">
          <a:extLst>
            <a:ext uri="{FF2B5EF4-FFF2-40B4-BE49-F238E27FC236}">
              <a16:creationId xmlns:a16="http://schemas.microsoft.com/office/drawing/2014/main" id="{3B569A45-D7E5-47A2-983D-7E248C0E328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40" name="Line 3691">
          <a:extLst>
            <a:ext uri="{FF2B5EF4-FFF2-40B4-BE49-F238E27FC236}">
              <a16:creationId xmlns:a16="http://schemas.microsoft.com/office/drawing/2014/main" id="{0F1A6DD1-B884-4BDC-B80B-FF537CE5D47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41" name="Line 3692">
          <a:extLst>
            <a:ext uri="{FF2B5EF4-FFF2-40B4-BE49-F238E27FC236}">
              <a16:creationId xmlns:a16="http://schemas.microsoft.com/office/drawing/2014/main" id="{C272F62E-59DA-45C6-86C1-A33F0FE923B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42" name="Line 3693">
          <a:extLst>
            <a:ext uri="{FF2B5EF4-FFF2-40B4-BE49-F238E27FC236}">
              <a16:creationId xmlns:a16="http://schemas.microsoft.com/office/drawing/2014/main" id="{911751B0-6AFC-4AEA-8D3A-8F018380AF5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43" name="Line 3694">
          <a:extLst>
            <a:ext uri="{FF2B5EF4-FFF2-40B4-BE49-F238E27FC236}">
              <a16:creationId xmlns:a16="http://schemas.microsoft.com/office/drawing/2014/main" id="{3E80002D-B605-45E8-98A9-0F198C6779C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44" name="Line 3695">
          <a:extLst>
            <a:ext uri="{FF2B5EF4-FFF2-40B4-BE49-F238E27FC236}">
              <a16:creationId xmlns:a16="http://schemas.microsoft.com/office/drawing/2014/main" id="{09371ADA-323C-4D8F-B94C-3C7F0097B45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45" name="Line 3696">
          <a:extLst>
            <a:ext uri="{FF2B5EF4-FFF2-40B4-BE49-F238E27FC236}">
              <a16:creationId xmlns:a16="http://schemas.microsoft.com/office/drawing/2014/main" id="{B6212B97-A0E8-4284-B780-C74F016325A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46" name="Line 3697">
          <a:extLst>
            <a:ext uri="{FF2B5EF4-FFF2-40B4-BE49-F238E27FC236}">
              <a16:creationId xmlns:a16="http://schemas.microsoft.com/office/drawing/2014/main" id="{D660BCC5-4406-4EB6-A003-8E37090F3F7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47" name="Line 3698">
          <a:extLst>
            <a:ext uri="{FF2B5EF4-FFF2-40B4-BE49-F238E27FC236}">
              <a16:creationId xmlns:a16="http://schemas.microsoft.com/office/drawing/2014/main" id="{9900D48F-CE9E-44B4-9AF3-0D714C9008E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48" name="Line 3699">
          <a:extLst>
            <a:ext uri="{FF2B5EF4-FFF2-40B4-BE49-F238E27FC236}">
              <a16:creationId xmlns:a16="http://schemas.microsoft.com/office/drawing/2014/main" id="{5C5795FE-5D5A-4FEA-95E6-341698AE7EF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49" name="Line 3700">
          <a:extLst>
            <a:ext uri="{FF2B5EF4-FFF2-40B4-BE49-F238E27FC236}">
              <a16:creationId xmlns:a16="http://schemas.microsoft.com/office/drawing/2014/main" id="{0B788047-9C11-4A02-ADD9-1FDDC47C537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50" name="Line 3701">
          <a:extLst>
            <a:ext uri="{FF2B5EF4-FFF2-40B4-BE49-F238E27FC236}">
              <a16:creationId xmlns:a16="http://schemas.microsoft.com/office/drawing/2014/main" id="{7BB13400-6C75-4285-8B22-1005177EC4C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51" name="Line 3702">
          <a:extLst>
            <a:ext uri="{FF2B5EF4-FFF2-40B4-BE49-F238E27FC236}">
              <a16:creationId xmlns:a16="http://schemas.microsoft.com/office/drawing/2014/main" id="{359F1B56-4C56-4C2C-BB21-0E948B037B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52" name="Line 3703">
          <a:extLst>
            <a:ext uri="{FF2B5EF4-FFF2-40B4-BE49-F238E27FC236}">
              <a16:creationId xmlns:a16="http://schemas.microsoft.com/office/drawing/2014/main" id="{91D6BD40-CA50-484A-B7F1-70954B21E27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53" name="Line 3704">
          <a:extLst>
            <a:ext uri="{FF2B5EF4-FFF2-40B4-BE49-F238E27FC236}">
              <a16:creationId xmlns:a16="http://schemas.microsoft.com/office/drawing/2014/main" id="{76950168-4532-47D0-AD6E-A323BA9F5F2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54" name="Line 3705">
          <a:extLst>
            <a:ext uri="{FF2B5EF4-FFF2-40B4-BE49-F238E27FC236}">
              <a16:creationId xmlns:a16="http://schemas.microsoft.com/office/drawing/2014/main" id="{3D537F57-B560-46FE-ACCB-FFEC4086F34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55" name="Line 3706">
          <a:extLst>
            <a:ext uri="{FF2B5EF4-FFF2-40B4-BE49-F238E27FC236}">
              <a16:creationId xmlns:a16="http://schemas.microsoft.com/office/drawing/2014/main" id="{C56E95F6-F9FA-40DE-BB98-BD60D4C217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56" name="Line 3707">
          <a:extLst>
            <a:ext uri="{FF2B5EF4-FFF2-40B4-BE49-F238E27FC236}">
              <a16:creationId xmlns:a16="http://schemas.microsoft.com/office/drawing/2014/main" id="{AB7DA014-40AC-4FBF-9AE3-4A898B923BC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57" name="Line 3708">
          <a:extLst>
            <a:ext uri="{FF2B5EF4-FFF2-40B4-BE49-F238E27FC236}">
              <a16:creationId xmlns:a16="http://schemas.microsoft.com/office/drawing/2014/main" id="{05C9295B-9E63-4752-AC04-7FEBDA0AE79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58" name="Line 3709">
          <a:extLst>
            <a:ext uri="{FF2B5EF4-FFF2-40B4-BE49-F238E27FC236}">
              <a16:creationId xmlns:a16="http://schemas.microsoft.com/office/drawing/2014/main" id="{9C7DDB41-54C5-463B-9C4F-6B8214F790F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59" name="Line 3710">
          <a:extLst>
            <a:ext uri="{FF2B5EF4-FFF2-40B4-BE49-F238E27FC236}">
              <a16:creationId xmlns:a16="http://schemas.microsoft.com/office/drawing/2014/main" id="{60185E9E-0292-4C1F-883C-AD8FA129CAB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60" name="Line 3711">
          <a:extLst>
            <a:ext uri="{FF2B5EF4-FFF2-40B4-BE49-F238E27FC236}">
              <a16:creationId xmlns:a16="http://schemas.microsoft.com/office/drawing/2014/main" id="{3EBAA8BA-8884-4B67-9BA5-1ABD9D34868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61" name="Line 3712">
          <a:extLst>
            <a:ext uri="{FF2B5EF4-FFF2-40B4-BE49-F238E27FC236}">
              <a16:creationId xmlns:a16="http://schemas.microsoft.com/office/drawing/2014/main" id="{5E345A7A-F2B5-4C3A-973E-70FE0E8D12E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62" name="Line 3713">
          <a:extLst>
            <a:ext uri="{FF2B5EF4-FFF2-40B4-BE49-F238E27FC236}">
              <a16:creationId xmlns:a16="http://schemas.microsoft.com/office/drawing/2014/main" id="{5C1174C9-4874-452B-98C2-87DCCD135E1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63" name="Line 3714">
          <a:extLst>
            <a:ext uri="{FF2B5EF4-FFF2-40B4-BE49-F238E27FC236}">
              <a16:creationId xmlns:a16="http://schemas.microsoft.com/office/drawing/2014/main" id="{3BA380A4-6B34-4FB2-8C9C-F2B62CD47BE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64" name="Line 3715">
          <a:extLst>
            <a:ext uri="{FF2B5EF4-FFF2-40B4-BE49-F238E27FC236}">
              <a16:creationId xmlns:a16="http://schemas.microsoft.com/office/drawing/2014/main" id="{DEEA83BF-5409-4487-BFF9-839A95FEDFC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65" name="Line 3716">
          <a:extLst>
            <a:ext uri="{FF2B5EF4-FFF2-40B4-BE49-F238E27FC236}">
              <a16:creationId xmlns:a16="http://schemas.microsoft.com/office/drawing/2014/main" id="{D3BD45C3-9EAF-4319-B539-9C64A28A645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66" name="Line 3717">
          <a:extLst>
            <a:ext uri="{FF2B5EF4-FFF2-40B4-BE49-F238E27FC236}">
              <a16:creationId xmlns:a16="http://schemas.microsoft.com/office/drawing/2014/main" id="{C89782D4-63F8-4C0E-87D7-10CA52F38BF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67" name="Line 3718">
          <a:extLst>
            <a:ext uri="{FF2B5EF4-FFF2-40B4-BE49-F238E27FC236}">
              <a16:creationId xmlns:a16="http://schemas.microsoft.com/office/drawing/2014/main" id="{854EF40A-A223-4443-948C-B7EABF105D5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68" name="Line 3719">
          <a:extLst>
            <a:ext uri="{FF2B5EF4-FFF2-40B4-BE49-F238E27FC236}">
              <a16:creationId xmlns:a16="http://schemas.microsoft.com/office/drawing/2014/main" id="{63FA2104-1DAD-486D-9C5A-94F7D9403E5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69" name="Line 3720">
          <a:extLst>
            <a:ext uri="{FF2B5EF4-FFF2-40B4-BE49-F238E27FC236}">
              <a16:creationId xmlns:a16="http://schemas.microsoft.com/office/drawing/2014/main" id="{29A9EEFC-C4AC-4CB7-B93D-2D7110A4BF2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70" name="Line 3721">
          <a:extLst>
            <a:ext uri="{FF2B5EF4-FFF2-40B4-BE49-F238E27FC236}">
              <a16:creationId xmlns:a16="http://schemas.microsoft.com/office/drawing/2014/main" id="{0DB1C0AF-18D9-451D-A2A3-A64B9B6BCA3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71" name="Line 3722">
          <a:extLst>
            <a:ext uri="{FF2B5EF4-FFF2-40B4-BE49-F238E27FC236}">
              <a16:creationId xmlns:a16="http://schemas.microsoft.com/office/drawing/2014/main" id="{4B48B9C9-0302-45D1-A49A-5FE696A2134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72" name="Line 3723">
          <a:extLst>
            <a:ext uri="{FF2B5EF4-FFF2-40B4-BE49-F238E27FC236}">
              <a16:creationId xmlns:a16="http://schemas.microsoft.com/office/drawing/2014/main" id="{564C9AF6-8782-4672-A9CB-3DD19E1B8F1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73" name="Line 3724">
          <a:extLst>
            <a:ext uri="{FF2B5EF4-FFF2-40B4-BE49-F238E27FC236}">
              <a16:creationId xmlns:a16="http://schemas.microsoft.com/office/drawing/2014/main" id="{F4DD85D7-306D-4253-890B-E065EE3E1AF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74" name="Line 3725">
          <a:extLst>
            <a:ext uri="{FF2B5EF4-FFF2-40B4-BE49-F238E27FC236}">
              <a16:creationId xmlns:a16="http://schemas.microsoft.com/office/drawing/2014/main" id="{C616E210-84B1-48FE-9EFA-5733BDEB98F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75" name="Line 3726">
          <a:extLst>
            <a:ext uri="{FF2B5EF4-FFF2-40B4-BE49-F238E27FC236}">
              <a16:creationId xmlns:a16="http://schemas.microsoft.com/office/drawing/2014/main" id="{5870450E-8A8F-49C3-AF03-555DA002DE1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76" name="Line 3727">
          <a:extLst>
            <a:ext uri="{FF2B5EF4-FFF2-40B4-BE49-F238E27FC236}">
              <a16:creationId xmlns:a16="http://schemas.microsoft.com/office/drawing/2014/main" id="{63B386BD-CD6E-4F8B-ACC3-6AE082139A1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77" name="Line 3728">
          <a:extLst>
            <a:ext uri="{FF2B5EF4-FFF2-40B4-BE49-F238E27FC236}">
              <a16:creationId xmlns:a16="http://schemas.microsoft.com/office/drawing/2014/main" id="{65C12D8A-A08B-431C-A753-C5DE7DA8B3A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78" name="Line 3729">
          <a:extLst>
            <a:ext uri="{FF2B5EF4-FFF2-40B4-BE49-F238E27FC236}">
              <a16:creationId xmlns:a16="http://schemas.microsoft.com/office/drawing/2014/main" id="{B0C3C4EC-95B0-4CEE-9516-2783A84A67C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79" name="Line 3730">
          <a:extLst>
            <a:ext uri="{FF2B5EF4-FFF2-40B4-BE49-F238E27FC236}">
              <a16:creationId xmlns:a16="http://schemas.microsoft.com/office/drawing/2014/main" id="{64EA5194-3B61-4318-AEC1-80459B83E68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80" name="Line 3731">
          <a:extLst>
            <a:ext uri="{FF2B5EF4-FFF2-40B4-BE49-F238E27FC236}">
              <a16:creationId xmlns:a16="http://schemas.microsoft.com/office/drawing/2014/main" id="{07E91F45-D29F-4FAC-BD55-08AFA4A04A1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81" name="Line 3732">
          <a:extLst>
            <a:ext uri="{FF2B5EF4-FFF2-40B4-BE49-F238E27FC236}">
              <a16:creationId xmlns:a16="http://schemas.microsoft.com/office/drawing/2014/main" id="{F6182A27-BF15-4957-BC10-74BDDA5DE89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82" name="Line 3733">
          <a:extLst>
            <a:ext uri="{FF2B5EF4-FFF2-40B4-BE49-F238E27FC236}">
              <a16:creationId xmlns:a16="http://schemas.microsoft.com/office/drawing/2014/main" id="{27DFF997-2FBD-49E9-9FD5-09AD03C0C2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83" name="Line 3734">
          <a:extLst>
            <a:ext uri="{FF2B5EF4-FFF2-40B4-BE49-F238E27FC236}">
              <a16:creationId xmlns:a16="http://schemas.microsoft.com/office/drawing/2014/main" id="{2C25C6F9-C820-4104-BDF8-9889F90C656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84" name="Line 3735">
          <a:extLst>
            <a:ext uri="{FF2B5EF4-FFF2-40B4-BE49-F238E27FC236}">
              <a16:creationId xmlns:a16="http://schemas.microsoft.com/office/drawing/2014/main" id="{C04322D5-ED82-453A-B0C1-722D21A3C95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85" name="Line 3736">
          <a:extLst>
            <a:ext uri="{FF2B5EF4-FFF2-40B4-BE49-F238E27FC236}">
              <a16:creationId xmlns:a16="http://schemas.microsoft.com/office/drawing/2014/main" id="{99CE6120-2C34-42AD-AD22-3CBC4771FE4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86" name="Line 3737">
          <a:extLst>
            <a:ext uri="{FF2B5EF4-FFF2-40B4-BE49-F238E27FC236}">
              <a16:creationId xmlns:a16="http://schemas.microsoft.com/office/drawing/2014/main" id="{E6CAF435-F48F-4C7F-A523-BCC52A86026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87" name="Line 3738">
          <a:extLst>
            <a:ext uri="{FF2B5EF4-FFF2-40B4-BE49-F238E27FC236}">
              <a16:creationId xmlns:a16="http://schemas.microsoft.com/office/drawing/2014/main" id="{601D34B7-0CD8-45BB-B4EA-DEF1CCC64D7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88" name="Line 3739">
          <a:extLst>
            <a:ext uri="{FF2B5EF4-FFF2-40B4-BE49-F238E27FC236}">
              <a16:creationId xmlns:a16="http://schemas.microsoft.com/office/drawing/2014/main" id="{EC019E23-652F-4A4D-92B8-04F09746FE9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89" name="Line 3740">
          <a:extLst>
            <a:ext uri="{FF2B5EF4-FFF2-40B4-BE49-F238E27FC236}">
              <a16:creationId xmlns:a16="http://schemas.microsoft.com/office/drawing/2014/main" id="{85B50F28-33F0-4F19-83A7-010117B3BCE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90" name="Line 3741">
          <a:extLst>
            <a:ext uri="{FF2B5EF4-FFF2-40B4-BE49-F238E27FC236}">
              <a16:creationId xmlns:a16="http://schemas.microsoft.com/office/drawing/2014/main" id="{53A05902-A1EB-48D0-9F01-054B0089D51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91" name="Line 3742">
          <a:extLst>
            <a:ext uri="{FF2B5EF4-FFF2-40B4-BE49-F238E27FC236}">
              <a16:creationId xmlns:a16="http://schemas.microsoft.com/office/drawing/2014/main" id="{50E335DE-EDC7-4AC5-AC5B-E037E202A75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92" name="Line 3743">
          <a:extLst>
            <a:ext uri="{FF2B5EF4-FFF2-40B4-BE49-F238E27FC236}">
              <a16:creationId xmlns:a16="http://schemas.microsoft.com/office/drawing/2014/main" id="{6A51B98F-9961-4A49-B9D9-D44B436352F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93" name="Line 3744">
          <a:extLst>
            <a:ext uri="{FF2B5EF4-FFF2-40B4-BE49-F238E27FC236}">
              <a16:creationId xmlns:a16="http://schemas.microsoft.com/office/drawing/2014/main" id="{DCBCE879-62FF-4252-A992-D23D902D77B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94" name="Line 3745">
          <a:extLst>
            <a:ext uri="{FF2B5EF4-FFF2-40B4-BE49-F238E27FC236}">
              <a16:creationId xmlns:a16="http://schemas.microsoft.com/office/drawing/2014/main" id="{348FE880-61BB-406A-9D4E-61A367EE01F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95" name="Line 3746">
          <a:extLst>
            <a:ext uri="{FF2B5EF4-FFF2-40B4-BE49-F238E27FC236}">
              <a16:creationId xmlns:a16="http://schemas.microsoft.com/office/drawing/2014/main" id="{B0EAD5F4-0F80-4F3D-B1A1-309D5FB49C9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96" name="Line 3747">
          <a:extLst>
            <a:ext uri="{FF2B5EF4-FFF2-40B4-BE49-F238E27FC236}">
              <a16:creationId xmlns:a16="http://schemas.microsoft.com/office/drawing/2014/main" id="{3EE3D980-B2F6-490C-B68C-DF104583F1A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97" name="Line 3748">
          <a:extLst>
            <a:ext uri="{FF2B5EF4-FFF2-40B4-BE49-F238E27FC236}">
              <a16:creationId xmlns:a16="http://schemas.microsoft.com/office/drawing/2014/main" id="{2EF0B32F-B97B-4565-AD4E-B0064B6CDA6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98" name="Line 3749">
          <a:extLst>
            <a:ext uri="{FF2B5EF4-FFF2-40B4-BE49-F238E27FC236}">
              <a16:creationId xmlns:a16="http://schemas.microsoft.com/office/drawing/2014/main" id="{524A4564-8B0E-48B5-A18C-8302B1CFBD2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399" name="Line 3750">
          <a:extLst>
            <a:ext uri="{FF2B5EF4-FFF2-40B4-BE49-F238E27FC236}">
              <a16:creationId xmlns:a16="http://schemas.microsoft.com/office/drawing/2014/main" id="{34F6D196-38D2-4113-8E83-7C21C82B1DF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00" name="Line 3751">
          <a:extLst>
            <a:ext uri="{FF2B5EF4-FFF2-40B4-BE49-F238E27FC236}">
              <a16:creationId xmlns:a16="http://schemas.microsoft.com/office/drawing/2014/main" id="{91F69314-FC96-4587-AD8F-1720B9D854E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01" name="Line 3752">
          <a:extLst>
            <a:ext uri="{FF2B5EF4-FFF2-40B4-BE49-F238E27FC236}">
              <a16:creationId xmlns:a16="http://schemas.microsoft.com/office/drawing/2014/main" id="{29B68828-8859-4ACA-9989-4FF1809F618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02" name="Line 3753">
          <a:extLst>
            <a:ext uri="{FF2B5EF4-FFF2-40B4-BE49-F238E27FC236}">
              <a16:creationId xmlns:a16="http://schemas.microsoft.com/office/drawing/2014/main" id="{44670E7F-AC41-48F3-AC25-0F67172878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03" name="Line 3754">
          <a:extLst>
            <a:ext uri="{FF2B5EF4-FFF2-40B4-BE49-F238E27FC236}">
              <a16:creationId xmlns:a16="http://schemas.microsoft.com/office/drawing/2014/main" id="{4D00FD29-66D5-4EC0-8FC1-B96AF77C82D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04" name="Line 3755">
          <a:extLst>
            <a:ext uri="{FF2B5EF4-FFF2-40B4-BE49-F238E27FC236}">
              <a16:creationId xmlns:a16="http://schemas.microsoft.com/office/drawing/2014/main" id="{C068ED23-748B-478D-9D4B-F6092F2577B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05" name="Line 3756">
          <a:extLst>
            <a:ext uri="{FF2B5EF4-FFF2-40B4-BE49-F238E27FC236}">
              <a16:creationId xmlns:a16="http://schemas.microsoft.com/office/drawing/2014/main" id="{D532EDE3-3645-47D5-83AB-F89F2AAB965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06" name="Line 3757">
          <a:extLst>
            <a:ext uri="{FF2B5EF4-FFF2-40B4-BE49-F238E27FC236}">
              <a16:creationId xmlns:a16="http://schemas.microsoft.com/office/drawing/2014/main" id="{F62F9661-67FF-4CC7-BBDF-8EA100AD3A7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07" name="Line 3758">
          <a:extLst>
            <a:ext uri="{FF2B5EF4-FFF2-40B4-BE49-F238E27FC236}">
              <a16:creationId xmlns:a16="http://schemas.microsoft.com/office/drawing/2014/main" id="{41F0E376-452F-4D95-BB4E-C6F39EFC8EE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08" name="Line 3759">
          <a:extLst>
            <a:ext uri="{FF2B5EF4-FFF2-40B4-BE49-F238E27FC236}">
              <a16:creationId xmlns:a16="http://schemas.microsoft.com/office/drawing/2014/main" id="{AD4FE73F-E38F-457A-96D4-4B8A7CFE731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09" name="Line 3760">
          <a:extLst>
            <a:ext uri="{FF2B5EF4-FFF2-40B4-BE49-F238E27FC236}">
              <a16:creationId xmlns:a16="http://schemas.microsoft.com/office/drawing/2014/main" id="{D0D5CB11-62B0-47BE-9D15-265268AAB1F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10" name="Line 3761">
          <a:extLst>
            <a:ext uri="{FF2B5EF4-FFF2-40B4-BE49-F238E27FC236}">
              <a16:creationId xmlns:a16="http://schemas.microsoft.com/office/drawing/2014/main" id="{A9A532F3-4380-4530-9309-AACC53805B0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11" name="Line 3762">
          <a:extLst>
            <a:ext uri="{FF2B5EF4-FFF2-40B4-BE49-F238E27FC236}">
              <a16:creationId xmlns:a16="http://schemas.microsoft.com/office/drawing/2014/main" id="{B318458D-956D-44E9-BAF6-92BCC679F3B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12" name="Line 3763">
          <a:extLst>
            <a:ext uri="{FF2B5EF4-FFF2-40B4-BE49-F238E27FC236}">
              <a16:creationId xmlns:a16="http://schemas.microsoft.com/office/drawing/2014/main" id="{A243CDBD-CAD7-400C-A486-630C7B04CA9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13" name="Line 3764">
          <a:extLst>
            <a:ext uri="{FF2B5EF4-FFF2-40B4-BE49-F238E27FC236}">
              <a16:creationId xmlns:a16="http://schemas.microsoft.com/office/drawing/2014/main" id="{912CB815-80F1-4F47-84AD-03BCEE3AB02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14" name="Line 3765">
          <a:extLst>
            <a:ext uri="{FF2B5EF4-FFF2-40B4-BE49-F238E27FC236}">
              <a16:creationId xmlns:a16="http://schemas.microsoft.com/office/drawing/2014/main" id="{F2A5F4A5-CC09-463D-B9B0-16E67007BC7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15" name="Line 3766">
          <a:extLst>
            <a:ext uri="{FF2B5EF4-FFF2-40B4-BE49-F238E27FC236}">
              <a16:creationId xmlns:a16="http://schemas.microsoft.com/office/drawing/2014/main" id="{D651EC6F-9326-43DC-A090-393F91ED254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16" name="Line 3767">
          <a:extLst>
            <a:ext uri="{FF2B5EF4-FFF2-40B4-BE49-F238E27FC236}">
              <a16:creationId xmlns:a16="http://schemas.microsoft.com/office/drawing/2014/main" id="{9AC1E592-A333-4A16-94A8-E70C774BA91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17" name="Line 3768">
          <a:extLst>
            <a:ext uri="{FF2B5EF4-FFF2-40B4-BE49-F238E27FC236}">
              <a16:creationId xmlns:a16="http://schemas.microsoft.com/office/drawing/2014/main" id="{2D65A333-4EF9-4C4B-80DD-AC42ABCA99D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18" name="Line 3769">
          <a:extLst>
            <a:ext uri="{FF2B5EF4-FFF2-40B4-BE49-F238E27FC236}">
              <a16:creationId xmlns:a16="http://schemas.microsoft.com/office/drawing/2014/main" id="{2B563ECC-2798-4043-89E0-1B9453FC040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19" name="Line 3770">
          <a:extLst>
            <a:ext uri="{FF2B5EF4-FFF2-40B4-BE49-F238E27FC236}">
              <a16:creationId xmlns:a16="http://schemas.microsoft.com/office/drawing/2014/main" id="{604DED62-EDE1-4DCE-8BA3-A9C4420D3E9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20" name="Line 3771">
          <a:extLst>
            <a:ext uri="{FF2B5EF4-FFF2-40B4-BE49-F238E27FC236}">
              <a16:creationId xmlns:a16="http://schemas.microsoft.com/office/drawing/2014/main" id="{CA9DD719-6D0B-4EC7-BE8C-F10E8572375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21" name="Line 3772">
          <a:extLst>
            <a:ext uri="{FF2B5EF4-FFF2-40B4-BE49-F238E27FC236}">
              <a16:creationId xmlns:a16="http://schemas.microsoft.com/office/drawing/2014/main" id="{B89432E2-437E-4823-93FD-639CFBAD2F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22" name="Line 3773">
          <a:extLst>
            <a:ext uri="{FF2B5EF4-FFF2-40B4-BE49-F238E27FC236}">
              <a16:creationId xmlns:a16="http://schemas.microsoft.com/office/drawing/2014/main" id="{25304E90-3FEB-4BE8-A15C-899C4E59DDF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23" name="Line 3774">
          <a:extLst>
            <a:ext uri="{FF2B5EF4-FFF2-40B4-BE49-F238E27FC236}">
              <a16:creationId xmlns:a16="http://schemas.microsoft.com/office/drawing/2014/main" id="{F22A0726-B965-414B-8AC1-2E31C688FF2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24" name="Line 3775">
          <a:extLst>
            <a:ext uri="{FF2B5EF4-FFF2-40B4-BE49-F238E27FC236}">
              <a16:creationId xmlns:a16="http://schemas.microsoft.com/office/drawing/2014/main" id="{F80FF2D0-9E59-4EFE-8714-8EDDA726B9D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25" name="Line 3776">
          <a:extLst>
            <a:ext uri="{FF2B5EF4-FFF2-40B4-BE49-F238E27FC236}">
              <a16:creationId xmlns:a16="http://schemas.microsoft.com/office/drawing/2014/main" id="{7D709519-3A0F-4A08-B4CC-F7A0F663E6E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26" name="Line 3777">
          <a:extLst>
            <a:ext uri="{FF2B5EF4-FFF2-40B4-BE49-F238E27FC236}">
              <a16:creationId xmlns:a16="http://schemas.microsoft.com/office/drawing/2014/main" id="{5752275C-0A78-4573-AFAA-7907C87C704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27" name="Line 3778">
          <a:extLst>
            <a:ext uri="{FF2B5EF4-FFF2-40B4-BE49-F238E27FC236}">
              <a16:creationId xmlns:a16="http://schemas.microsoft.com/office/drawing/2014/main" id="{0FCB29CF-55DF-4AC4-82A9-C8B98DCA223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28" name="Line 3779">
          <a:extLst>
            <a:ext uri="{FF2B5EF4-FFF2-40B4-BE49-F238E27FC236}">
              <a16:creationId xmlns:a16="http://schemas.microsoft.com/office/drawing/2014/main" id="{43B3E5F5-16EA-439A-B957-AF89F15EB71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29" name="Line 3780">
          <a:extLst>
            <a:ext uri="{FF2B5EF4-FFF2-40B4-BE49-F238E27FC236}">
              <a16:creationId xmlns:a16="http://schemas.microsoft.com/office/drawing/2014/main" id="{C92E4F6B-261D-4F3F-8E9C-FF75582160B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30" name="Line 3781">
          <a:extLst>
            <a:ext uri="{FF2B5EF4-FFF2-40B4-BE49-F238E27FC236}">
              <a16:creationId xmlns:a16="http://schemas.microsoft.com/office/drawing/2014/main" id="{866DDCFC-D721-4D81-9844-200CE1EE45F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31" name="Line 3782">
          <a:extLst>
            <a:ext uri="{FF2B5EF4-FFF2-40B4-BE49-F238E27FC236}">
              <a16:creationId xmlns:a16="http://schemas.microsoft.com/office/drawing/2014/main" id="{583243D9-8535-4B8B-9341-04D9127DA30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32" name="Line 3783">
          <a:extLst>
            <a:ext uri="{FF2B5EF4-FFF2-40B4-BE49-F238E27FC236}">
              <a16:creationId xmlns:a16="http://schemas.microsoft.com/office/drawing/2014/main" id="{83ABFA90-C0E9-4FF9-9223-F221EC0FDE6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33" name="Line 3784">
          <a:extLst>
            <a:ext uri="{FF2B5EF4-FFF2-40B4-BE49-F238E27FC236}">
              <a16:creationId xmlns:a16="http://schemas.microsoft.com/office/drawing/2014/main" id="{137E2E56-A490-4314-A492-88B46C46DD5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34" name="Line 3785">
          <a:extLst>
            <a:ext uri="{FF2B5EF4-FFF2-40B4-BE49-F238E27FC236}">
              <a16:creationId xmlns:a16="http://schemas.microsoft.com/office/drawing/2014/main" id="{F088B2F8-A862-48FC-9EF9-EB82A938D4B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35" name="Line 3786">
          <a:extLst>
            <a:ext uri="{FF2B5EF4-FFF2-40B4-BE49-F238E27FC236}">
              <a16:creationId xmlns:a16="http://schemas.microsoft.com/office/drawing/2014/main" id="{EAB8CE72-7903-4C3A-907E-B4F43B8C3FA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36" name="Line 3787">
          <a:extLst>
            <a:ext uri="{FF2B5EF4-FFF2-40B4-BE49-F238E27FC236}">
              <a16:creationId xmlns:a16="http://schemas.microsoft.com/office/drawing/2014/main" id="{04973192-ABBC-46B8-8469-C109396DCA4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37" name="Line 3788">
          <a:extLst>
            <a:ext uri="{FF2B5EF4-FFF2-40B4-BE49-F238E27FC236}">
              <a16:creationId xmlns:a16="http://schemas.microsoft.com/office/drawing/2014/main" id="{CCDC2AF2-5552-484D-9B20-F1661D80730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38" name="Line 3789">
          <a:extLst>
            <a:ext uri="{FF2B5EF4-FFF2-40B4-BE49-F238E27FC236}">
              <a16:creationId xmlns:a16="http://schemas.microsoft.com/office/drawing/2014/main" id="{D6FA679F-25A4-4BC4-AD5B-94B94C08E64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39" name="Line 3790">
          <a:extLst>
            <a:ext uri="{FF2B5EF4-FFF2-40B4-BE49-F238E27FC236}">
              <a16:creationId xmlns:a16="http://schemas.microsoft.com/office/drawing/2014/main" id="{421C8AE5-55D0-4F72-891B-CFE4C82F93C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40" name="Line 3791">
          <a:extLst>
            <a:ext uri="{FF2B5EF4-FFF2-40B4-BE49-F238E27FC236}">
              <a16:creationId xmlns:a16="http://schemas.microsoft.com/office/drawing/2014/main" id="{B35D67E1-D895-4341-A3D9-E351D2CEBE3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41" name="Line 3792">
          <a:extLst>
            <a:ext uri="{FF2B5EF4-FFF2-40B4-BE49-F238E27FC236}">
              <a16:creationId xmlns:a16="http://schemas.microsoft.com/office/drawing/2014/main" id="{10ACDB10-4DAB-43DB-8E62-E4FEB81040C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42" name="Line 3793">
          <a:extLst>
            <a:ext uri="{FF2B5EF4-FFF2-40B4-BE49-F238E27FC236}">
              <a16:creationId xmlns:a16="http://schemas.microsoft.com/office/drawing/2014/main" id="{A6658C35-7D82-4B17-B94D-C07A60E4497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43" name="Line 3794">
          <a:extLst>
            <a:ext uri="{FF2B5EF4-FFF2-40B4-BE49-F238E27FC236}">
              <a16:creationId xmlns:a16="http://schemas.microsoft.com/office/drawing/2014/main" id="{464E4E72-63B3-461A-B799-4514AE8E300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44" name="Line 3795">
          <a:extLst>
            <a:ext uri="{FF2B5EF4-FFF2-40B4-BE49-F238E27FC236}">
              <a16:creationId xmlns:a16="http://schemas.microsoft.com/office/drawing/2014/main" id="{90840252-8835-4DE2-A947-93E1B4C68AB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45" name="Line 3796">
          <a:extLst>
            <a:ext uri="{FF2B5EF4-FFF2-40B4-BE49-F238E27FC236}">
              <a16:creationId xmlns:a16="http://schemas.microsoft.com/office/drawing/2014/main" id="{74FE5214-C964-41F6-83A8-782AA63DFDD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46" name="Line 3797">
          <a:extLst>
            <a:ext uri="{FF2B5EF4-FFF2-40B4-BE49-F238E27FC236}">
              <a16:creationId xmlns:a16="http://schemas.microsoft.com/office/drawing/2014/main" id="{E7770BE4-8BED-431C-B386-7EB8D44EFDC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47" name="Line 3798">
          <a:extLst>
            <a:ext uri="{FF2B5EF4-FFF2-40B4-BE49-F238E27FC236}">
              <a16:creationId xmlns:a16="http://schemas.microsoft.com/office/drawing/2014/main" id="{134A082A-7B8A-4847-B444-8A66ED8FB30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48" name="Line 3799">
          <a:extLst>
            <a:ext uri="{FF2B5EF4-FFF2-40B4-BE49-F238E27FC236}">
              <a16:creationId xmlns:a16="http://schemas.microsoft.com/office/drawing/2014/main" id="{0749ABF3-436A-4D7E-977A-891F7600A7A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49" name="Line 3800">
          <a:extLst>
            <a:ext uri="{FF2B5EF4-FFF2-40B4-BE49-F238E27FC236}">
              <a16:creationId xmlns:a16="http://schemas.microsoft.com/office/drawing/2014/main" id="{3B86D7FB-7757-4349-A2B8-1D8519D6233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50" name="Line 3801">
          <a:extLst>
            <a:ext uri="{FF2B5EF4-FFF2-40B4-BE49-F238E27FC236}">
              <a16:creationId xmlns:a16="http://schemas.microsoft.com/office/drawing/2014/main" id="{BA959EC1-2189-4554-9E9B-6B6628CE7A5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51" name="Line 3802">
          <a:extLst>
            <a:ext uri="{FF2B5EF4-FFF2-40B4-BE49-F238E27FC236}">
              <a16:creationId xmlns:a16="http://schemas.microsoft.com/office/drawing/2014/main" id="{0F58636E-60A2-4F84-8F51-B85E8A4BA28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52" name="Line 3803">
          <a:extLst>
            <a:ext uri="{FF2B5EF4-FFF2-40B4-BE49-F238E27FC236}">
              <a16:creationId xmlns:a16="http://schemas.microsoft.com/office/drawing/2014/main" id="{E0384764-9033-4B16-8122-CA393995B7D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53" name="Line 3804">
          <a:extLst>
            <a:ext uri="{FF2B5EF4-FFF2-40B4-BE49-F238E27FC236}">
              <a16:creationId xmlns:a16="http://schemas.microsoft.com/office/drawing/2014/main" id="{894806E1-BE25-458E-B021-749148E8A8C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54" name="Line 3805">
          <a:extLst>
            <a:ext uri="{FF2B5EF4-FFF2-40B4-BE49-F238E27FC236}">
              <a16:creationId xmlns:a16="http://schemas.microsoft.com/office/drawing/2014/main" id="{36B7DAE6-203F-4AA3-9221-8C008B8C0A6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55" name="Line 3806">
          <a:extLst>
            <a:ext uri="{FF2B5EF4-FFF2-40B4-BE49-F238E27FC236}">
              <a16:creationId xmlns:a16="http://schemas.microsoft.com/office/drawing/2014/main" id="{B15C881F-B514-4227-A381-556943B9247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56" name="Line 3807">
          <a:extLst>
            <a:ext uri="{FF2B5EF4-FFF2-40B4-BE49-F238E27FC236}">
              <a16:creationId xmlns:a16="http://schemas.microsoft.com/office/drawing/2014/main" id="{5D922B54-264D-48FF-AA06-4D589C4B560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57" name="Line 3808">
          <a:extLst>
            <a:ext uri="{FF2B5EF4-FFF2-40B4-BE49-F238E27FC236}">
              <a16:creationId xmlns:a16="http://schemas.microsoft.com/office/drawing/2014/main" id="{38A27B27-856C-4410-BC64-D2FB4BB5E55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58" name="Line 3809">
          <a:extLst>
            <a:ext uri="{FF2B5EF4-FFF2-40B4-BE49-F238E27FC236}">
              <a16:creationId xmlns:a16="http://schemas.microsoft.com/office/drawing/2014/main" id="{88DB6B5F-6EE6-492A-A0A5-1A0209F6035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59" name="Line 3810">
          <a:extLst>
            <a:ext uri="{FF2B5EF4-FFF2-40B4-BE49-F238E27FC236}">
              <a16:creationId xmlns:a16="http://schemas.microsoft.com/office/drawing/2014/main" id="{ADE1373C-2A63-4F06-B65D-B7319B70927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60" name="Line 3811">
          <a:extLst>
            <a:ext uri="{FF2B5EF4-FFF2-40B4-BE49-F238E27FC236}">
              <a16:creationId xmlns:a16="http://schemas.microsoft.com/office/drawing/2014/main" id="{7F79B1E2-1ECA-4CF1-9762-E2EE0611834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61" name="Line 3812">
          <a:extLst>
            <a:ext uri="{FF2B5EF4-FFF2-40B4-BE49-F238E27FC236}">
              <a16:creationId xmlns:a16="http://schemas.microsoft.com/office/drawing/2014/main" id="{3789DFC8-2447-40A6-99B7-B37A833511C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62" name="Line 3813">
          <a:extLst>
            <a:ext uri="{FF2B5EF4-FFF2-40B4-BE49-F238E27FC236}">
              <a16:creationId xmlns:a16="http://schemas.microsoft.com/office/drawing/2014/main" id="{42CE4A38-082A-495E-BF69-D6CDCA03408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63" name="Line 3814">
          <a:extLst>
            <a:ext uri="{FF2B5EF4-FFF2-40B4-BE49-F238E27FC236}">
              <a16:creationId xmlns:a16="http://schemas.microsoft.com/office/drawing/2014/main" id="{92895021-86E0-40DB-B699-B732079ECD9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64" name="Line 3815">
          <a:extLst>
            <a:ext uri="{FF2B5EF4-FFF2-40B4-BE49-F238E27FC236}">
              <a16:creationId xmlns:a16="http://schemas.microsoft.com/office/drawing/2014/main" id="{9DA27E7A-7115-41DF-A7B9-275F18181A3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65" name="Line 3816">
          <a:extLst>
            <a:ext uri="{FF2B5EF4-FFF2-40B4-BE49-F238E27FC236}">
              <a16:creationId xmlns:a16="http://schemas.microsoft.com/office/drawing/2014/main" id="{1D9C8988-FD57-40DC-AE7A-8DA03458A0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66" name="Line 3817">
          <a:extLst>
            <a:ext uri="{FF2B5EF4-FFF2-40B4-BE49-F238E27FC236}">
              <a16:creationId xmlns:a16="http://schemas.microsoft.com/office/drawing/2014/main" id="{2FDC2B1F-9CBE-4128-9318-13B4DC75CF1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67" name="Line 3818">
          <a:extLst>
            <a:ext uri="{FF2B5EF4-FFF2-40B4-BE49-F238E27FC236}">
              <a16:creationId xmlns:a16="http://schemas.microsoft.com/office/drawing/2014/main" id="{0A9071A1-B1B2-4F7A-AC3A-AEA4D8774C9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68" name="Line 3819">
          <a:extLst>
            <a:ext uri="{FF2B5EF4-FFF2-40B4-BE49-F238E27FC236}">
              <a16:creationId xmlns:a16="http://schemas.microsoft.com/office/drawing/2014/main" id="{3533C89F-66FA-4064-8E59-ADB9946A3F9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69" name="Line 3820">
          <a:extLst>
            <a:ext uri="{FF2B5EF4-FFF2-40B4-BE49-F238E27FC236}">
              <a16:creationId xmlns:a16="http://schemas.microsoft.com/office/drawing/2014/main" id="{742C2613-AAA9-438D-8CFE-97350CEF6FF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70" name="Line 3821">
          <a:extLst>
            <a:ext uri="{FF2B5EF4-FFF2-40B4-BE49-F238E27FC236}">
              <a16:creationId xmlns:a16="http://schemas.microsoft.com/office/drawing/2014/main" id="{15F81DB5-5628-4AD2-B9E1-BCBB522B34A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71" name="Line 3822">
          <a:extLst>
            <a:ext uri="{FF2B5EF4-FFF2-40B4-BE49-F238E27FC236}">
              <a16:creationId xmlns:a16="http://schemas.microsoft.com/office/drawing/2014/main" id="{3C30BD17-8CF5-4C22-97C1-0BC8686D4B6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72" name="Line 3823">
          <a:extLst>
            <a:ext uri="{FF2B5EF4-FFF2-40B4-BE49-F238E27FC236}">
              <a16:creationId xmlns:a16="http://schemas.microsoft.com/office/drawing/2014/main" id="{52116D6B-D593-47D2-86C6-A9DBA9D1A3B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73" name="Line 3824">
          <a:extLst>
            <a:ext uri="{FF2B5EF4-FFF2-40B4-BE49-F238E27FC236}">
              <a16:creationId xmlns:a16="http://schemas.microsoft.com/office/drawing/2014/main" id="{BB188A49-9470-4D56-8830-91F3BE8240F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74" name="Line 3825">
          <a:extLst>
            <a:ext uri="{FF2B5EF4-FFF2-40B4-BE49-F238E27FC236}">
              <a16:creationId xmlns:a16="http://schemas.microsoft.com/office/drawing/2014/main" id="{04542AFA-9945-4ECB-B1ED-E0287E111D7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75" name="Line 3826">
          <a:extLst>
            <a:ext uri="{FF2B5EF4-FFF2-40B4-BE49-F238E27FC236}">
              <a16:creationId xmlns:a16="http://schemas.microsoft.com/office/drawing/2014/main" id="{C6CAF013-5ECC-4BE0-BAC9-D79486E17EF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76" name="Line 3827">
          <a:extLst>
            <a:ext uri="{FF2B5EF4-FFF2-40B4-BE49-F238E27FC236}">
              <a16:creationId xmlns:a16="http://schemas.microsoft.com/office/drawing/2014/main" id="{C9E201B5-7A9A-4B89-9EE7-58A3D3B1DFE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77" name="Line 3828">
          <a:extLst>
            <a:ext uri="{FF2B5EF4-FFF2-40B4-BE49-F238E27FC236}">
              <a16:creationId xmlns:a16="http://schemas.microsoft.com/office/drawing/2014/main" id="{E7B0588F-3A47-4A42-82C4-4B6FEEBBCC3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78" name="Line 3829">
          <a:extLst>
            <a:ext uri="{FF2B5EF4-FFF2-40B4-BE49-F238E27FC236}">
              <a16:creationId xmlns:a16="http://schemas.microsoft.com/office/drawing/2014/main" id="{3600B990-5300-4420-A930-61038D0C455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79" name="Line 3830">
          <a:extLst>
            <a:ext uri="{FF2B5EF4-FFF2-40B4-BE49-F238E27FC236}">
              <a16:creationId xmlns:a16="http://schemas.microsoft.com/office/drawing/2014/main" id="{D6B9532C-9565-4CC8-AB96-C3CA7F3A0C8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80" name="Line 3831">
          <a:extLst>
            <a:ext uri="{FF2B5EF4-FFF2-40B4-BE49-F238E27FC236}">
              <a16:creationId xmlns:a16="http://schemas.microsoft.com/office/drawing/2014/main" id="{E20B241B-30A2-41FC-A190-3E42BB310BC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81" name="Line 3832">
          <a:extLst>
            <a:ext uri="{FF2B5EF4-FFF2-40B4-BE49-F238E27FC236}">
              <a16:creationId xmlns:a16="http://schemas.microsoft.com/office/drawing/2014/main" id="{5B46A592-C665-4277-B0B2-82E29E82DE5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82" name="Line 3833">
          <a:extLst>
            <a:ext uri="{FF2B5EF4-FFF2-40B4-BE49-F238E27FC236}">
              <a16:creationId xmlns:a16="http://schemas.microsoft.com/office/drawing/2014/main" id="{7696C84B-CD9A-4F09-B446-232B855CF6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83" name="Line 3834">
          <a:extLst>
            <a:ext uri="{FF2B5EF4-FFF2-40B4-BE49-F238E27FC236}">
              <a16:creationId xmlns:a16="http://schemas.microsoft.com/office/drawing/2014/main" id="{CD310BBA-AFB0-4C89-BCD6-91A2887928A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84" name="Line 3835">
          <a:extLst>
            <a:ext uri="{FF2B5EF4-FFF2-40B4-BE49-F238E27FC236}">
              <a16:creationId xmlns:a16="http://schemas.microsoft.com/office/drawing/2014/main" id="{437B781A-B0EE-4AFA-AE58-B116A3BC9AB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85" name="Line 3836">
          <a:extLst>
            <a:ext uri="{FF2B5EF4-FFF2-40B4-BE49-F238E27FC236}">
              <a16:creationId xmlns:a16="http://schemas.microsoft.com/office/drawing/2014/main" id="{3AC605CC-1C1E-4BA6-9715-0E5B0438395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86" name="Line 3837">
          <a:extLst>
            <a:ext uri="{FF2B5EF4-FFF2-40B4-BE49-F238E27FC236}">
              <a16:creationId xmlns:a16="http://schemas.microsoft.com/office/drawing/2014/main" id="{8F79C2CA-5715-44FC-9483-1A76538E267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87" name="Line 3838">
          <a:extLst>
            <a:ext uri="{FF2B5EF4-FFF2-40B4-BE49-F238E27FC236}">
              <a16:creationId xmlns:a16="http://schemas.microsoft.com/office/drawing/2014/main" id="{CEB07436-251B-4209-9F18-0790E0FEB62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88" name="Line 3839">
          <a:extLst>
            <a:ext uri="{FF2B5EF4-FFF2-40B4-BE49-F238E27FC236}">
              <a16:creationId xmlns:a16="http://schemas.microsoft.com/office/drawing/2014/main" id="{EE3C0574-A738-4CA8-B884-5DA2C09A6F8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89" name="Line 3840">
          <a:extLst>
            <a:ext uri="{FF2B5EF4-FFF2-40B4-BE49-F238E27FC236}">
              <a16:creationId xmlns:a16="http://schemas.microsoft.com/office/drawing/2014/main" id="{05FB96D5-7013-40A6-9581-1A793CCF460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90" name="Line 3841">
          <a:extLst>
            <a:ext uri="{FF2B5EF4-FFF2-40B4-BE49-F238E27FC236}">
              <a16:creationId xmlns:a16="http://schemas.microsoft.com/office/drawing/2014/main" id="{94917E85-8613-4260-B127-F2B814C01CE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91" name="Line 3842">
          <a:extLst>
            <a:ext uri="{FF2B5EF4-FFF2-40B4-BE49-F238E27FC236}">
              <a16:creationId xmlns:a16="http://schemas.microsoft.com/office/drawing/2014/main" id="{468DBEE4-98A2-4C6E-A7ED-A41A4D755A1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92" name="Line 3843">
          <a:extLst>
            <a:ext uri="{FF2B5EF4-FFF2-40B4-BE49-F238E27FC236}">
              <a16:creationId xmlns:a16="http://schemas.microsoft.com/office/drawing/2014/main" id="{FAC7F34B-2F56-4818-9572-52DE33ECA62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93" name="Line 3844">
          <a:extLst>
            <a:ext uri="{FF2B5EF4-FFF2-40B4-BE49-F238E27FC236}">
              <a16:creationId xmlns:a16="http://schemas.microsoft.com/office/drawing/2014/main" id="{E68F838A-425B-4B42-AAF4-6219B69288B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94" name="Line 3845">
          <a:extLst>
            <a:ext uri="{FF2B5EF4-FFF2-40B4-BE49-F238E27FC236}">
              <a16:creationId xmlns:a16="http://schemas.microsoft.com/office/drawing/2014/main" id="{07AF88E3-3DF9-4388-9CBC-B59FF88639B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95" name="Line 3846">
          <a:extLst>
            <a:ext uri="{FF2B5EF4-FFF2-40B4-BE49-F238E27FC236}">
              <a16:creationId xmlns:a16="http://schemas.microsoft.com/office/drawing/2014/main" id="{A4526FDB-E597-4DF4-9B96-398BC1AE52E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96" name="Line 3847">
          <a:extLst>
            <a:ext uri="{FF2B5EF4-FFF2-40B4-BE49-F238E27FC236}">
              <a16:creationId xmlns:a16="http://schemas.microsoft.com/office/drawing/2014/main" id="{D19A1EC3-6A62-4264-990D-B9CC65BD235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97" name="Line 3848">
          <a:extLst>
            <a:ext uri="{FF2B5EF4-FFF2-40B4-BE49-F238E27FC236}">
              <a16:creationId xmlns:a16="http://schemas.microsoft.com/office/drawing/2014/main" id="{529C2A55-EC3D-4EB0-AAE7-B5AC371F6B0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98" name="Line 3849">
          <a:extLst>
            <a:ext uri="{FF2B5EF4-FFF2-40B4-BE49-F238E27FC236}">
              <a16:creationId xmlns:a16="http://schemas.microsoft.com/office/drawing/2014/main" id="{25AB2D01-5D49-4D2F-8A64-381B21A1F6D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499" name="Line 3850">
          <a:extLst>
            <a:ext uri="{FF2B5EF4-FFF2-40B4-BE49-F238E27FC236}">
              <a16:creationId xmlns:a16="http://schemas.microsoft.com/office/drawing/2014/main" id="{D777737B-D304-481A-B8AB-F52348FA871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00" name="Line 3851">
          <a:extLst>
            <a:ext uri="{FF2B5EF4-FFF2-40B4-BE49-F238E27FC236}">
              <a16:creationId xmlns:a16="http://schemas.microsoft.com/office/drawing/2014/main" id="{58F892E8-721B-4537-9212-8D2B539515D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01" name="Line 3852">
          <a:extLst>
            <a:ext uri="{FF2B5EF4-FFF2-40B4-BE49-F238E27FC236}">
              <a16:creationId xmlns:a16="http://schemas.microsoft.com/office/drawing/2014/main" id="{E4F57E76-0BF6-4E06-8542-FEB86528D7C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02" name="Line 3853">
          <a:extLst>
            <a:ext uri="{FF2B5EF4-FFF2-40B4-BE49-F238E27FC236}">
              <a16:creationId xmlns:a16="http://schemas.microsoft.com/office/drawing/2014/main" id="{5C60B7EB-A404-4801-A5A5-46B8DC87F28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03" name="Line 3854">
          <a:extLst>
            <a:ext uri="{FF2B5EF4-FFF2-40B4-BE49-F238E27FC236}">
              <a16:creationId xmlns:a16="http://schemas.microsoft.com/office/drawing/2014/main" id="{5DC62EB8-0D1E-4C3A-880F-F038D42175E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04" name="Line 3855">
          <a:extLst>
            <a:ext uri="{FF2B5EF4-FFF2-40B4-BE49-F238E27FC236}">
              <a16:creationId xmlns:a16="http://schemas.microsoft.com/office/drawing/2014/main" id="{02D2AD32-823D-4BB2-AB70-7EBFF997539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05" name="Line 3856">
          <a:extLst>
            <a:ext uri="{FF2B5EF4-FFF2-40B4-BE49-F238E27FC236}">
              <a16:creationId xmlns:a16="http://schemas.microsoft.com/office/drawing/2014/main" id="{F55F5693-2EF7-4EBA-B4E9-7E7C541F1F3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06" name="Line 3857">
          <a:extLst>
            <a:ext uri="{FF2B5EF4-FFF2-40B4-BE49-F238E27FC236}">
              <a16:creationId xmlns:a16="http://schemas.microsoft.com/office/drawing/2014/main" id="{7BCFAC18-F5F0-4369-BD93-3365D71B08D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07" name="Line 3858">
          <a:extLst>
            <a:ext uri="{FF2B5EF4-FFF2-40B4-BE49-F238E27FC236}">
              <a16:creationId xmlns:a16="http://schemas.microsoft.com/office/drawing/2014/main" id="{4C26103B-C400-46EB-B03C-3EC0E31D957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08" name="Line 3859">
          <a:extLst>
            <a:ext uri="{FF2B5EF4-FFF2-40B4-BE49-F238E27FC236}">
              <a16:creationId xmlns:a16="http://schemas.microsoft.com/office/drawing/2014/main" id="{6B75EA3B-2F0B-4FB1-8B23-2AF7EDC9806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09" name="Line 3860">
          <a:extLst>
            <a:ext uri="{FF2B5EF4-FFF2-40B4-BE49-F238E27FC236}">
              <a16:creationId xmlns:a16="http://schemas.microsoft.com/office/drawing/2014/main" id="{8F576FAA-4B73-4445-8C31-8AA24A4044E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10" name="Line 3861">
          <a:extLst>
            <a:ext uri="{FF2B5EF4-FFF2-40B4-BE49-F238E27FC236}">
              <a16:creationId xmlns:a16="http://schemas.microsoft.com/office/drawing/2014/main" id="{83765F1A-B4AC-4036-925E-DCAFBAB7AD3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11" name="Line 3862">
          <a:extLst>
            <a:ext uri="{FF2B5EF4-FFF2-40B4-BE49-F238E27FC236}">
              <a16:creationId xmlns:a16="http://schemas.microsoft.com/office/drawing/2014/main" id="{D39B7E0B-E7D9-4490-BB2B-7B5EB30F507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12" name="Line 3863">
          <a:extLst>
            <a:ext uri="{FF2B5EF4-FFF2-40B4-BE49-F238E27FC236}">
              <a16:creationId xmlns:a16="http://schemas.microsoft.com/office/drawing/2014/main" id="{E6C203F5-180C-4EAF-B13F-78278EADE8F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13" name="Line 3864">
          <a:extLst>
            <a:ext uri="{FF2B5EF4-FFF2-40B4-BE49-F238E27FC236}">
              <a16:creationId xmlns:a16="http://schemas.microsoft.com/office/drawing/2014/main" id="{0FA90008-F1BB-4285-A966-913085FFD2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14" name="Line 3865">
          <a:extLst>
            <a:ext uri="{FF2B5EF4-FFF2-40B4-BE49-F238E27FC236}">
              <a16:creationId xmlns:a16="http://schemas.microsoft.com/office/drawing/2014/main" id="{187C1A02-0169-4558-864F-629A8DB94D9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15" name="Line 3866">
          <a:extLst>
            <a:ext uri="{FF2B5EF4-FFF2-40B4-BE49-F238E27FC236}">
              <a16:creationId xmlns:a16="http://schemas.microsoft.com/office/drawing/2014/main" id="{050D0B36-089E-4089-AC53-E9B81E3E7E7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16" name="Line 3867">
          <a:extLst>
            <a:ext uri="{FF2B5EF4-FFF2-40B4-BE49-F238E27FC236}">
              <a16:creationId xmlns:a16="http://schemas.microsoft.com/office/drawing/2014/main" id="{2435B6E9-AABC-4444-9D3E-88BD12836DC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17" name="Line 3868">
          <a:extLst>
            <a:ext uri="{FF2B5EF4-FFF2-40B4-BE49-F238E27FC236}">
              <a16:creationId xmlns:a16="http://schemas.microsoft.com/office/drawing/2014/main" id="{33BFEF0B-884A-407E-9619-045DCFE3574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18" name="Line 3869">
          <a:extLst>
            <a:ext uri="{FF2B5EF4-FFF2-40B4-BE49-F238E27FC236}">
              <a16:creationId xmlns:a16="http://schemas.microsoft.com/office/drawing/2014/main" id="{B9A0DA96-879A-4B56-B3B6-00735426DC7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19" name="Line 3870">
          <a:extLst>
            <a:ext uri="{FF2B5EF4-FFF2-40B4-BE49-F238E27FC236}">
              <a16:creationId xmlns:a16="http://schemas.microsoft.com/office/drawing/2014/main" id="{211E5785-3E42-4336-ACBD-2859B2631A3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20" name="Line 3871">
          <a:extLst>
            <a:ext uri="{FF2B5EF4-FFF2-40B4-BE49-F238E27FC236}">
              <a16:creationId xmlns:a16="http://schemas.microsoft.com/office/drawing/2014/main" id="{F82DC8DF-6272-47E9-9504-1F1D0D22AF3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21" name="Line 3872">
          <a:extLst>
            <a:ext uri="{FF2B5EF4-FFF2-40B4-BE49-F238E27FC236}">
              <a16:creationId xmlns:a16="http://schemas.microsoft.com/office/drawing/2014/main" id="{FA8AC3FC-2400-47D1-B653-522F8CDC197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22" name="Line 3873">
          <a:extLst>
            <a:ext uri="{FF2B5EF4-FFF2-40B4-BE49-F238E27FC236}">
              <a16:creationId xmlns:a16="http://schemas.microsoft.com/office/drawing/2014/main" id="{4E58955B-B2A6-4F00-B93D-02C22D93C07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23" name="Line 3874">
          <a:extLst>
            <a:ext uri="{FF2B5EF4-FFF2-40B4-BE49-F238E27FC236}">
              <a16:creationId xmlns:a16="http://schemas.microsoft.com/office/drawing/2014/main" id="{2148D081-FDDF-4103-BC23-B26D075927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24" name="Line 3875">
          <a:extLst>
            <a:ext uri="{FF2B5EF4-FFF2-40B4-BE49-F238E27FC236}">
              <a16:creationId xmlns:a16="http://schemas.microsoft.com/office/drawing/2014/main" id="{E9F131A9-6ECB-4C71-A7A1-A0E448C9A52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25" name="Line 3876">
          <a:extLst>
            <a:ext uri="{FF2B5EF4-FFF2-40B4-BE49-F238E27FC236}">
              <a16:creationId xmlns:a16="http://schemas.microsoft.com/office/drawing/2014/main" id="{AF80DA37-78D8-4981-8642-4D535021B12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26" name="Line 3877">
          <a:extLst>
            <a:ext uri="{FF2B5EF4-FFF2-40B4-BE49-F238E27FC236}">
              <a16:creationId xmlns:a16="http://schemas.microsoft.com/office/drawing/2014/main" id="{8D06F6A9-AA8A-434A-AF90-8BEA8A1B2D2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27" name="Line 3878">
          <a:extLst>
            <a:ext uri="{FF2B5EF4-FFF2-40B4-BE49-F238E27FC236}">
              <a16:creationId xmlns:a16="http://schemas.microsoft.com/office/drawing/2014/main" id="{33ABDD89-F4CD-4A29-A404-A6513465709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28" name="Line 3879">
          <a:extLst>
            <a:ext uri="{FF2B5EF4-FFF2-40B4-BE49-F238E27FC236}">
              <a16:creationId xmlns:a16="http://schemas.microsoft.com/office/drawing/2014/main" id="{37FB1414-D9AB-46CF-9134-C2BF1DC276D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29" name="Line 3880">
          <a:extLst>
            <a:ext uri="{FF2B5EF4-FFF2-40B4-BE49-F238E27FC236}">
              <a16:creationId xmlns:a16="http://schemas.microsoft.com/office/drawing/2014/main" id="{32F0E9BD-1D96-4F79-A2A9-71DDA38ED42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30" name="Line 3881">
          <a:extLst>
            <a:ext uri="{FF2B5EF4-FFF2-40B4-BE49-F238E27FC236}">
              <a16:creationId xmlns:a16="http://schemas.microsoft.com/office/drawing/2014/main" id="{F2D0AC96-ED5C-40A4-990F-ED5A3499E7B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31" name="Line 3882">
          <a:extLst>
            <a:ext uri="{FF2B5EF4-FFF2-40B4-BE49-F238E27FC236}">
              <a16:creationId xmlns:a16="http://schemas.microsoft.com/office/drawing/2014/main" id="{AA5371C2-51C3-431E-93C5-171E34624B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32" name="Line 3883">
          <a:extLst>
            <a:ext uri="{FF2B5EF4-FFF2-40B4-BE49-F238E27FC236}">
              <a16:creationId xmlns:a16="http://schemas.microsoft.com/office/drawing/2014/main" id="{652AE076-2938-4E3F-BCEC-F520E0519A9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33" name="Line 3884">
          <a:extLst>
            <a:ext uri="{FF2B5EF4-FFF2-40B4-BE49-F238E27FC236}">
              <a16:creationId xmlns:a16="http://schemas.microsoft.com/office/drawing/2014/main" id="{B43C2DB1-49EF-46E3-A980-F9606320742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34" name="Line 3885">
          <a:extLst>
            <a:ext uri="{FF2B5EF4-FFF2-40B4-BE49-F238E27FC236}">
              <a16:creationId xmlns:a16="http://schemas.microsoft.com/office/drawing/2014/main" id="{5010D731-3A13-4AD5-8878-75A50F5D73C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35" name="Line 3886">
          <a:extLst>
            <a:ext uri="{FF2B5EF4-FFF2-40B4-BE49-F238E27FC236}">
              <a16:creationId xmlns:a16="http://schemas.microsoft.com/office/drawing/2014/main" id="{0E04BAF2-5C2B-467F-B44E-3068E07B9B1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36" name="Line 3887">
          <a:extLst>
            <a:ext uri="{FF2B5EF4-FFF2-40B4-BE49-F238E27FC236}">
              <a16:creationId xmlns:a16="http://schemas.microsoft.com/office/drawing/2014/main" id="{934EF494-36D0-45E7-952A-4A0B405B6CD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37" name="Line 3888">
          <a:extLst>
            <a:ext uri="{FF2B5EF4-FFF2-40B4-BE49-F238E27FC236}">
              <a16:creationId xmlns:a16="http://schemas.microsoft.com/office/drawing/2014/main" id="{711B94C9-86DE-4F43-BDA1-2A305CFFDD2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38" name="Line 3889">
          <a:extLst>
            <a:ext uri="{FF2B5EF4-FFF2-40B4-BE49-F238E27FC236}">
              <a16:creationId xmlns:a16="http://schemas.microsoft.com/office/drawing/2014/main" id="{CB1A4DFF-0AEC-4E10-93F4-F0B6BB6501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39" name="Line 3890">
          <a:extLst>
            <a:ext uri="{FF2B5EF4-FFF2-40B4-BE49-F238E27FC236}">
              <a16:creationId xmlns:a16="http://schemas.microsoft.com/office/drawing/2014/main" id="{C1A9263E-17D6-49C9-BD2C-C08BFAE67E0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40" name="Line 3891">
          <a:extLst>
            <a:ext uri="{FF2B5EF4-FFF2-40B4-BE49-F238E27FC236}">
              <a16:creationId xmlns:a16="http://schemas.microsoft.com/office/drawing/2014/main" id="{BCD11905-2E58-4D13-B433-106E6749390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41" name="Line 3892">
          <a:extLst>
            <a:ext uri="{FF2B5EF4-FFF2-40B4-BE49-F238E27FC236}">
              <a16:creationId xmlns:a16="http://schemas.microsoft.com/office/drawing/2014/main" id="{6D6FD790-D737-42CF-8AC1-AFE6036BBD7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42" name="Line 3893">
          <a:extLst>
            <a:ext uri="{FF2B5EF4-FFF2-40B4-BE49-F238E27FC236}">
              <a16:creationId xmlns:a16="http://schemas.microsoft.com/office/drawing/2014/main" id="{F62A36FF-1B98-4505-9C01-D54F2FDA379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43" name="Line 3894">
          <a:extLst>
            <a:ext uri="{FF2B5EF4-FFF2-40B4-BE49-F238E27FC236}">
              <a16:creationId xmlns:a16="http://schemas.microsoft.com/office/drawing/2014/main" id="{EEB5FC5B-AF86-416E-A57A-3CA48E88334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44" name="Line 3895">
          <a:extLst>
            <a:ext uri="{FF2B5EF4-FFF2-40B4-BE49-F238E27FC236}">
              <a16:creationId xmlns:a16="http://schemas.microsoft.com/office/drawing/2014/main" id="{73EF4EDA-9194-4CB4-9C2B-97B8E1509F1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45" name="Line 3896">
          <a:extLst>
            <a:ext uri="{FF2B5EF4-FFF2-40B4-BE49-F238E27FC236}">
              <a16:creationId xmlns:a16="http://schemas.microsoft.com/office/drawing/2014/main" id="{EF886A73-FA3F-4BA1-8D71-FB178B062DF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46" name="Line 3897">
          <a:extLst>
            <a:ext uri="{FF2B5EF4-FFF2-40B4-BE49-F238E27FC236}">
              <a16:creationId xmlns:a16="http://schemas.microsoft.com/office/drawing/2014/main" id="{BB50C727-013E-4D6D-AA46-DC2D6F81AE1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47" name="Line 3898">
          <a:extLst>
            <a:ext uri="{FF2B5EF4-FFF2-40B4-BE49-F238E27FC236}">
              <a16:creationId xmlns:a16="http://schemas.microsoft.com/office/drawing/2014/main" id="{23FE2BF3-08B4-4881-AB3B-0D93E03D11D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48" name="Line 3899">
          <a:extLst>
            <a:ext uri="{FF2B5EF4-FFF2-40B4-BE49-F238E27FC236}">
              <a16:creationId xmlns:a16="http://schemas.microsoft.com/office/drawing/2014/main" id="{773D5EFC-49E6-4DB2-BE51-69807852D41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49" name="Line 3900">
          <a:extLst>
            <a:ext uri="{FF2B5EF4-FFF2-40B4-BE49-F238E27FC236}">
              <a16:creationId xmlns:a16="http://schemas.microsoft.com/office/drawing/2014/main" id="{9668EF4A-8354-4711-91CB-094899D273C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50" name="Line 3901">
          <a:extLst>
            <a:ext uri="{FF2B5EF4-FFF2-40B4-BE49-F238E27FC236}">
              <a16:creationId xmlns:a16="http://schemas.microsoft.com/office/drawing/2014/main" id="{D7BFDED3-0CBC-4C70-B4DF-1844E78E7E4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51" name="Line 3902">
          <a:extLst>
            <a:ext uri="{FF2B5EF4-FFF2-40B4-BE49-F238E27FC236}">
              <a16:creationId xmlns:a16="http://schemas.microsoft.com/office/drawing/2014/main" id="{CABBEDDF-8CFF-4829-81CF-1AD2182AD7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52" name="Line 3903">
          <a:extLst>
            <a:ext uri="{FF2B5EF4-FFF2-40B4-BE49-F238E27FC236}">
              <a16:creationId xmlns:a16="http://schemas.microsoft.com/office/drawing/2014/main" id="{DFDB0232-39B9-4AC3-A1A8-23751FFA57A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53" name="Line 3904">
          <a:extLst>
            <a:ext uri="{FF2B5EF4-FFF2-40B4-BE49-F238E27FC236}">
              <a16:creationId xmlns:a16="http://schemas.microsoft.com/office/drawing/2014/main" id="{5754B6C0-1677-4280-A9A2-0012EDE7B3C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54" name="Line 3905">
          <a:extLst>
            <a:ext uri="{FF2B5EF4-FFF2-40B4-BE49-F238E27FC236}">
              <a16:creationId xmlns:a16="http://schemas.microsoft.com/office/drawing/2014/main" id="{1B1E666E-7B0A-4386-914D-CBE97F976F3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55" name="Line 3906">
          <a:extLst>
            <a:ext uri="{FF2B5EF4-FFF2-40B4-BE49-F238E27FC236}">
              <a16:creationId xmlns:a16="http://schemas.microsoft.com/office/drawing/2014/main" id="{53691E4D-07DD-42CA-AB60-01795DF5E54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56" name="Line 3907">
          <a:extLst>
            <a:ext uri="{FF2B5EF4-FFF2-40B4-BE49-F238E27FC236}">
              <a16:creationId xmlns:a16="http://schemas.microsoft.com/office/drawing/2014/main" id="{9970F971-3640-49FB-993D-62E5D53F030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57" name="Line 3908">
          <a:extLst>
            <a:ext uri="{FF2B5EF4-FFF2-40B4-BE49-F238E27FC236}">
              <a16:creationId xmlns:a16="http://schemas.microsoft.com/office/drawing/2014/main" id="{946A3BE6-697C-4B17-BB7E-64DBBFE5239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58" name="Line 3909">
          <a:extLst>
            <a:ext uri="{FF2B5EF4-FFF2-40B4-BE49-F238E27FC236}">
              <a16:creationId xmlns:a16="http://schemas.microsoft.com/office/drawing/2014/main" id="{2EA35893-A12F-46FD-9E8A-D00E7EEC982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59" name="Line 3910">
          <a:extLst>
            <a:ext uri="{FF2B5EF4-FFF2-40B4-BE49-F238E27FC236}">
              <a16:creationId xmlns:a16="http://schemas.microsoft.com/office/drawing/2014/main" id="{2ADBE6AA-5A12-472B-91F7-A8864C698B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60" name="Line 3911">
          <a:extLst>
            <a:ext uri="{FF2B5EF4-FFF2-40B4-BE49-F238E27FC236}">
              <a16:creationId xmlns:a16="http://schemas.microsoft.com/office/drawing/2014/main" id="{721EF23C-FE15-42E3-A98D-1FA6890483A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61" name="Line 3912">
          <a:extLst>
            <a:ext uri="{FF2B5EF4-FFF2-40B4-BE49-F238E27FC236}">
              <a16:creationId xmlns:a16="http://schemas.microsoft.com/office/drawing/2014/main" id="{658BF9C3-0A34-476C-BAE9-74577C25145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62" name="Line 3913">
          <a:extLst>
            <a:ext uri="{FF2B5EF4-FFF2-40B4-BE49-F238E27FC236}">
              <a16:creationId xmlns:a16="http://schemas.microsoft.com/office/drawing/2014/main" id="{AE964B6E-4840-4154-B432-41D7E66DF88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63" name="Line 3914">
          <a:extLst>
            <a:ext uri="{FF2B5EF4-FFF2-40B4-BE49-F238E27FC236}">
              <a16:creationId xmlns:a16="http://schemas.microsoft.com/office/drawing/2014/main" id="{2788CAF7-EC40-49D6-B5F9-11F0278ACC3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64" name="Line 3915">
          <a:extLst>
            <a:ext uri="{FF2B5EF4-FFF2-40B4-BE49-F238E27FC236}">
              <a16:creationId xmlns:a16="http://schemas.microsoft.com/office/drawing/2014/main" id="{4343B354-278C-45E2-B259-EF78A03048B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65" name="Line 3916">
          <a:extLst>
            <a:ext uri="{FF2B5EF4-FFF2-40B4-BE49-F238E27FC236}">
              <a16:creationId xmlns:a16="http://schemas.microsoft.com/office/drawing/2014/main" id="{F2E76D46-33C8-4DE4-913E-D64C78B4C96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66" name="Line 3917">
          <a:extLst>
            <a:ext uri="{FF2B5EF4-FFF2-40B4-BE49-F238E27FC236}">
              <a16:creationId xmlns:a16="http://schemas.microsoft.com/office/drawing/2014/main" id="{56D7CF48-A3A6-4499-BD37-8AD43B106F3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67" name="Line 3918">
          <a:extLst>
            <a:ext uri="{FF2B5EF4-FFF2-40B4-BE49-F238E27FC236}">
              <a16:creationId xmlns:a16="http://schemas.microsoft.com/office/drawing/2014/main" id="{F7759D93-8EE8-4758-A86B-2282A5FD3F3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68" name="Line 3919">
          <a:extLst>
            <a:ext uri="{FF2B5EF4-FFF2-40B4-BE49-F238E27FC236}">
              <a16:creationId xmlns:a16="http://schemas.microsoft.com/office/drawing/2014/main" id="{29D665D4-36CA-44E1-B0A6-4CB49C0567F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69" name="Line 3920">
          <a:extLst>
            <a:ext uri="{FF2B5EF4-FFF2-40B4-BE49-F238E27FC236}">
              <a16:creationId xmlns:a16="http://schemas.microsoft.com/office/drawing/2014/main" id="{3756054F-1FC2-407C-A623-DD37EAED8A1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70" name="Line 3921">
          <a:extLst>
            <a:ext uri="{FF2B5EF4-FFF2-40B4-BE49-F238E27FC236}">
              <a16:creationId xmlns:a16="http://schemas.microsoft.com/office/drawing/2014/main" id="{2293B065-6640-4C1C-B2DD-363EC1D544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71" name="Line 3922">
          <a:extLst>
            <a:ext uri="{FF2B5EF4-FFF2-40B4-BE49-F238E27FC236}">
              <a16:creationId xmlns:a16="http://schemas.microsoft.com/office/drawing/2014/main" id="{12FAA4A5-BB3E-4EF9-9F06-47DD1E09B21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72" name="Line 3923">
          <a:extLst>
            <a:ext uri="{FF2B5EF4-FFF2-40B4-BE49-F238E27FC236}">
              <a16:creationId xmlns:a16="http://schemas.microsoft.com/office/drawing/2014/main" id="{5A01B88F-5BC9-401C-ABA0-0BD1AF8A00D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73" name="Line 3924">
          <a:extLst>
            <a:ext uri="{FF2B5EF4-FFF2-40B4-BE49-F238E27FC236}">
              <a16:creationId xmlns:a16="http://schemas.microsoft.com/office/drawing/2014/main" id="{CFD561DF-A866-4B30-BFF0-63D83E3B165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74" name="Line 3925">
          <a:extLst>
            <a:ext uri="{FF2B5EF4-FFF2-40B4-BE49-F238E27FC236}">
              <a16:creationId xmlns:a16="http://schemas.microsoft.com/office/drawing/2014/main" id="{842ACC5E-137F-4DA0-B667-45B90D49D99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75" name="Line 3926">
          <a:extLst>
            <a:ext uri="{FF2B5EF4-FFF2-40B4-BE49-F238E27FC236}">
              <a16:creationId xmlns:a16="http://schemas.microsoft.com/office/drawing/2014/main" id="{62F57F2F-933D-4A8A-8A44-3D0D9AC9DB5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76" name="Line 3927">
          <a:extLst>
            <a:ext uri="{FF2B5EF4-FFF2-40B4-BE49-F238E27FC236}">
              <a16:creationId xmlns:a16="http://schemas.microsoft.com/office/drawing/2014/main" id="{B042EB2E-357B-4098-B451-529C6F63FE8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77" name="Line 3928">
          <a:extLst>
            <a:ext uri="{FF2B5EF4-FFF2-40B4-BE49-F238E27FC236}">
              <a16:creationId xmlns:a16="http://schemas.microsoft.com/office/drawing/2014/main" id="{C5ECCCA2-9BC5-448E-A3EA-5D3EBD943E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78" name="Line 3929">
          <a:extLst>
            <a:ext uri="{FF2B5EF4-FFF2-40B4-BE49-F238E27FC236}">
              <a16:creationId xmlns:a16="http://schemas.microsoft.com/office/drawing/2014/main" id="{C44CC4BA-7DF0-4CB2-9128-679F3737996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79" name="Line 3930">
          <a:extLst>
            <a:ext uri="{FF2B5EF4-FFF2-40B4-BE49-F238E27FC236}">
              <a16:creationId xmlns:a16="http://schemas.microsoft.com/office/drawing/2014/main" id="{3134F33A-0C39-483A-845A-AEC3E80E44B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80" name="Line 3931">
          <a:extLst>
            <a:ext uri="{FF2B5EF4-FFF2-40B4-BE49-F238E27FC236}">
              <a16:creationId xmlns:a16="http://schemas.microsoft.com/office/drawing/2014/main" id="{AC6B95A0-1B03-4980-8FDE-09F7827C964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81" name="Line 3932">
          <a:extLst>
            <a:ext uri="{FF2B5EF4-FFF2-40B4-BE49-F238E27FC236}">
              <a16:creationId xmlns:a16="http://schemas.microsoft.com/office/drawing/2014/main" id="{44C536BD-2FE5-40B4-93B3-B74819EF718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82" name="Line 3933">
          <a:extLst>
            <a:ext uri="{FF2B5EF4-FFF2-40B4-BE49-F238E27FC236}">
              <a16:creationId xmlns:a16="http://schemas.microsoft.com/office/drawing/2014/main" id="{D8AE1A87-CC94-4EF4-ACD7-F0CE8876B6C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83" name="Line 3934">
          <a:extLst>
            <a:ext uri="{FF2B5EF4-FFF2-40B4-BE49-F238E27FC236}">
              <a16:creationId xmlns:a16="http://schemas.microsoft.com/office/drawing/2014/main" id="{37CB64FF-13AC-48A2-AE01-ADB38482F1D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84" name="Line 3935">
          <a:extLst>
            <a:ext uri="{FF2B5EF4-FFF2-40B4-BE49-F238E27FC236}">
              <a16:creationId xmlns:a16="http://schemas.microsoft.com/office/drawing/2014/main" id="{5CA8E4E3-F962-4297-A9E5-6B49A7060C9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85" name="Line 3936">
          <a:extLst>
            <a:ext uri="{FF2B5EF4-FFF2-40B4-BE49-F238E27FC236}">
              <a16:creationId xmlns:a16="http://schemas.microsoft.com/office/drawing/2014/main" id="{A00270EF-D73B-464A-B18D-24E21663A94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86" name="Line 3937">
          <a:extLst>
            <a:ext uri="{FF2B5EF4-FFF2-40B4-BE49-F238E27FC236}">
              <a16:creationId xmlns:a16="http://schemas.microsoft.com/office/drawing/2014/main" id="{210692E6-1BBF-496D-9C49-36D08E72545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87" name="Line 3938">
          <a:extLst>
            <a:ext uri="{FF2B5EF4-FFF2-40B4-BE49-F238E27FC236}">
              <a16:creationId xmlns:a16="http://schemas.microsoft.com/office/drawing/2014/main" id="{37C1BDBC-BD88-4059-8325-F053317B1E3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88" name="Line 3939">
          <a:extLst>
            <a:ext uri="{FF2B5EF4-FFF2-40B4-BE49-F238E27FC236}">
              <a16:creationId xmlns:a16="http://schemas.microsoft.com/office/drawing/2014/main" id="{DFC35E2A-DA6D-49ED-9C9B-857BAAEC6F6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89" name="Line 3940">
          <a:extLst>
            <a:ext uri="{FF2B5EF4-FFF2-40B4-BE49-F238E27FC236}">
              <a16:creationId xmlns:a16="http://schemas.microsoft.com/office/drawing/2014/main" id="{3B2300ED-0DAA-420E-B8E0-750B11B3D6F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90" name="Line 3941">
          <a:extLst>
            <a:ext uri="{FF2B5EF4-FFF2-40B4-BE49-F238E27FC236}">
              <a16:creationId xmlns:a16="http://schemas.microsoft.com/office/drawing/2014/main" id="{E0DC7C91-3F4F-4259-98F3-DC695EC4AC5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91" name="Line 3942">
          <a:extLst>
            <a:ext uri="{FF2B5EF4-FFF2-40B4-BE49-F238E27FC236}">
              <a16:creationId xmlns:a16="http://schemas.microsoft.com/office/drawing/2014/main" id="{CB75401B-7ED1-436A-BBED-52F7536734A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92" name="Line 3943">
          <a:extLst>
            <a:ext uri="{FF2B5EF4-FFF2-40B4-BE49-F238E27FC236}">
              <a16:creationId xmlns:a16="http://schemas.microsoft.com/office/drawing/2014/main" id="{2345B20E-38B0-4CA1-BAEF-DB0D7188A29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93" name="Line 3944">
          <a:extLst>
            <a:ext uri="{FF2B5EF4-FFF2-40B4-BE49-F238E27FC236}">
              <a16:creationId xmlns:a16="http://schemas.microsoft.com/office/drawing/2014/main" id="{6AEA3790-DC0F-4D86-879A-EB4A107E79C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94" name="Line 3945">
          <a:extLst>
            <a:ext uri="{FF2B5EF4-FFF2-40B4-BE49-F238E27FC236}">
              <a16:creationId xmlns:a16="http://schemas.microsoft.com/office/drawing/2014/main" id="{8EAFDC00-4E0A-481D-8B80-2B64F6C99E9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4595" name="Line 3946">
          <a:extLst>
            <a:ext uri="{FF2B5EF4-FFF2-40B4-BE49-F238E27FC236}">
              <a16:creationId xmlns:a16="http://schemas.microsoft.com/office/drawing/2014/main" id="{C80DCA1D-23BA-4E1D-B992-C9717BE24FB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596" name="Line 3967">
          <a:extLst>
            <a:ext uri="{FF2B5EF4-FFF2-40B4-BE49-F238E27FC236}">
              <a16:creationId xmlns:a16="http://schemas.microsoft.com/office/drawing/2014/main" id="{05E45DB5-8C28-46F2-8827-3CDE29627CB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597" name="Line 3968">
          <a:extLst>
            <a:ext uri="{FF2B5EF4-FFF2-40B4-BE49-F238E27FC236}">
              <a16:creationId xmlns:a16="http://schemas.microsoft.com/office/drawing/2014/main" id="{B988347A-F563-4A03-A8AC-726D522E2CD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598" name="Line 3969">
          <a:extLst>
            <a:ext uri="{FF2B5EF4-FFF2-40B4-BE49-F238E27FC236}">
              <a16:creationId xmlns:a16="http://schemas.microsoft.com/office/drawing/2014/main" id="{58C0C40D-6593-445B-A7C5-ACD5F371CB5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599" name="Line 3970">
          <a:extLst>
            <a:ext uri="{FF2B5EF4-FFF2-40B4-BE49-F238E27FC236}">
              <a16:creationId xmlns:a16="http://schemas.microsoft.com/office/drawing/2014/main" id="{DE8EC6DB-1A0F-4717-A884-687961ECAB6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00" name="Line 3971">
          <a:extLst>
            <a:ext uri="{FF2B5EF4-FFF2-40B4-BE49-F238E27FC236}">
              <a16:creationId xmlns:a16="http://schemas.microsoft.com/office/drawing/2014/main" id="{3391BA4C-FC94-4E12-BEB7-6D125786556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01" name="Line 3972">
          <a:extLst>
            <a:ext uri="{FF2B5EF4-FFF2-40B4-BE49-F238E27FC236}">
              <a16:creationId xmlns:a16="http://schemas.microsoft.com/office/drawing/2014/main" id="{9DC86CE8-19E5-4526-8827-B46DC7DC5AE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02" name="Line 3973">
          <a:extLst>
            <a:ext uri="{FF2B5EF4-FFF2-40B4-BE49-F238E27FC236}">
              <a16:creationId xmlns:a16="http://schemas.microsoft.com/office/drawing/2014/main" id="{3DB61A96-4910-4D78-BB5C-2D5032BC39C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03" name="Line 3974">
          <a:extLst>
            <a:ext uri="{FF2B5EF4-FFF2-40B4-BE49-F238E27FC236}">
              <a16:creationId xmlns:a16="http://schemas.microsoft.com/office/drawing/2014/main" id="{329E641A-E0DA-4A77-BBE0-7D9B373D23A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04" name="Line 3975">
          <a:extLst>
            <a:ext uri="{FF2B5EF4-FFF2-40B4-BE49-F238E27FC236}">
              <a16:creationId xmlns:a16="http://schemas.microsoft.com/office/drawing/2014/main" id="{BE2FAA7D-2595-4371-A533-898728BEEBB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05" name="Line 3976">
          <a:extLst>
            <a:ext uri="{FF2B5EF4-FFF2-40B4-BE49-F238E27FC236}">
              <a16:creationId xmlns:a16="http://schemas.microsoft.com/office/drawing/2014/main" id="{B201DDE9-275F-409D-88B7-17F58834FFF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06" name="Line 3977">
          <a:extLst>
            <a:ext uri="{FF2B5EF4-FFF2-40B4-BE49-F238E27FC236}">
              <a16:creationId xmlns:a16="http://schemas.microsoft.com/office/drawing/2014/main" id="{731ACA55-CE2E-46D9-8E41-E61358FFC6B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07" name="Line 3978">
          <a:extLst>
            <a:ext uri="{FF2B5EF4-FFF2-40B4-BE49-F238E27FC236}">
              <a16:creationId xmlns:a16="http://schemas.microsoft.com/office/drawing/2014/main" id="{293AB38A-D954-4512-A1C5-91B192E2B37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08" name="Line 3979">
          <a:extLst>
            <a:ext uri="{FF2B5EF4-FFF2-40B4-BE49-F238E27FC236}">
              <a16:creationId xmlns:a16="http://schemas.microsoft.com/office/drawing/2014/main" id="{92B911DD-BD6F-4B20-88AE-7477D6DC279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09" name="Line 3980">
          <a:extLst>
            <a:ext uri="{FF2B5EF4-FFF2-40B4-BE49-F238E27FC236}">
              <a16:creationId xmlns:a16="http://schemas.microsoft.com/office/drawing/2014/main" id="{EC849C8C-4AC4-45FD-9D21-0A8AD87A07B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10" name="Line 3981">
          <a:extLst>
            <a:ext uri="{FF2B5EF4-FFF2-40B4-BE49-F238E27FC236}">
              <a16:creationId xmlns:a16="http://schemas.microsoft.com/office/drawing/2014/main" id="{8E8A3BB9-2305-4854-B715-CF6E769AC27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11" name="Line 3982">
          <a:extLst>
            <a:ext uri="{FF2B5EF4-FFF2-40B4-BE49-F238E27FC236}">
              <a16:creationId xmlns:a16="http://schemas.microsoft.com/office/drawing/2014/main" id="{2D66B9FC-7ADD-45EB-9315-CB177C6E872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12" name="Line 3983">
          <a:extLst>
            <a:ext uri="{FF2B5EF4-FFF2-40B4-BE49-F238E27FC236}">
              <a16:creationId xmlns:a16="http://schemas.microsoft.com/office/drawing/2014/main" id="{054EE560-4A7A-4939-81C4-B9561C0A719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13" name="Line 3984">
          <a:extLst>
            <a:ext uri="{FF2B5EF4-FFF2-40B4-BE49-F238E27FC236}">
              <a16:creationId xmlns:a16="http://schemas.microsoft.com/office/drawing/2014/main" id="{5153B055-1BE3-4FFB-8956-6801B75FCB1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14" name="Line 3985">
          <a:extLst>
            <a:ext uri="{FF2B5EF4-FFF2-40B4-BE49-F238E27FC236}">
              <a16:creationId xmlns:a16="http://schemas.microsoft.com/office/drawing/2014/main" id="{E6279CC5-471A-4723-82D0-7FA6B8AC846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15" name="Line 3986">
          <a:extLst>
            <a:ext uri="{FF2B5EF4-FFF2-40B4-BE49-F238E27FC236}">
              <a16:creationId xmlns:a16="http://schemas.microsoft.com/office/drawing/2014/main" id="{129F80F6-4B74-4DD8-A7C2-E6BD4FC5BC5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16" name="Line 3987">
          <a:extLst>
            <a:ext uri="{FF2B5EF4-FFF2-40B4-BE49-F238E27FC236}">
              <a16:creationId xmlns:a16="http://schemas.microsoft.com/office/drawing/2014/main" id="{E1790BAE-C0F7-42FF-AF14-17D348EC26B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17" name="Line 3988">
          <a:extLst>
            <a:ext uri="{FF2B5EF4-FFF2-40B4-BE49-F238E27FC236}">
              <a16:creationId xmlns:a16="http://schemas.microsoft.com/office/drawing/2014/main" id="{E3F16BA3-F33D-44F5-B4F1-D32B6550D64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18" name="Line 3989">
          <a:extLst>
            <a:ext uri="{FF2B5EF4-FFF2-40B4-BE49-F238E27FC236}">
              <a16:creationId xmlns:a16="http://schemas.microsoft.com/office/drawing/2014/main" id="{7B3E47E2-C81E-494D-90D8-A3043054DD7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19" name="Line 3990">
          <a:extLst>
            <a:ext uri="{FF2B5EF4-FFF2-40B4-BE49-F238E27FC236}">
              <a16:creationId xmlns:a16="http://schemas.microsoft.com/office/drawing/2014/main" id="{91503657-34B3-43D3-9AB9-F3FC147CAD7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20" name="Line 3991">
          <a:extLst>
            <a:ext uri="{FF2B5EF4-FFF2-40B4-BE49-F238E27FC236}">
              <a16:creationId xmlns:a16="http://schemas.microsoft.com/office/drawing/2014/main" id="{9977E69B-6D1A-43C1-BD4A-E3D7FD58ACD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21" name="Line 3992">
          <a:extLst>
            <a:ext uri="{FF2B5EF4-FFF2-40B4-BE49-F238E27FC236}">
              <a16:creationId xmlns:a16="http://schemas.microsoft.com/office/drawing/2014/main" id="{5476DE59-BE5E-4B49-B1B8-A9716821312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22" name="Line 3993">
          <a:extLst>
            <a:ext uri="{FF2B5EF4-FFF2-40B4-BE49-F238E27FC236}">
              <a16:creationId xmlns:a16="http://schemas.microsoft.com/office/drawing/2014/main" id="{BE99D960-EE5B-4DEA-A6F1-4227FFE82B6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23" name="Line 3994">
          <a:extLst>
            <a:ext uri="{FF2B5EF4-FFF2-40B4-BE49-F238E27FC236}">
              <a16:creationId xmlns:a16="http://schemas.microsoft.com/office/drawing/2014/main" id="{94DBA0B8-DB12-4F88-8276-8A96BA35B70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24" name="Line 3995">
          <a:extLst>
            <a:ext uri="{FF2B5EF4-FFF2-40B4-BE49-F238E27FC236}">
              <a16:creationId xmlns:a16="http://schemas.microsoft.com/office/drawing/2014/main" id="{420CCBB7-C455-4EA3-A916-5060E00878F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25" name="Line 3996">
          <a:extLst>
            <a:ext uri="{FF2B5EF4-FFF2-40B4-BE49-F238E27FC236}">
              <a16:creationId xmlns:a16="http://schemas.microsoft.com/office/drawing/2014/main" id="{8EB16049-7068-4DF2-A8FB-230D6CF1202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26" name="Line 3997">
          <a:extLst>
            <a:ext uri="{FF2B5EF4-FFF2-40B4-BE49-F238E27FC236}">
              <a16:creationId xmlns:a16="http://schemas.microsoft.com/office/drawing/2014/main" id="{A4000034-ED8C-47E7-A3E1-F803699CD2F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27" name="Line 3998">
          <a:extLst>
            <a:ext uri="{FF2B5EF4-FFF2-40B4-BE49-F238E27FC236}">
              <a16:creationId xmlns:a16="http://schemas.microsoft.com/office/drawing/2014/main" id="{26718909-053C-4B8D-9FD8-B3E735F83E8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28" name="Line 3999">
          <a:extLst>
            <a:ext uri="{FF2B5EF4-FFF2-40B4-BE49-F238E27FC236}">
              <a16:creationId xmlns:a16="http://schemas.microsoft.com/office/drawing/2014/main" id="{BCEDD787-61E0-4FDF-856C-51D54DF203F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29" name="Line 4000">
          <a:extLst>
            <a:ext uri="{FF2B5EF4-FFF2-40B4-BE49-F238E27FC236}">
              <a16:creationId xmlns:a16="http://schemas.microsoft.com/office/drawing/2014/main" id="{EDBF8587-300F-44FD-8662-41CBAA7F4DB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30" name="Line 4001">
          <a:extLst>
            <a:ext uri="{FF2B5EF4-FFF2-40B4-BE49-F238E27FC236}">
              <a16:creationId xmlns:a16="http://schemas.microsoft.com/office/drawing/2014/main" id="{B110B405-6859-4C99-B8C6-ECD083396FA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31" name="Line 4002">
          <a:extLst>
            <a:ext uri="{FF2B5EF4-FFF2-40B4-BE49-F238E27FC236}">
              <a16:creationId xmlns:a16="http://schemas.microsoft.com/office/drawing/2014/main" id="{0FA09C5A-612F-446D-8871-A2E9F27FC90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32" name="Line 4003">
          <a:extLst>
            <a:ext uri="{FF2B5EF4-FFF2-40B4-BE49-F238E27FC236}">
              <a16:creationId xmlns:a16="http://schemas.microsoft.com/office/drawing/2014/main" id="{85C76279-F8FF-4213-85A6-A4C6D78DEDD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33" name="Line 4004">
          <a:extLst>
            <a:ext uri="{FF2B5EF4-FFF2-40B4-BE49-F238E27FC236}">
              <a16:creationId xmlns:a16="http://schemas.microsoft.com/office/drawing/2014/main" id="{996AF6C6-5970-44B9-A51D-0F21E27DDF6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34" name="Line 4005">
          <a:extLst>
            <a:ext uri="{FF2B5EF4-FFF2-40B4-BE49-F238E27FC236}">
              <a16:creationId xmlns:a16="http://schemas.microsoft.com/office/drawing/2014/main" id="{A1B4F4F4-8905-43D5-986C-3A9C9C0E889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35" name="Line 4006">
          <a:extLst>
            <a:ext uri="{FF2B5EF4-FFF2-40B4-BE49-F238E27FC236}">
              <a16:creationId xmlns:a16="http://schemas.microsoft.com/office/drawing/2014/main" id="{43AB01ED-D33B-4A3C-863A-981407073E8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36" name="Line 4007">
          <a:extLst>
            <a:ext uri="{FF2B5EF4-FFF2-40B4-BE49-F238E27FC236}">
              <a16:creationId xmlns:a16="http://schemas.microsoft.com/office/drawing/2014/main" id="{2FA5866C-6696-4844-8050-D1881C52C9A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37" name="Line 4008">
          <a:extLst>
            <a:ext uri="{FF2B5EF4-FFF2-40B4-BE49-F238E27FC236}">
              <a16:creationId xmlns:a16="http://schemas.microsoft.com/office/drawing/2014/main" id="{17734253-9CA1-48B6-9169-BDFD1DC5BBF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38" name="Line 4009">
          <a:extLst>
            <a:ext uri="{FF2B5EF4-FFF2-40B4-BE49-F238E27FC236}">
              <a16:creationId xmlns:a16="http://schemas.microsoft.com/office/drawing/2014/main" id="{457C2C62-F7F9-4492-BD74-3A3B1DF271C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39" name="Line 4010">
          <a:extLst>
            <a:ext uri="{FF2B5EF4-FFF2-40B4-BE49-F238E27FC236}">
              <a16:creationId xmlns:a16="http://schemas.microsoft.com/office/drawing/2014/main" id="{0A32DBF5-7B64-4A68-B76E-5AE5CF4442D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40" name="Line 4011">
          <a:extLst>
            <a:ext uri="{FF2B5EF4-FFF2-40B4-BE49-F238E27FC236}">
              <a16:creationId xmlns:a16="http://schemas.microsoft.com/office/drawing/2014/main" id="{3DED0EAC-40DC-4D54-841A-C042C619460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41" name="Line 4012">
          <a:extLst>
            <a:ext uri="{FF2B5EF4-FFF2-40B4-BE49-F238E27FC236}">
              <a16:creationId xmlns:a16="http://schemas.microsoft.com/office/drawing/2014/main" id="{1040942C-5DC0-4758-9AB6-5E4FE0E7EC8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42" name="Line 4013">
          <a:extLst>
            <a:ext uri="{FF2B5EF4-FFF2-40B4-BE49-F238E27FC236}">
              <a16:creationId xmlns:a16="http://schemas.microsoft.com/office/drawing/2014/main" id="{AAFA889F-C5E0-4D38-863C-6F48493D20A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43" name="Line 4014">
          <a:extLst>
            <a:ext uri="{FF2B5EF4-FFF2-40B4-BE49-F238E27FC236}">
              <a16:creationId xmlns:a16="http://schemas.microsoft.com/office/drawing/2014/main" id="{844A4DCA-FD05-4CE1-8A5A-A82C4CB4FEF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44" name="Line 4015">
          <a:extLst>
            <a:ext uri="{FF2B5EF4-FFF2-40B4-BE49-F238E27FC236}">
              <a16:creationId xmlns:a16="http://schemas.microsoft.com/office/drawing/2014/main" id="{50505BA6-CCCA-4F3E-9E60-47500501E0A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45" name="Line 4016">
          <a:extLst>
            <a:ext uri="{FF2B5EF4-FFF2-40B4-BE49-F238E27FC236}">
              <a16:creationId xmlns:a16="http://schemas.microsoft.com/office/drawing/2014/main" id="{FEAB7A16-2755-49BA-9F5A-9EF579C947E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46" name="Line 4017">
          <a:extLst>
            <a:ext uri="{FF2B5EF4-FFF2-40B4-BE49-F238E27FC236}">
              <a16:creationId xmlns:a16="http://schemas.microsoft.com/office/drawing/2014/main" id="{F104C88A-3EBF-4FD6-AA50-879BABE8F9E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47" name="Line 4018">
          <a:extLst>
            <a:ext uri="{FF2B5EF4-FFF2-40B4-BE49-F238E27FC236}">
              <a16:creationId xmlns:a16="http://schemas.microsoft.com/office/drawing/2014/main" id="{C3E038E7-0707-47BA-89D2-BF2F7356CBD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48" name="Line 4019">
          <a:extLst>
            <a:ext uri="{FF2B5EF4-FFF2-40B4-BE49-F238E27FC236}">
              <a16:creationId xmlns:a16="http://schemas.microsoft.com/office/drawing/2014/main" id="{0E45EF4A-306F-4E09-9D02-0F353495545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49" name="Line 4020">
          <a:extLst>
            <a:ext uri="{FF2B5EF4-FFF2-40B4-BE49-F238E27FC236}">
              <a16:creationId xmlns:a16="http://schemas.microsoft.com/office/drawing/2014/main" id="{F0DE14BE-8F07-4034-9E96-066DEFC454E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50" name="Line 4021">
          <a:extLst>
            <a:ext uri="{FF2B5EF4-FFF2-40B4-BE49-F238E27FC236}">
              <a16:creationId xmlns:a16="http://schemas.microsoft.com/office/drawing/2014/main" id="{7A29B39C-1D2F-411A-9798-F413546F290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51" name="Line 4022">
          <a:extLst>
            <a:ext uri="{FF2B5EF4-FFF2-40B4-BE49-F238E27FC236}">
              <a16:creationId xmlns:a16="http://schemas.microsoft.com/office/drawing/2014/main" id="{5D0FBC37-8A44-4419-B656-E5DDF59FEF9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52" name="Line 4023">
          <a:extLst>
            <a:ext uri="{FF2B5EF4-FFF2-40B4-BE49-F238E27FC236}">
              <a16:creationId xmlns:a16="http://schemas.microsoft.com/office/drawing/2014/main" id="{E4D06FA5-BA3F-42CA-BF5C-2896CFEE67B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53" name="Line 4024">
          <a:extLst>
            <a:ext uri="{FF2B5EF4-FFF2-40B4-BE49-F238E27FC236}">
              <a16:creationId xmlns:a16="http://schemas.microsoft.com/office/drawing/2014/main" id="{3F838CD6-6950-4AED-8B77-403354B851D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54" name="Line 4025">
          <a:extLst>
            <a:ext uri="{FF2B5EF4-FFF2-40B4-BE49-F238E27FC236}">
              <a16:creationId xmlns:a16="http://schemas.microsoft.com/office/drawing/2014/main" id="{AD9FFCD9-7421-4565-BF39-61470A52C53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55" name="Line 4026">
          <a:extLst>
            <a:ext uri="{FF2B5EF4-FFF2-40B4-BE49-F238E27FC236}">
              <a16:creationId xmlns:a16="http://schemas.microsoft.com/office/drawing/2014/main" id="{F5AF9B06-D18F-4FA7-BACD-65A95742710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56" name="Line 4027">
          <a:extLst>
            <a:ext uri="{FF2B5EF4-FFF2-40B4-BE49-F238E27FC236}">
              <a16:creationId xmlns:a16="http://schemas.microsoft.com/office/drawing/2014/main" id="{B082E1AE-DDDB-4D92-BF33-D4C8113EC1B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57" name="Line 4028">
          <a:extLst>
            <a:ext uri="{FF2B5EF4-FFF2-40B4-BE49-F238E27FC236}">
              <a16:creationId xmlns:a16="http://schemas.microsoft.com/office/drawing/2014/main" id="{510C8ED9-5658-4FBA-A014-AF0003AD477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58" name="Line 4029">
          <a:extLst>
            <a:ext uri="{FF2B5EF4-FFF2-40B4-BE49-F238E27FC236}">
              <a16:creationId xmlns:a16="http://schemas.microsoft.com/office/drawing/2014/main" id="{3BC7D475-D749-4A42-92D7-DBCB908F6A9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59" name="Line 4030">
          <a:extLst>
            <a:ext uri="{FF2B5EF4-FFF2-40B4-BE49-F238E27FC236}">
              <a16:creationId xmlns:a16="http://schemas.microsoft.com/office/drawing/2014/main" id="{8EC3DCDC-6F8C-4D1D-8B0E-7991405A964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60" name="Line 4031">
          <a:extLst>
            <a:ext uri="{FF2B5EF4-FFF2-40B4-BE49-F238E27FC236}">
              <a16:creationId xmlns:a16="http://schemas.microsoft.com/office/drawing/2014/main" id="{A4BFBFF6-3C28-4CEF-8554-57918091B8C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61" name="Line 4032">
          <a:extLst>
            <a:ext uri="{FF2B5EF4-FFF2-40B4-BE49-F238E27FC236}">
              <a16:creationId xmlns:a16="http://schemas.microsoft.com/office/drawing/2014/main" id="{F2618D2D-B7C2-44FA-B6B3-DC5AFA685F0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62" name="Line 4033">
          <a:extLst>
            <a:ext uri="{FF2B5EF4-FFF2-40B4-BE49-F238E27FC236}">
              <a16:creationId xmlns:a16="http://schemas.microsoft.com/office/drawing/2014/main" id="{3FFF1039-7202-4D62-B5B2-11792E90200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63" name="Line 4034">
          <a:extLst>
            <a:ext uri="{FF2B5EF4-FFF2-40B4-BE49-F238E27FC236}">
              <a16:creationId xmlns:a16="http://schemas.microsoft.com/office/drawing/2014/main" id="{B5418F8C-DEBB-4648-980A-045B0F1920E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64" name="Line 4035">
          <a:extLst>
            <a:ext uri="{FF2B5EF4-FFF2-40B4-BE49-F238E27FC236}">
              <a16:creationId xmlns:a16="http://schemas.microsoft.com/office/drawing/2014/main" id="{0BB2353F-688C-4239-A549-FC9CB8D4445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65" name="Line 4036">
          <a:extLst>
            <a:ext uri="{FF2B5EF4-FFF2-40B4-BE49-F238E27FC236}">
              <a16:creationId xmlns:a16="http://schemas.microsoft.com/office/drawing/2014/main" id="{C4D6C96A-0302-4F08-B418-50D021C5FE9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66" name="Line 4037">
          <a:extLst>
            <a:ext uri="{FF2B5EF4-FFF2-40B4-BE49-F238E27FC236}">
              <a16:creationId xmlns:a16="http://schemas.microsoft.com/office/drawing/2014/main" id="{7F5863C7-C691-42AD-848B-FBFD8911365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67" name="Line 4038">
          <a:extLst>
            <a:ext uri="{FF2B5EF4-FFF2-40B4-BE49-F238E27FC236}">
              <a16:creationId xmlns:a16="http://schemas.microsoft.com/office/drawing/2014/main" id="{AB9467C8-B7E5-45CB-8A31-EF8318313BB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68" name="Line 4039">
          <a:extLst>
            <a:ext uri="{FF2B5EF4-FFF2-40B4-BE49-F238E27FC236}">
              <a16:creationId xmlns:a16="http://schemas.microsoft.com/office/drawing/2014/main" id="{E442C304-A9F3-426C-B55E-77D35F58454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69" name="Line 4040">
          <a:extLst>
            <a:ext uri="{FF2B5EF4-FFF2-40B4-BE49-F238E27FC236}">
              <a16:creationId xmlns:a16="http://schemas.microsoft.com/office/drawing/2014/main" id="{BFAFE6E0-D32B-497E-BE90-CA0484E1BAD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70" name="Line 4041">
          <a:extLst>
            <a:ext uri="{FF2B5EF4-FFF2-40B4-BE49-F238E27FC236}">
              <a16:creationId xmlns:a16="http://schemas.microsoft.com/office/drawing/2014/main" id="{B9C4BA24-B1DE-4EB8-96EC-8D206680FC1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71" name="Line 4042">
          <a:extLst>
            <a:ext uri="{FF2B5EF4-FFF2-40B4-BE49-F238E27FC236}">
              <a16:creationId xmlns:a16="http://schemas.microsoft.com/office/drawing/2014/main" id="{D7A64715-BA0F-4BFE-BC70-F7AD54A93C3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72" name="Line 4043">
          <a:extLst>
            <a:ext uri="{FF2B5EF4-FFF2-40B4-BE49-F238E27FC236}">
              <a16:creationId xmlns:a16="http://schemas.microsoft.com/office/drawing/2014/main" id="{9CD606C9-6831-4BAE-8863-069674E4A1B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73" name="Line 4044">
          <a:extLst>
            <a:ext uri="{FF2B5EF4-FFF2-40B4-BE49-F238E27FC236}">
              <a16:creationId xmlns:a16="http://schemas.microsoft.com/office/drawing/2014/main" id="{27E880E9-FE79-49FD-B067-13A31748DC6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74" name="Line 4045">
          <a:extLst>
            <a:ext uri="{FF2B5EF4-FFF2-40B4-BE49-F238E27FC236}">
              <a16:creationId xmlns:a16="http://schemas.microsoft.com/office/drawing/2014/main" id="{A21F4E17-00FD-46FB-BBEB-E4C93D30DFB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75" name="Line 4046">
          <a:extLst>
            <a:ext uri="{FF2B5EF4-FFF2-40B4-BE49-F238E27FC236}">
              <a16:creationId xmlns:a16="http://schemas.microsoft.com/office/drawing/2014/main" id="{B7BBE457-871A-4CEF-AA51-AC873E34DDA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76" name="Line 4047">
          <a:extLst>
            <a:ext uri="{FF2B5EF4-FFF2-40B4-BE49-F238E27FC236}">
              <a16:creationId xmlns:a16="http://schemas.microsoft.com/office/drawing/2014/main" id="{9B2E366E-FB2F-4390-9572-BC66E569331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77" name="Line 4048">
          <a:extLst>
            <a:ext uri="{FF2B5EF4-FFF2-40B4-BE49-F238E27FC236}">
              <a16:creationId xmlns:a16="http://schemas.microsoft.com/office/drawing/2014/main" id="{0EAAF5C4-DA9B-4317-AD93-F65B94EF6E1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78" name="Line 4049">
          <a:extLst>
            <a:ext uri="{FF2B5EF4-FFF2-40B4-BE49-F238E27FC236}">
              <a16:creationId xmlns:a16="http://schemas.microsoft.com/office/drawing/2014/main" id="{1521585B-089C-469F-B181-8E8152FDD38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79" name="Line 4050">
          <a:extLst>
            <a:ext uri="{FF2B5EF4-FFF2-40B4-BE49-F238E27FC236}">
              <a16:creationId xmlns:a16="http://schemas.microsoft.com/office/drawing/2014/main" id="{92CE446E-5C09-4C46-9219-8D8B62C5C61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80" name="Line 4051">
          <a:extLst>
            <a:ext uri="{FF2B5EF4-FFF2-40B4-BE49-F238E27FC236}">
              <a16:creationId xmlns:a16="http://schemas.microsoft.com/office/drawing/2014/main" id="{7B9759CD-5603-4211-9D20-7E8A324C15E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81" name="Line 4052">
          <a:extLst>
            <a:ext uri="{FF2B5EF4-FFF2-40B4-BE49-F238E27FC236}">
              <a16:creationId xmlns:a16="http://schemas.microsoft.com/office/drawing/2014/main" id="{E7D7A19A-8A64-4D34-A2F8-BB9398A5B29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82" name="Line 4053">
          <a:extLst>
            <a:ext uri="{FF2B5EF4-FFF2-40B4-BE49-F238E27FC236}">
              <a16:creationId xmlns:a16="http://schemas.microsoft.com/office/drawing/2014/main" id="{420D1486-B95C-4462-BD8F-7794EB3A0D2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83" name="Line 4054">
          <a:extLst>
            <a:ext uri="{FF2B5EF4-FFF2-40B4-BE49-F238E27FC236}">
              <a16:creationId xmlns:a16="http://schemas.microsoft.com/office/drawing/2014/main" id="{12D57255-4E53-47FD-BB4D-4BCEBA9B074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84" name="Line 4055">
          <a:extLst>
            <a:ext uri="{FF2B5EF4-FFF2-40B4-BE49-F238E27FC236}">
              <a16:creationId xmlns:a16="http://schemas.microsoft.com/office/drawing/2014/main" id="{7A9DEB50-3768-46E2-9969-65E4CB8998A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85" name="Line 4056">
          <a:extLst>
            <a:ext uri="{FF2B5EF4-FFF2-40B4-BE49-F238E27FC236}">
              <a16:creationId xmlns:a16="http://schemas.microsoft.com/office/drawing/2014/main" id="{682ACDEF-4CE9-463C-B596-29C3A0C90AF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86" name="Line 4057">
          <a:extLst>
            <a:ext uri="{FF2B5EF4-FFF2-40B4-BE49-F238E27FC236}">
              <a16:creationId xmlns:a16="http://schemas.microsoft.com/office/drawing/2014/main" id="{CDA96996-E1E8-4D37-9647-0C41F3E96EF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87" name="Line 4058">
          <a:extLst>
            <a:ext uri="{FF2B5EF4-FFF2-40B4-BE49-F238E27FC236}">
              <a16:creationId xmlns:a16="http://schemas.microsoft.com/office/drawing/2014/main" id="{A3040EDD-03CE-4883-BFBD-3D847FA5E96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88" name="Line 4059">
          <a:extLst>
            <a:ext uri="{FF2B5EF4-FFF2-40B4-BE49-F238E27FC236}">
              <a16:creationId xmlns:a16="http://schemas.microsoft.com/office/drawing/2014/main" id="{188CEF2E-4433-440D-A685-E700EF3F3FA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89" name="Line 4060">
          <a:extLst>
            <a:ext uri="{FF2B5EF4-FFF2-40B4-BE49-F238E27FC236}">
              <a16:creationId xmlns:a16="http://schemas.microsoft.com/office/drawing/2014/main" id="{32BD1D32-A1A0-4081-A6D8-35659619719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90" name="Line 4061">
          <a:extLst>
            <a:ext uri="{FF2B5EF4-FFF2-40B4-BE49-F238E27FC236}">
              <a16:creationId xmlns:a16="http://schemas.microsoft.com/office/drawing/2014/main" id="{90FE8EB7-7A40-46DC-8971-C7C309EB639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91" name="Line 4062">
          <a:extLst>
            <a:ext uri="{FF2B5EF4-FFF2-40B4-BE49-F238E27FC236}">
              <a16:creationId xmlns:a16="http://schemas.microsoft.com/office/drawing/2014/main" id="{B22029AB-B86F-485A-A6BB-C06C62AA225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92" name="Line 4063">
          <a:extLst>
            <a:ext uri="{FF2B5EF4-FFF2-40B4-BE49-F238E27FC236}">
              <a16:creationId xmlns:a16="http://schemas.microsoft.com/office/drawing/2014/main" id="{980A5FF3-77A2-4CBF-BA5E-9273ADF242E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93" name="Line 4064">
          <a:extLst>
            <a:ext uri="{FF2B5EF4-FFF2-40B4-BE49-F238E27FC236}">
              <a16:creationId xmlns:a16="http://schemas.microsoft.com/office/drawing/2014/main" id="{C5E4BBAF-1D8E-4D3C-A7FE-AE9DF6E66CB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94" name="Line 4065">
          <a:extLst>
            <a:ext uri="{FF2B5EF4-FFF2-40B4-BE49-F238E27FC236}">
              <a16:creationId xmlns:a16="http://schemas.microsoft.com/office/drawing/2014/main" id="{38EF5A6B-C339-4572-80E4-43961AFBB82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4695" name="Line 4066">
          <a:extLst>
            <a:ext uri="{FF2B5EF4-FFF2-40B4-BE49-F238E27FC236}">
              <a16:creationId xmlns:a16="http://schemas.microsoft.com/office/drawing/2014/main" id="{BEDCEC6E-DDFA-41AF-A74B-3E88EF7F6F4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696" name="Line 4068">
          <a:extLst>
            <a:ext uri="{FF2B5EF4-FFF2-40B4-BE49-F238E27FC236}">
              <a16:creationId xmlns:a16="http://schemas.microsoft.com/office/drawing/2014/main" id="{15850629-B887-4FC9-9076-24BE60253D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697" name="Line 4069">
          <a:extLst>
            <a:ext uri="{FF2B5EF4-FFF2-40B4-BE49-F238E27FC236}">
              <a16:creationId xmlns:a16="http://schemas.microsoft.com/office/drawing/2014/main" id="{D0C23C3B-93F7-4F50-833A-89EB2F22F9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698" name="Line 4070">
          <a:extLst>
            <a:ext uri="{FF2B5EF4-FFF2-40B4-BE49-F238E27FC236}">
              <a16:creationId xmlns:a16="http://schemas.microsoft.com/office/drawing/2014/main" id="{19F33EB7-A23F-4952-8DC9-545C67CB678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699" name="Line 4071">
          <a:extLst>
            <a:ext uri="{FF2B5EF4-FFF2-40B4-BE49-F238E27FC236}">
              <a16:creationId xmlns:a16="http://schemas.microsoft.com/office/drawing/2014/main" id="{21224945-26B8-41E9-9C0A-A1518CE308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00" name="Line 4072">
          <a:extLst>
            <a:ext uri="{FF2B5EF4-FFF2-40B4-BE49-F238E27FC236}">
              <a16:creationId xmlns:a16="http://schemas.microsoft.com/office/drawing/2014/main" id="{660F78F4-B185-4F02-A54D-DDEB5E5D8B7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01" name="Line 4073">
          <a:extLst>
            <a:ext uri="{FF2B5EF4-FFF2-40B4-BE49-F238E27FC236}">
              <a16:creationId xmlns:a16="http://schemas.microsoft.com/office/drawing/2014/main" id="{09656680-C954-4F0C-BCA3-59019E4B64B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02" name="Line 4074">
          <a:extLst>
            <a:ext uri="{FF2B5EF4-FFF2-40B4-BE49-F238E27FC236}">
              <a16:creationId xmlns:a16="http://schemas.microsoft.com/office/drawing/2014/main" id="{D5C15071-722F-4370-8AEE-574AD4C3F5C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03" name="Line 4075">
          <a:extLst>
            <a:ext uri="{FF2B5EF4-FFF2-40B4-BE49-F238E27FC236}">
              <a16:creationId xmlns:a16="http://schemas.microsoft.com/office/drawing/2014/main" id="{BEBA2648-4D42-4309-98D5-71286F78A74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04" name="Line 4076">
          <a:extLst>
            <a:ext uri="{FF2B5EF4-FFF2-40B4-BE49-F238E27FC236}">
              <a16:creationId xmlns:a16="http://schemas.microsoft.com/office/drawing/2014/main" id="{B9691178-19AC-47B9-8D13-BC438E2BD1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05" name="Line 4077">
          <a:extLst>
            <a:ext uri="{FF2B5EF4-FFF2-40B4-BE49-F238E27FC236}">
              <a16:creationId xmlns:a16="http://schemas.microsoft.com/office/drawing/2014/main" id="{904271E8-51DC-4240-8244-87BFBE0E2E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06" name="Line 4078">
          <a:extLst>
            <a:ext uri="{FF2B5EF4-FFF2-40B4-BE49-F238E27FC236}">
              <a16:creationId xmlns:a16="http://schemas.microsoft.com/office/drawing/2014/main" id="{19F99953-F6FA-468F-820E-23426D83A3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07" name="Line 4079">
          <a:extLst>
            <a:ext uri="{FF2B5EF4-FFF2-40B4-BE49-F238E27FC236}">
              <a16:creationId xmlns:a16="http://schemas.microsoft.com/office/drawing/2014/main" id="{C2BC1611-41F4-4FC0-877D-2C65151ABAB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08" name="Line 4080">
          <a:extLst>
            <a:ext uri="{FF2B5EF4-FFF2-40B4-BE49-F238E27FC236}">
              <a16:creationId xmlns:a16="http://schemas.microsoft.com/office/drawing/2014/main" id="{DE34C74B-FADC-47F2-AC02-C4CAA87B5CC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09" name="Line 4081">
          <a:extLst>
            <a:ext uri="{FF2B5EF4-FFF2-40B4-BE49-F238E27FC236}">
              <a16:creationId xmlns:a16="http://schemas.microsoft.com/office/drawing/2014/main" id="{9261FAE2-17BA-4AA8-B8B6-900F3B8C36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10" name="Line 4082">
          <a:extLst>
            <a:ext uri="{FF2B5EF4-FFF2-40B4-BE49-F238E27FC236}">
              <a16:creationId xmlns:a16="http://schemas.microsoft.com/office/drawing/2014/main" id="{5D79B58C-F50C-4876-B523-CF0DDFE4C74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11" name="Line 4083">
          <a:extLst>
            <a:ext uri="{FF2B5EF4-FFF2-40B4-BE49-F238E27FC236}">
              <a16:creationId xmlns:a16="http://schemas.microsoft.com/office/drawing/2014/main" id="{8B182DC9-62DD-42F9-B9EA-A33DD01348D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12" name="Line 4084">
          <a:extLst>
            <a:ext uri="{FF2B5EF4-FFF2-40B4-BE49-F238E27FC236}">
              <a16:creationId xmlns:a16="http://schemas.microsoft.com/office/drawing/2014/main" id="{ADF11895-9F94-435B-B9AA-F526CC288A2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13" name="Line 4085">
          <a:extLst>
            <a:ext uri="{FF2B5EF4-FFF2-40B4-BE49-F238E27FC236}">
              <a16:creationId xmlns:a16="http://schemas.microsoft.com/office/drawing/2014/main" id="{CC09CD55-1858-46E3-A076-859BCDEC21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14" name="Line 4086">
          <a:extLst>
            <a:ext uri="{FF2B5EF4-FFF2-40B4-BE49-F238E27FC236}">
              <a16:creationId xmlns:a16="http://schemas.microsoft.com/office/drawing/2014/main" id="{667DD654-83CA-45B7-841A-3762B0DF4D5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15" name="Line 4087">
          <a:extLst>
            <a:ext uri="{FF2B5EF4-FFF2-40B4-BE49-F238E27FC236}">
              <a16:creationId xmlns:a16="http://schemas.microsoft.com/office/drawing/2014/main" id="{7A865A4E-19D4-452D-BEFC-D6860D21BCC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16" name="Line 4088">
          <a:extLst>
            <a:ext uri="{FF2B5EF4-FFF2-40B4-BE49-F238E27FC236}">
              <a16:creationId xmlns:a16="http://schemas.microsoft.com/office/drawing/2014/main" id="{488EF1B5-8CFC-42CD-BD6B-6123A0E78F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17" name="Line 4089">
          <a:extLst>
            <a:ext uri="{FF2B5EF4-FFF2-40B4-BE49-F238E27FC236}">
              <a16:creationId xmlns:a16="http://schemas.microsoft.com/office/drawing/2014/main" id="{30B85F78-EE15-4B15-829B-C864D13C767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18" name="Line 4090">
          <a:extLst>
            <a:ext uri="{FF2B5EF4-FFF2-40B4-BE49-F238E27FC236}">
              <a16:creationId xmlns:a16="http://schemas.microsoft.com/office/drawing/2014/main" id="{F40BAF4D-0CE0-4E5E-95EE-EF6048A532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19" name="Line 4091">
          <a:extLst>
            <a:ext uri="{FF2B5EF4-FFF2-40B4-BE49-F238E27FC236}">
              <a16:creationId xmlns:a16="http://schemas.microsoft.com/office/drawing/2014/main" id="{9AF3B7ED-8A69-47A7-9E99-7465397D476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20" name="Line 4092">
          <a:extLst>
            <a:ext uri="{FF2B5EF4-FFF2-40B4-BE49-F238E27FC236}">
              <a16:creationId xmlns:a16="http://schemas.microsoft.com/office/drawing/2014/main" id="{2246C29A-02FE-4D1C-BCA0-B3D10691BE8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21" name="Line 4093">
          <a:extLst>
            <a:ext uri="{FF2B5EF4-FFF2-40B4-BE49-F238E27FC236}">
              <a16:creationId xmlns:a16="http://schemas.microsoft.com/office/drawing/2014/main" id="{5F136CD1-2649-4B13-8B3F-9DF198AF9D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22" name="Line 4094">
          <a:extLst>
            <a:ext uri="{FF2B5EF4-FFF2-40B4-BE49-F238E27FC236}">
              <a16:creationId xmlns:a16="http://schemas.microsoft.com/office/drawing/2014/main" id="{FEA0BBE2-9228-46E5-9DFE-CDED3AEDDDC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23" name="Line 4095">
          <a:extLst>
            <a:ext uri="{FF2B5EF4-FFF2-40B4-BE49-F238E27FC236}">
              <a16:creationId xmlns:a16="http://schemas.microsoft.com/office/drawing/2014/main" id="{E500D1C0-6CF6-4B7B-B66A-2CC12C7BC32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24" name="Line 4096">
          <a:extLst>
            <a:ext uri="{FF2B5EF4-FFF2-40B4-BE49-F238E27FC236}">
              <a16:creationId xmlns:a16="http://schemas.microsoft.com/office/drawing/2014/main" id="{A7BCEF62-3954-4B6D-BC38-EDE95AA1499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25" name="Line 4097">
          <a:extLst>
            <a:ext uri="{FF2B5EF4-FFF2-40B4-BE49-F238E27FC236}">
              <a16:creationId xmlns:a16="http://schemas.microsoft.com/office/drawing/2014/main" id="{26B9D4C8-E74E-48AB-8DC0-03F9DBAF23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26" name="Line 4098">
          <a:extLst>
            <a:ext uri="{FF2B5EF4-FFF2-40B4-BE49-F238E27FC236}">
              <a16:creationId xmlns:a16="http://schemas.microsoft.com/office/drawing/2014/main" id="{D2F497FC-D5E4-48EF-A92D-7D078F65B65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27" name="Line 4099">
          <a:extLst>
            <a:ext uri="{FF2B5EF4-FFF2-40B4-BE49-F238E27FC236}">
              <a16:creationId xmlns:a16="http://schemas.microsoft.com/office/drawing/2014/main" id="{8E289EE4-1A9C-4FE0-BD35-22EFB6229A2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28" name="Line 4100">
          <a:extLst>
            <a:ext uri="{FF2B5EF4-FFF2-40B4-BE49-F238E27FC236}">
              <a16:creationId xmlns:a16="http://schemas.microsoft.com/office/drawing/2014/main" id="{7AB683DA-10F3-4C45-8D31-CBDC5E948B5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29" name="Line 4101">
          <a:extLst>
            <a:ext uri="{FF2B5EF4-FFF2-40B4-BE49-F238E27FC236}">
              <a16:creationId xmlns:a16="http://schemas.microsoft.com/office/drawing/2014/main" id="{CC8C8B53-D772-4876-8C2A-6470D939874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30" name="Line 4102">
          <a:extLst>
            <a:ext uri="{FF2B5EF4-FFF2-40B4-BE49-F238E27FC236}">
              <a16:creationId xmlns:a16="http://schemas.microsoft.com/office/drawing/2014/main" id="{06A08F6C-F152-496B-9567-6A465B9FFA5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31" name="Line 4103">
          <a:extLst>
            <a:ext uri="{FF2B5EF4-FFF2-40B4-BE49-F238E27FC236}">
              <a16:creationId xmlns:a16="http://schemas.microsoft.com/office/drawing/2014/main" id="{006436D6-2937-42D7-A352-4296376F86E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32" name="Line 4104">
          <a:extLst>
            <a:ext uri="{FF2B5EF4-FFF2-40B4-BE49-F238E27FC236}">
              <a16:creationId xmlns:a16="http://schemas.microsoft.com/office/drawing/2014/main" id="{AC91EF4F-5153-48A5-A0F1-A535513FCC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33" name="Line 4105">
          <a:extLst>
            <a:ext uri="{FF2B5EF4-FFF2-40B4-BE49-F238E27FC236}">
              <a16:creationId xmlns:a16="http://schemas.microsoft.com/office/drawing/2014/main" id="{F7003DE9-6650-4980-8D9A-3346F3D302C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34" name="Line 4106">
          <a:extLst>
            <a:ext uri="{FF2B5EF4-FFF2-40B4-BE49-F238E27FC236}">
              <a16:creationId xmlns:a16="http://schemas.microsoft.com/office/drawing/2014/main" id="{F9922069-674B-4332-B4E5-8559889074B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35" name="Line 4107">
          <a:extLst>
            <a:ext uri="{FF2B5EF4-FFF2-40B4-BE49-F238E27FC236}">
              <a16:creationId xmlns:a16="http://schemas.microsoft.com/office/drawing/2014/main" id="{DF14076A-F52B-423A-B75E-683E5494254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36" name="Line 4108">
          <a:extLst>
            <a:ext uri="{FF2B5EF4-FFF2-40B4-BE49-F238E27FC236}">
              <a16:creationId xmlns:a16="http://schemas.microsoft.com/office/drawing/2014/main" id="{A0F4897C-399F-4426-8FE6-95D152230B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37" name="Line 4109">
          <a:extLst>
            <a:ext uri="{FF2B5EF4-FFF2-40B4-BE49-F238E27FC236}">
              <a16:creationId xmlns:a16="http://schemas.microsoft.com/office/drawing/2014/main" id="{1C16A686-84C3-46B0-AF20-8C27465FFF3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38" name="Line 4110">
          <a:extLst>
            <a:ext uri="{FF2B5EF4-FFF2-40B4-BE49-F238E27FC236}">
              <a16:creationId xmlns:a16="http://schemas.microsoft.com/office/drawing/2014/main" id="{B00FA160-73D1-44B4-A109-330DF6BBE2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39" name="Line 4111">
          <a:extLst>
            <a:ext uri="{FF2B5EF4-FFF2-40B4-BE49-F238E27FC236}">
              <a16:creationId xmlns:a16="http://schemas.microsoft.com/office/drawing/2014/main" id="{A937B2AB-7F50-46BA-88F9-BB9B7135A8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40" name="Line 4112">
          <a:extLst>
            <a:ext uri="{FF2B5EF4-FFF2-40B4-BE49-F238E27FC236}">
              <a16:creationId xmlns:a16="http://schemas.microsoft.com/office/drawing/2014/main" id="{15B50DE7-6AA6-4337-9CCF-EBE295E034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41" name="Line 4113">
          <a:extLst>
            <a:ext uri="{FF2B5EF4-FFF2-40B4-BE49-F238E27FC236}">
              <a16:creationId xmlns:a16="http://schemas.microsoft.com/office/drawing/2014/main" id="{8FD26114-5F28-486E-8893-B2E5DF17170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42" name="Line 4114">
          <a:extLst>
            <a:ext uri="{FF2B5EF4-FFF2-40B4-BE49-F238E27FC236}">
              <a16:creationId xmlns:a16="http://schemas.microsoft.com/office/drawing/2014/main" id="{D3EC0B43-2679-46A8-8239-25BBB5ADE61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43" name="Line 4115">
          <a:extLst>
            <a:ext uri="{FF2B5EF4-FFF2-40B4-BE49-F238E27FC236}">
              <a16:creationId xmlns:a16="http://schemas.microsoft.com/office/drawing/2014/main" id="{C322D99D-E983-4668-88BF-38B5E4EEBE7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44" name="Line 4116">
          <a:extLst>
            <a:ext uri="{FF2B5EF4-FFF2-40B4-BE49-F238E27FC236}">
              <a16:creationId xmlns:a16="http://schemas.microsoft.com/office/drawing/2014/main" id="{2EDA0F12-789B-4C90-AA3D-782F55AC8FE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45" name="Line 4117">
          <a:extLst>
            <a:ext uri="{FF2B5EF4-FFF2-40B4-BE49-F238E27FC236}">
              <a16:creationId xmlns:a16="http://schemas.microsoft.com/office/drawing/2014/main" id="{E5E35E81-A231-4881-B72D-2D26A3843BC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46" name="Line 4118">
          <a:extLst>
            <a:ext uri="{FF2B5EF4-FFF2-40B4-BE49-F238E27FC236}">
              <a16:creationId xmlns:a16="http://schemas.microsoft.com/office/drawing/2014/main" id="{87D3E50A-ABD9-44F6-9180-9860624E88B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47" name="Line 4119">
          <a:extLst>
            <a:ext uri="{FF2B5EF4-FFF2-40B4-BE49-F238E27FC236}">
              <a16:creationId xmlns:a16="http://schemas.microsoft.com/office/drawing/2014/main" id="{E0098633-84F5-4B45-8AEB-5CAF9C8049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48" name="Line 4120">
          <a:extLst>
            <a:ext uri="{FF2B5EF4-FFF2-40B4-BE49-F238E27FC236}">
              <a16:creationId xmlns:a16="http://schemas.microsoft.com/office/drawing/2014/main" id="{DD123D6D-4166-4F71-994F-BAC4A17388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49" name="Line 4121">
          <a:extLst>
            <a:ext uri="{FF2B5EF4-FFF2-40B4-BE49-F238E27FC236}">
              <a16:creationId xmlns:a16="http://schemas.microsoft.com/office/drawing/2014/main" id="{FE990431-45C6-4B24-93FE-AF0AB5715A8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50" name="Line 4122">
          <a:extLst>
            <a:ext uri="{FF2B5EF4-FFF2-40B4-BE49-F238E27FC236}">
              <a16:creationId xmlns:a16="http://schemas.microsoft.com/office/drawing/2014/main" id="{97CAF300-596C-4D99-A964-B21EBABEBCF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51" name="Line 4123">
          <a:extLst>
            <a:ext uri="{FF2B5EF4-FFF2-40B4-BE49-F238E27FC236}">
              <a16:creationId xmlns:a16="http://schemas.microsoft.com/office/drawing/2014/main" id="{7F8DE632-78CE-4676-8171-04A6507109D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52" name="Line 4124">
          <a:extLst>
            <a:ext uri="{FF2B5EF4-FFF2-40B4-BE49-F238E27FC236}">
              <a16:creationId xmlns:a16="http://schemas.microsoft.com/office/drawing/2014/main" id="{97581714-8C6D-4820-9B08-7F56FB98C64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53" name="Line 4125">
          <a:extLst>
            <a:ext uri="{FF2B5EF4-FFF2-40B4-BE49-F238E27FC236}">
              <a16:creationId xmlns:a16="http://schemas.microsoft.com/office/drawing/2014/main" id="{C7907B95-7DEF-40E4-BB6D-96056FAB748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54" name="Line 4126">
          <a:extLst>
            <a:ext uri="{FF2B5EF4-FFF2-40B4-BE49-F238E27FC236}">
              <a16:creationId xmlns:a16="http://schemas.microsoft.com/office/drawing/2014/main" id="{D6DC3A3E-7295-47D7-A9C8-63E79696BA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55" name="Line 4127">
          <a:extLst>
            <a:ext uri="{FF2B5EF4-FFF2-40B4-BE49-F238E27FC236}">
              <a16:creationId xmlns:a16="http://schemas.microsoft.com/office/drawing/2014/main" id="{DF26554F-3AA0-40C6-BB15-7DF4218287F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56" name="Line 4128">
          <a:extLst>
            <a:ext uri="{FF2B5EF4-FFF2-40B4-BE49-F238E27FC236}">
              <a16:creationId xmlns:a16="http://schemas.microsoft.com/office/drawing/2014/main" id="{5D29F071-E737-4E41-8168-3BB85114D1F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57" name="Line 4129">
          <a:extLst>
            <a:ext uri="{FF2B5EF4-FFF2-40B4-BE49-F238E27FC236}">
              <a16:creationId xmlns:a16="http://schemas.microsoft.com/office/drawing/2014/main" id="{3175D47E-E440-4595-B4C9-5387E083A88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58" name="Line 4130">
          <a:extLst>
            <a:ext uri="{FF2B5EF4-FFF2-40B4-BE49-F238E27FC236}">
              <a16:creationId xmlns:a16="http://schemas.microsoft.com/office/drawing/2014/main" id="{DF2118BC-7E78-443F-B755-3B8346CBCD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59" name="Line 4131">
          <a:extLst>
            <a:ext uri="{FF2B5EF4-FFF2-40B4-BE49-F238E27FC236}">
              <a16:creationId xmlns:a16="http://schemas.microsoft.com/office/drawing/2014/main" id="{318D686A-F721-43C5-AB5C-23E751A536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60" name="Line 4132">
          <a:extLst>
            <a:ext uri="{FF2B5EF4-FFF2-40B4-BE49-F238E27FC236}">
              <a16:creationId xmlns:a16="http://schemas.microsoft.com/office/drawing/2014/main" id="{085C276D-3080-4D08-A996-EFC2ED0383D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61" name="Line 4133">
          <a:extLst>
            <a:ext uri="{FF2B5EF4-FFF2-40B4-BE49-F238E27FC236}">
              <a16:creationId xmlns:a16="http://schemas.microsoft.com/office/drawing/2014/main" id="{5A240F9F-4845-44B9-A86D-D8B22DE08C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62" name="Line 4134">
          <a:extLst>
            <a:ext uri="{FF2B5EF4-FFF2-40B4-BE49-F238E27FC236}">
              <a16:creationId xmlns:a16="http://schemas.microsoft.com/office/drawing/2014/main" id="{144809EB-20B0-4F09-8E99-C270515AA6A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63" name="Line 4135">
          <a:extLst>
            <a:ext uri="{FF2B5EF4-FFF2-40B4-BE49-F238E27FC236}">
              <a16:creationId xmlns:a16="http://schemas.microsoft.com/office/drawing/2014/main" id="{C1B477DF-E781-4853-A01A-1383660BDDA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64" name="Line 4136">
          <a:extLst>
            <a:ext uri="{FF2B5EF4-FFF2-40B4-BE49-F238E27FC236}">
              <a16:creationId xmlns:a16="http://schemas.microsoft.com/office/drawing/2014/main" id="{B8883E58-FFE4-46F7-A90B-EB13F19BFF3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65" name="Line 4137">
          <a:extLst>
            <a:ext uri="{FF2B5EF4-FFF2-40B4-BE49-F238E27FC236}">
              <a16:creationId xmlns:a16="http://schemas.microsoft.com/office/drawing/2014/main" id="{1FB02F9D-F56B-4DC6-9B89-2D17817794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66" name="Line 4138">
          <a:extLst>
            <a:ext uri="{FF2B5EF4-FFF2-40B4-BE49-F238E27FC236}">
              <a16:creationId xmlns:a16="http://schemas.microsoft.com/office/drawing/2014/main" id="{16A24E96-7121-4F8B-A81B-7764ED074A5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67" name="Line 4139">
          <a:extLst>
            <a:ext uri="{FF2B5EF4-FFF2-40B4-BE49-F238E27FC236}">
              <a16:creationId xmlns:a16="http://schemas.microsoft.com/office/drawing/2014/main" id="{6D3D10A4-6812-4277-BC11-390F482D312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68" name="Line 4140">
          <a:extLst>
            <a:ext uri="{FF2B5EF4-FFF2-40B4-BE49-F238E27FC236}">
              <a16:creationId xmlns:a16="http://schemas.microsoft.com/office/drawing/2014/main" id="{19CCF169-CBE1-4EBC-8C06-D89CFD69840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69" name="Line 4141">
          <a:extLst>
            <a:ext uri="{FF2B5EF4-FFF2-40B4-BE49-F238E27FC236}">
              <a16:creationId xmlns:a16="http://schemas.microsoft.com/office/drawing/2014/main" id="{85BC1B78-4FE1-4004-B880-AEB39D8E601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70" name="Line 4142">
          <a:extLst>
            <a:ext uri="{FF2B5EF4-FFF2-40B4-BE49-F238E27FC236}">
              <a16:creationId xmlns:a16="http://schemas.microsoft.com/office/drawing/2014/main" id="{7BED5435-6276-4BBA-AF5F-6D9DC136C6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71" name="Line 4143">
          <a:extLst>
            <a:ext uri="{FF2B5EF4-FFF2-40B4-BE49-F238E27FC236}">
              <a16:creationId xmlns:a16="http://schemas.microsoft.com/office/drawing/2014/main" id="{CBF323C9-B79A-4B00-8423-8415F473AB2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72" name="Line 4144">
          <a:extLst>
            <a:ext uri="{FF2B5EF4-FFF2-40B4-BE49-F238E27FC236}">
              <a16:creationId xmlns:a16="http://schemas.microsoft.com/office/drawing/2014/main" id="{46E7538B-6310-4A70-9E24-2CEAC0251F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73" name="Line 4145">
          <a:extLst>
            <a:ext uri="{FF2B5EF4-FFF2-40B4-BE49-F238E27FC236}">
              <a16:creationId xmlns:a16="http://schemas.microsoft.com/office/drawing/2014/main" id="{460491BF-569A-4C6D-9705-6F4B6DA4F5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74" name="Line 4146">
          <a:extLst>
            <a:ext uri="{FF2B5EF4-FFF2-40B4-BE49-F238E27FC236}">
              <a16:creationId xmlns:a16="http://schemas.microsoft.com/office/drawing/2014/main" id="{ED69A7B9-DAB4-454C-A337-50511528412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75" name="Line 4147">
          <a:extLst>
            <a:ext uri="{FF2B5EF4-FFF2-40B4-BE49-F238E27FC236}">
              <a16:creationId xmlns:a16="http://schemas.microsoft.com/office/drawing/2014/main" id="{12180521-6942-435D-8702-1839F1744F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76" name="Line 4148">
          <a:extLst>
            <a:ext uri="{FF2B5EF4-FFF2-40B4-BE49-F238E27FC236}">
              <a16:creationId xmlns:a16="http://schemas.microsoft.com/office/drawing/2014/main" id="{CD1B03C4-1725-470E-83E1-2B24657F92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77" name="Line 4149">
          <a:extLst>
            <a:ext uri="{FF2B5EF4-FFF2-40B4-BE49-F238E27FC236}">
              <a16:creationId xmlns:a16="http://schemas.microsoft.com/office/drawing/2014/main" id="{86C1412D-4297-4653-805D-747D4ECB088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78" name="Line 4150">
          <a:extLst>
            <a:ext uri="{FF2B5EF4-FFF2-40B4-BE49-F238E27FC236}">
              <a16:creationId xmlns:a16="http://schemas.microsoft.com/office/drawing/2014/main" id="{366C8060-96AC-4828-B8ED-D4FE3B75FC4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79" name="Line 4151">
          <a:extLst>
            <a:ext uri="{FF2B5EF4-FFF2-40B4-BE49-F238E27FC236}">
              <a16:creationId xmlns:a16="http://schemas.microsoft.com/office/drawing/2014/main" id="{CFEB1777-2067-46A5-810B-4ACA4777322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80" name="Line 4152">
          <a:extLst>
            <a:ext uri="{FF2B5EF4-FFF2-40B4-BE49-F238E27FC236}">
              <a16:creationId xmlns:a16="http://schemas.microsoft.com/office/drawing/2014/main" id="{127862D0-7711-4A13-A2A9-01B17D6D708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81" name="Line 4153">
          <a:extLst>
            <a:ext uri="{FF2B5EF4-FFF2-40B4-BE49-F238E27FC236}">
              <a16:creationId xmlns:a16="http://schemas.microsoft.com/office/drawing/2014/main" id="{45A48F01-B812-4926-83A4-DF755273D05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82" name="Line 4154">
          <a:extLst>
            <a:ext uri="{FF2B5EF4-FFF2-40B4-BE49-F238E27FC236}">
              <a16:creationId xmlns:a16="http://schemas.microsoft.com/office/drawing/2014/main" id="{9B2BD6ED-A29B-4FE8-8661-D5A1894278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83" name="Line 4155">
          <a:extLst>
            <a:ext uri="{FF2B5EF4-FFF2-40B4-BE49-F238E27FC236}">
              <a16:creationId xmlns:a16="http://schemas.microsoft.com/office/drawing/2014/main" id="{9E89D2F7-6371-41D5-B116-9C8FFB298F6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84" name="Line 4156">
          <a:extLst>
            <a:ext uri="{FF2B5EF4-FFF2-40B4-BE49-F238E27FC236}">
              <a16:creationId xmlns:a16="http://schemas.microsoft.com/office/drawing/2014/main" id="{74820009-81C0-4D3D-A096-716BC07D11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85" name="Line 4157">
          <a:extLst>
            <a:ext uri="{FF2B5EF4-FFF2-40B4-BE49-F238E27FC236}">
              <a16:creationId xmlns:a16="http://schemas.microsoft.com/office/drawing/2014/main" id="{4124E9D4-ED64-4E0E-A813-B31BBE1D95B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86" name="Line 4158">
          <a:extLst>
            <a:ext uri="{FF2B5EF4-FFF2-40B4-BE49-F238E27FC236}">
              <a16:creationId xmlns:a16="http://schemas.microsoft.com/office/drawing/2014/main" id="{3772848A-1DE7-4E53-9C42-63A7B87ABDF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87" name="Line 4159">
          <a:extLst>
            <a:ext uri="{FF2B5EF4-FFF2-40B4-BE49-F238E27FC236}">
              <a16:creationId xmlns:a16="http://schemas.microsoft.com/office/drawing/2014/main" id="{36840902-8B1F-4CB7-A6B6-DB738AA042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88" name="Line 4160">
          <a:extLst>
            <a:ext uri="{FF2B5EF4-FFF2-40B4-BE49-F238E27FC236}">
              <a16:creationId xmlns:a16="http://schemas.microsoft.com/office/drawing/2014/main" id="{C5BB572D-FE90-4993-8D86-2ABD3892F02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89" name="Line 4161">
          <a:extLst>
            <a:ext uri="{FF2B5EF4-FFF2-40B4-BE49-F238E27FC236}">
              <a16:creationId xmlns:a16="http://schemas.microsoft.com/office/drawing/2014/main" id="{B57AE1DE-9209-465E-A6B3-5938DA5D74B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90" name="Line 4162">
          <a:extLst>
            <a:ext uri="{FF2B5EF4-FFF2-40B4-BE49-F238E27FC236}">
              <a16:creationId xmlns:a16="http://schemas.microsoft.com/office/drawing/2014/main" id="{7B757C2B-1413-4A56-8120-D3C2982E94C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91" name="Line 4163">
          <a:extLst>
            <a:ext uri="{FF2B5EF4-FFF2-40B4-BE49-F238E27FC236}">
              <a16:creationId xmlns:a16="http://schemas.microsoft.com/office/drawing/2014/main" id="{356CD856-727E-449C-BA5E-1ED7DC2AAC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92" name="Line 4164">
          <a:extLst>
            <a:ext uri="{FF2B5EF4-FFF2-40B4-BE49-F238E27FC236}">
              <a16:creationId xmlns:a16="http://schemas.microsoft.com/office/drawing/2014/main" id="{6CB00291-7E57-4CB8-AC22-86DCEDCCF21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93" name="Line 4165">
          <a:extLst>
            <a:ext uri="{FF2B5EF4-FFF2-40B4-BE49-F238E27FC236}">
              <a16:creationId xmlns:a16="http://schemas.microsoft.com/office/drawing/2014/main" id="{1AC74543-EF0C-4CF5-99FC-5F6D03AC8C6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94" name="Line 4166">
          <a:extLst>
            <a:ext uri="{FF2B5EF4-FFF2-40B4-BE49-F238E27FC236}">
              <a16:creationId xmlns:a16="http://schemas.microsoft.com/office/drawing/2014/main" id="{401BEA28-BD2A-4EAC-9308-363280AD2E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795" name="Line 4167">
          <a:extLst>
            <a:ext uri="{FF2B5EF4-FFF2-40B4-BE49-F238E27FC236}">
              <a16:creationId xmlns:a16="http://schemas.microsoft.com/office/drawing/2014/main" id="{2D199B57-9277-4726-B0BD-DBF5802110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796" name="Line 4242">
          <a:extLst>
            <a:ext uri="{FF2B5EF4-FFF2-40B4-BE49-F238E27FC236}">
              <a16:creationId xmlns:a16="http://schemas.microsoft.com/office/drawing/2014/main" id="{BD622DB0-942A-4534-AE3C-554BF6BB058A}"/>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797" name="Line 4243">
          <a:extLst>
            <a:ext uri="{FF2B5EF4-FFF2-40B4-BE49-F238E27FC236}">
              <a16:creationId xmlns:a16="http://schemas.microsoft.com/office/drawing/2014/main" id="{61686166-75EF-4ADE-A029-19AC7E7F2B2C}"/>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798" name="Line 4244">
          <a:extLst>
            <a:ext uri="{FF2B5EF4-FFF2-40B4-BE49-F238E27FC236}">
              <a16:creationId xmlns:a16="http://schemas.microsoft.com/office/drawing/2014/main" id="{323066BA-10D2-46A2-BC73-776FE1D950E7}"/>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799" name="Line 4245">
          <a:extLst>
            <a:ext uri="{FF2B5EF4-FFF2-40B4-BE49-F238E27FC236}">
              <a16:creationId xmlns:a16="http://schemas.microsoft.com/office/drawing/2014/main" id="{D95139D2-1775-4885-B3D7-C4501EAB9E83}"/>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800" name="Line 4246">
          <a:extLst>
            <a:ext uri="{FF2B5EF4-FFF2-40B4-BE49-F238E27FC236}">
              <a16:creationId xmlns:a16="http://schemas.microsoft.com/office/drawing/2014/main" id="{C843E6DC-0E7E-4A72-8455-9F216926763A}"/>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801" name="Line 4247">
          <a:extLst>
            <a:ext uri="{FF2B5EF4-FFF2-40B4-BE49-F238E27FC236}">
              <a16:creationId xmlns:a16="http://schemas.microsoft.com/office/drawing/2014/main" id="{08AA6BBF-0816-417E-8761-43DF5F170C5A}"/>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802" name="Line 4248">
          <a:extLst>
            <a:ext uri="{FF2B5EF4-FFF2-40B4-BE49-F238E27FC236}">
              <a16:creationId xmlns:a16="http://schemas.microsoft.com/office/drawing/2014/main" id="{0D690DAA-8BD2-42E8-8EDD-B4B8ADF5DC9A}"/>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803" name="Line 4249">
          <a:extLst>
            <a:ext uri="{FF2B5EF4-FFF2-40B4-BE49-F238E27FC236}">
              <a16:creationId xmlns:a16="http://schemas.microsoft.com/office/drawing/2014/main" id="{03B2CD2C-DB99-42B5-BC3C-60A8E4491368}"/>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804" name="Line 4250">
          <a:extLst>
            <a:ext uri="{FF2B5EF4-FFF2-40B4-BE49-F238E27FC236}">
              <a16:creationId xmlns:a16="http://schemas.microsoft.com/office/drawing/2014/main" id="{AC446517-3452-4203-86CC-7285A46E0A11}"/>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805" name="Line 4251">
          <a:extLst>
            <a:ext uri="{FF2B5EF4-FFF2-40B4-BE49-F238E27FC236}">
              <a16:creationId xmlns:a16="http://schemas.microsoft.com/office/drawing/2014/main" id="{35FAE53F-37FB-45FE-9EA1-B2E62BD4EC4F}"/>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806" name="Line 4252">
          <a:extLst>
            <a:ext uri="{FF2B5EF4-FFF2-40B4-BE49-F238E27FC236}">
              <a16:creationId xmlns:a16="http://schemas.microsoft.com/office/drawing/2014/main" id="{9C4661B8-9EF9-4CFD-B2D5-635D8365BB73}"/>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4807" name="Line 4253">
          <a:extLst>
            <a:ext uri="{FF2B5EF4-FFF2-40B4-BE49-F238E27FC236}">
              <a16:creationId xmlns:a16="http://schemas.microsoft.com/office/drawing/2014/main" id="{13D6D06C-7E78-4A8C-9B20-9FB7F2FDF87E}"/>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08" name="Line 4268">
          <a:extLst>
            <a:ext uri="{FF2B5EF4-FFF2-40B4-BE49-F238E27FC236}">
              <a16:creationId xmlns:a16="http://schemas.microsoft.com/office/drawing/2014/main" id="{1DFC3B0C-6D2F-4D50-B143-27A8534B66B7}"/>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09" name="Line 4269">
          <a:extLst>
            <a:ext uri="{FF2B5EF4-FFF2-40B4-BE49-F238E27FC236}">
              <a16:creationId xmlns:a16="http://schemas.microsoft.com/office/drawing/2014/main" id="{263A1C48-140D-40AD-95D8-F7CDC0E7BE20}"/>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10" name="Line 4270">
          <a:extLst>
            <a:ext uri="{FF2B5EF4-FFF2-40B4-BE49-F238E27FC236}">
              <a16:creationId xmlns:a16="http://schemas.microsoft.com/office/drawing/2014/main" id="{1A54C071-6952-44D3-9FA0-46647AE33BED}"/>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11" name="Line 4271">
          <a:extLst>
            <a:ext uri="{FF2B5EF4-FFF2-40B4-BE49-F238E27FC236}">
              <a16:creationId xmlns:a16="http://schemas.microsoft.com/office/drawing/2014/main" id="{35D66A3D-666C-468C-852C-840D5F69C771}"/>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12" name="Line 4272">
          <a:extLst>
            <a:ext uri="{FF2B5EF4-FFF2-40B4-BE49-F238E27FC236}">
              <a16:creationId xmlns:a16="http://schemas.microsoft.com/office/drawing/2014/main" id="{9D1719FB-D239-485A-8560-BBA0DC48FDD8}"/>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13" name="Line 4273">
          <a:extLst>
            <a:ext uri="{FF2B5EF4-FFF2-40B4-BE49-F238E27FC236}">
              <a16:creationId xmlns:a16="http://schemas.microsoft.com/office/drawing/2014/main" id="{91623D34-75B3-45CB-91A0-BF64D4137285}"/>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14" name="Line 4274">
          <a:extLst>
            <a:ext uri="{FF2B5EF4-FFF2-40B4-BE49-F238E27FC236}">
              <a16:creationId xmlns:a16="http://schemas.microsoft.com/office/drawing/2014/main" id="{5E3AB327-6F21-4E60-AAEB-39D249AD8549}"/>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15" name="Line 4275">
          <a:extLst>
            <a:ext uri="{FF2B5EF4-FFF2-40B4-BE49-F238E27FC236}">
              <a16:creationId xmlns:a16="http://schemas.microsoft.com/office/drawing/2014/main" id="{EF39C53D-9691-4DAE-BD88-066A46E49F5B}"/>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16" name="Line 4276">
          <a:extLst>
            <a:ext uri="{FF2B5EF4-FFF2-40B4-BE49-F238E27FC236}">
              <a16:creationId xmlns:a16="http://schemas.microsoft.com/office/drawing/2014/main" id="{2FA29883-215E-4132-B882-D24AAC34BE0F}"/>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17" name="Line 4277">
          <a:extLst>
            <a:ext uri="{FF2B5EF4-FFF2-40B4-BE49-F238E27FC236}">
              <a16:creationId xmlns:a16="http://schemas.microsoft.com/office/drawing/2014/main" id="{A5F54CC0-B08A-4674-B35D-6BC3EBE7C2C3}"/>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18" name="Line 4278">
          <a:extLst>
            <a:ext uri="{FF2B5EF4-FFF2-40B4-BE49-F238E27FC236}">
              <a16:creationId xmlns:a16="http://schemas.microsoft.com/office/drawing/2014/main" id="{5ED891D1-2FD7-430D-A1D4-A7A3F52AEB0D}"/>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19" name="Line 4279">
          <a:extLst>
            <a:ext uri="{FF2B5EF4-FFF2-40B4-BE49-F238E27FC236}">
              <a16:creationId xmlns:a16="http://schemas.microsoft.com/office/drawing/2014/main" id="{F371ED6E-D2BB-4DA0-ADE6-45C2D41FAD93}"/>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20" name="Line 4280">
          <a:extLst>
            <a:ext uri="{FF2B5EF4-FFF2-40B4-BE49-F238E27FC236}">
              <a16:creationId xmlns:a16="http://schemas.microsoft.com/office/drawing/2014/main" id="{16D08525-EC25-42FC-B5D6-950D79306915}"/>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21" name="Line 4281">
          <a:extLst>
            <a:ext uri="{FF2B5EF4-FFF2-40B4-BE49-F238E27FC236}">
              <a16:creationId xmlns:a16="http://schemas.microsoft.com/office/drawing/2014/main" id="{05552A00-D51B-4A75-8D1B-077775126DFF}"/>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22" name="Line 4282">
          <a:extLst>
            <a:ext uri="{FF2B5EF4-FFF2-40B4-BE49-F238E27FC236}">
              <a16:creationId xmlns:a16="http://schemas.microsoft.com/office/drawing/2014/main" id="{17D34AE2-B4BC-4B25-85EB-7F4FBA0A541E}"/>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23" name="Line 4283">
          <a:extLst>
            <a:ext uri="{FF2B5EF4-FFF2-40B4-BE49-F238E27FC236}">
              <a16:creationId xmlns:a16="http://schemas.microsoft.com/office/drawing/2014/main" id="{A0DA9AAF-9221-4059-B190-682349E83F32}"/>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24" name="Line 4284">
          <a:extLst>
            <a:ext uri="{FF2B5EF4-FFF2-40B4-BE49-F238E27FC236}">
              <a16:creationId xmlns:a16="http://schemas.microsoft.com/office/drawing/2014/main" id="{4E9B995D-BA25-409B-BE8B-3BAB08AA12A9}"/>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25" name="Line 4285">
          <a:extLst>
            <a:ext uri="{FF2B5EF4-FFF2-40B4-BE49-F238E27FC236}">
              <a16:creationId xmlns:a16="http://schemas.microsoft.com/office/drawing/2014/main" id="{01B0BBFE-2E49-4BA2-9A65-111F137CDE42}"/>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26" name="Line 4286">
          <a:extLst>
            <a:ext uri="{FF2B5EF4-FFF2-40B4-BE49-F238E27FC236}">
              <a16:creationId xmlns:a16="http://schemas.microsoft.com/office/drawing/2014/main" id="{2DAD8D01-DF9A-4542-87C8-1E65C2A99A67}"/>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27" name="Line 4287">
          <a:extLst>
            <a:ext uri="{FF2B5EF4-FFF2-40B4-BE49-F238E27FC236}">
              <a16:creationId xmlns:a16="http://schemas.microsoft.com/office/drawing/2014/main" id="{CA1B13DE-A16F-4EDB-827F-3684061537CB}"/>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28" name="Line 4288">
          <a:extLst>
            <a:ext uri="{FF2B5EF4-FFF2-40B4-BE49-F238E27FC236}">
              <a16:creationId xmlns:a16="http://schemas.microsoft.com/office/drawing/2014/main" id="{24A7C415-CF73-407A-9039-CBE1EA7AF8DD}"/>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29" name="Line 4289">
          <a:extLst>
            <a:ext uri="{FF2B5EF4-FFF2-40B4-BE49-F238E27FC236}">
              <a16:creationId xmlns:a16="http://schemas.microsoft.com/office/drawing/2014/main" id="{670C3469-CD55-4EAA-9207-8DA29A7BFC87}"/>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30" name="Line 4290">
          <a:extLst>
            <a:ext uri="{FF2B5EF4-FFF2-40B4-BE49-F238E27FC236}">
              <a16:creationId xmlns:a16="http://schemas.microsoft.com/office/drawing/2014/main" id="{B6C42204-6917-40D1-AF43-06F48285966C}"/>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4831" name="Line 4291">
          <a:extLst>
            <a:ext uri="{FF2B5EF4-FFF2-40B4-BE49-F238E27FC236}">
              <a16:creationId xmlns:a16="http://schemas.microsoft.com/office/drawing/2014/main" id="{08333AE0-BE70-44F3-966E-493A7B835DF7}"/>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32" name="Line 4325">
          <a:extLst>
            <a:ext uri="{FF2B5EF4-FFF2-40B4-BE49-F238E27FC236}">
              <a16:creationId xmlns:a16="http://schemas.microsoft.com/office/drawing/2014/main" id="{0C2C24DC-0AF6-48AA-B0C6-91F5C6CF843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33" name="Line 4326">
          <a:extLst>
            <a:ext uri="{FF2B5EF4-FFF2-40B4-BE49-F238E27FC236}">
              <a16:creationId xmlns:a16="http://schemas.microsoft.com/office/drawing/2014/main" id="{5832BF4C-76D9-44CD-8733-AD545F82AA3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34" name="Line 4327">
          <a:extLst>
            <a:ext uri="{FF2B5EF4-FFF2-40B4-BE49-F238E27FC236}">
              <a16:creationId xmlns:a16="http://schemas.microsoft.com/office/drawing/2014/main" id="{3C7CF167-D9BB-4730-9C11-DF3267072D3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35" name="Line 4328">
          <a:extLst>
            <a:ext uri="{FF2B5EF4-FFF2-40B4-BE49-F238E27FC236}">
              <a16:creationId xmlns:a16="http://schemas.microsoft.com/office/drawing/2014/main" id="{1B6722D4-55A4-4014-A8D0-D6CBCAF2DF3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36" name="Line 4329">
          <a:extLst>
            <a:ext uri="{FF2B5EF4-FFF2-40B4-BE49-F238E27FC236}">
              <a16:creationId xmlns:a16="http://schemas.microsoft.com/office/drawing/2014/main" id="{7D496572-9145-4916-BCA0-24C309915C1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37" name="Line 4330">
          <a:extLst>
            <a:ext uri="{FF2B5EF4-FFF2-40B4-BE49-F238E27FC236}">
              <a16:creationId xmlns:a16="http://schemas.microsoft.com/office/drawing/2014/main" id="{237B6905-A6AE-4576-9988-1D066E181C6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38" name="Line 4331">
          <a:extLst>
            <a:ext uri="{FF2B5EF4-FFF2-40B4-BE49-F238E27FC236}">
              <a16:creationId xmlns:a16="http://schemas.microsoft.com/office/drawing/2014/main" id="{1B9520D3-C715-4847-9140-15A0803DC77B}"/>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39" name="Line 4332">
          <a:extLst>
            <a:ext uri="{FF2B5EF4-FFF2-40B4-BE49-F238E27FC236}">
              <a16:creationId xmlns:a16="http://schemas.microsoft.com/office/drawing/2014/main" id="{FFF8A549-2389-4BBD-81B8-7339A2CE76F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40" name="Line 4333">
          <a:extLst>
            <a:ext uri="{FF2B5EF4-FFF2-40B4-BE49-F238E27FC236}">
              <a16:creationId xmlns:a16="http://schemas.microsoft.com/office/drawing/2014/main" id="{BDB90961-A8D1-49DC-AB6D-1220E227D97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41" name="Line 4334">
          <a:extLst>
            <a:ext uri="{FF2B5EF4-FFF2-40B4-BE49-F238E27FC236}">
              <a16:creationId xmlns:a16="http://schemas.microsoft.com/office/drawing/2014/main" id="{215EF9C8-77DE-454B-B448-FCE6D6A2A71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42" name="Line 4335">
          <a:extLst>
            <a:ext uri="{FF2B5EF4-FFF2-40B4-BE49-F238E27FC236}">
              <a16:creationId xmlns:a16="http://schemas.microsoft.com/office/drawing/2014/main" id="{0FF55CAD-7B90-4FD9-8C83-82EF5F5410F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43" name="Line 4336">
          <a:extLst>
            <a:ext uri="{FF2B5EF4-FFF2-40B4-BE49-F238E27FC236}">
              <a16:creationId xmlns:a16="http://schemas.microsoft.com/office/drawing/2014/main" id="{E0890FE8-1328-4B09-9BC7-9359853AA0B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44" name="Line 4337">
          <a:extLst>
            <a:ext uri="{FF2B5EF4-FFF2-40B4-BE49-F238E27FC236}">
              <a16:creationId xmlns:a16="http://schemas.microsoft.com/office/drawing/2014/main" id="{52F39860-97E7-497A-AC60-66342197A0E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45" name="Line 4338">
          <a:extLst>
            <a:ext uri="{FF2B5EF4-FFF2-40B4-BE49-F238E27FC236}">
              <a16:creationId xmlns:a16="http://schemas.microsoft.com/office/drawing/2014/main" id="{E692A69A-A7EB-49F8-9373-B901E5D458FE}"/>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46" name="Line 4339">
          <a:extLst>
            <a:ext uri="{FF2B5EF4-FFF2-40B4-BE49-F238E27FC236}">
              <a16:creationId xmlns:a16="http://schemas.microsoft.com/office/drawing/2014/main" id="{1B4F6745-82A9-45A7-A72E-09EFF28C54F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47" name="Line 4340">
          <a:extLst>
            <a:ext uri="{FF2B5EF4-FFF2-40B4-BE49-F238E27FC236}">
              <a16:creationId xmlns:a16="http://schemas.microsoft.com/office/drawing/2014/main" id="{FDA52D61-844D-4493-B136-D89CD87C463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48" name="Line 4341">
          <a:extLst>
            <a:ext uri="{FF2B5EF4-FFF2-40B4-BE49-F238E27FC236}">
              <a16:creationId xmlns:a16="http://schemas.microsoft.com/office/drawing/2014/main" id="{514C1941-AE32-415D-A11D-0E5E9622FE3D}"/>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49" name="Line 4342">
          <a:extLst>
            <a:ext uri="{FF2B5EF4-FFF2-40B4-BE49-F238E27FC236}">
              <a16:creationId xmlns:a16="http://schemas.microsoft.com/office/drawing/2014/main" id="{4A028144-16B3-4E10-9941-F8B9A8585C3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50" name="Line 4343">
          <a:extLst>
            <a:ext uri="{FF2B5EF4-FFF2-40B4-BE49-F238E27FC236}">
              <a16:creationId xmlns:a16="http://schemas.microsoft.com/office/drawing/2014/main" id="{900FEED2-3FAC-4423-BCEE-5D565B8321F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51" name="Line 4344">
          <a:extLst>
            <a:ext uri="{FF2B5EF4-FFF2-40B4-BE49-F238E27FC236}">
              <a16:creationId xmlns:a16="http://schemas.microsoft.com/office/drawing/2014/main" id="{33FD3662-2F9E-4102-885E-96CDE8297E5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52" name="Line 4345">
          <a:extLst>
            <a:ext uri="{FF2B5EF4-FFF2-40B4-BE49-F238E27FC236}">
              <a16:creationId xmlns:a16="http://schemas.microsoft.com/office/drawing/2014/main" id="{C33534C5-9F1A-45BF-9C27-CCDF678A39A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53" name="Line 4346">
          <a:extLst>
            <a:ext uri="{FF2B5EF4-FFF2-40B4-BE49-F238E27FC236}">
              <a16:creationId xmlns:a16="http://schemas.microsoft.com/office/drawing/2014/main" id="{41886EB9-E604-4B9B-B757-DC1849393F8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54" name="Line 4347">
          <a:extLst>
            <a:ext uri="{FF2B5EF4-FFF2-40B4-BE49-F238E27FC236}">
              <a16:creationId xmlns:a16="http://schemas.microsoft.com/office/drawing/2014/main" id="{8D14282C-5E84-4B67-91DE-EACBA2D92E2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55" name="Line 4348">
          <a:extLst>
            <a:ext uri="{FF2B5EF4-FFF2-40B4-BE49-F238E27FC236}">
              <a16:creationId xmlns:a16="http://schemas.microsoft.com/office/drawing/2014/main" id="{11BCD5C2-ECC5-4278-9FDC-1C05491D6C13}"/>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56" name="Line 4349">
          <a:extLst>
            <a:ext uri="{FF2B5EF4-FFF2-40B4-BE49-F238E27FC236}">
              <a16:creationId xmlns:a16="http://schemas.microsoft.com/office/drawing/2014/main" id="{11914A04-36A0-4F62-ADFE-5E2A0C6A670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57" name="Line 4350">
          <a:extLst>
            <a:ext uri="{FF2B5EF4-FFF2-40B4-BE49-F238E27FC236}">
              <a16:creationId xmlns:a16="http://schemas.microsoft.com/office/drawing/2014/main" id="{E3AC912A-C296-4354-89CB-3DBEF636DD3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58" name="Line 4351">
          <a:extLst>
            <a:ext uri="{FF2B5EF4-FFF2-40B4-BE49-F238E27FC236}">
              <a16:creationId xmlns:a16="http://schemas.microsoft.com/office/drawing/2014/main" id="{150B7D8E-023E-4DF3-896B-1FC1BAB767A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59" name="Line 4352">
          <a:extLst>
            <a:ext uri="{FF2B5EF4-FFF2-40B4-BE49-F238E27FC236}">
              <a16:creationId xmlns:a16="http://schemas.microsoft.com/office/drawing/2014/main" id="{D614D990-6DF7-4FBB-981F-F1EEE6CD7197}"/>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60" name="Line 4353">
          <a:extLst>
            <a:ext uri="{FF2B5EF4-FFF2-40B4-BE49-F238E27FC236}">
              <a16:creationId xmlns:a16="http://schemas.microsoft.com/office/drawing/2014/main" id="{46E2F5F6-FC88-4465-853E-ED4C45D5D61B}"/>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61" name="Line 4354">
          <a:extLst>
            <a:ext uri="{FF2B5EF4-FFF2-40B4-BE49-F238E27FC236}">
              <a16:creationId xmlns:a16="http://schemas.microsoft.com/office/drawing/2014/main" id="{7DC12F86-6133-487A-A48D-33F15CBAFA2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62" name="Line 4355">
          <a:extLst>
            <a:ext uri="{FF2B5EF4-FFF2-40B4-BE49-F238E27FC236}">
              <a16:creationId xmlns:a16="http://schemas.microsoft.com/office/drawing/2014/main" id="{2A861FEA-31CB-476E-9064-86184512B0C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63" name="Line 4356">
          <a:extLst>
            <a:ext uri="{FF2B5EF4-FFF2-40B4-BE49-F238E27FC236}">
              <a16:creationId xmlns:a16="http://schemas.microsoft.com/office/drawing/2014/main" id="{D5665AAE-606A-44DA-9D3A-73B5D7BB997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64" name="Line 4357">
          <a:extLst>
            <a:ext uri="{FF2B5EF4-FFF2-40B4-BE49-F238E27FC236}">
              <a16:creationId xmlns:a16="http://schemas.microsoft.com/office/drawing/2014/main" id="{3027AFDB-D4B8-48D0-8181-BB3316B95669}"/>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65" name="Line 4358">
          <a:extLst>
            <a:ext uri="{FF2B5EF4-FFF2-40B4-BE49-F238E27FC236}">
              <a16:creationId xmlns:a16="http://schemas.microsoft.com/office/drawing/2014/main" id="{8C002E47-8591-4B27-BCC1-20AF690D895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66" name="Line 4359">
          <a:extLst>
            <a:ext uri="{FF2B5EF4-FFF2-40B4-BE49-F238E27FC236}">
              <a16:creationId xmlns:a16="http://schemas.microsoft.com/office/drawing/2014/main" id="{B52BEBFA-63CD-4608-A8A2-B33A3A278E2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67" name="Line 4360">
          <a:extLst>
            <a:ext uri="{FF2B5EF4-FFF2-40B4-BE49-F238E27FC236}">
              <a16:creationId xmlns:a16="http://schemas.microsoft.com/office/drawing/2014/main" id="{D0554B13-AF21-448D-9903-F279F5754E4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68" name="Line 4361">
          <a:extLst>
            <a:ext uri="{FF2B5EF4-FFF2-40B4-BE49-F238E27FC236}">
              <a16:creationId xmlns:a16="http://schemas.microsoft.com/office/drawing/2014/main" id="{050ACA00-F6E6-4453-9EF3-E9A20B5BBA5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69" name="Line 4362">
          <a:extLst>
            <a:ext uri="{FF2B5EF4-FFF2-40B4-BE49-F238E27FC236}">
              <a16:creationId xmlns:a16="http://schemas.microsoft.com/office/drawing/2014/main" id="{D65EEBCE-1FC5-43F4-B2D9-D666217FB64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70" name="Line 4363">
          <a:extLst>
            <a:ext uri="{FF2B5EF4-FFF2-40B4-BE49-F238E27FC236}">
              <a16:creationId xmlns:a16="http://schemas.microsoft.com/office/drawing/2014/main" id="{95AAE76B-8098-4330-ABF5-09EBD804536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71" name="Line 4364">
          <a:extLst>
            <a:ext uri="{FF2B5EF4-FFF2-40B4-BE49-F238E27FC236}">
              <a16:creationId xmlns:a16="http://schemas.microsoft.com/office/drawing/2014/main" id="{012D2120-B316-496B-A757-0BBE4143BA9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72" name="Line 4365">
          <a:extLst>
            <a:ext uri="{FF2B5EF4-FFF2-40B4-BE49-F238E27FC236}">
              <a16:creationId xmlns:a16="http://schemas.microsoft.com/office/drawing/2014/main" id="{CDEF46DD-B005-407A-B428-522AC438DEB7}"/>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73" name="Line 4366">
          <a:extLst>
            <a:ext uri="{FF2B5EF4-FFF2-40B4-BE49-F238E27FC236}">
              <a16:creationId xmlns:a16="http://schemas.microsoft.com/office/drawing/2014/main" id="{B583BF44-FA15-4DD6-A5DA-13C3CAC4F72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74" name="Line 4367">
          <a:extLst>
            <a:ext uri="{FF2B5EF4-FFF2-40B4-BE49-F238E27FC236}">
              <a16:creationId xmlns:a16="http://schemas.microsoft.com/office/drawing/2014/main" id="{F66CFA05-61E7-4BA2-847D-4264337AED9D}"/>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75" name="Line 4368">
          <a:extLst>
            <a:ext uri="{FF2B5EF4-FFF2-40B4-BE49-F238E27FC236}">
              <a16:creationId xmlns:a16="http://schemas.microsoft.com/office/drawing/2014/main" id="{A44A3482-8BE1-4BF8-A1D9-5B1F3DFC1C5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76" name="Line 4369">
          <a:extLst>
            <a:ext uri="{FF2B5EF4-FFF2-40B4-BE49-F238E27FC236}">
              <a16:creationId xmlns:a16="http://schemas.microsoft.com/office/drawing/2014/main" id="{30238AFC-51DB-48B5-84C6-C22B3488E41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77" name="Line 4370">
          <a:extLst>
            <a:ext uri="{FF2B5EF4-FFF2-40B4-BE49-F238E27FC236}">
              <a16:creationId xmlns:a16="http://schemas.microsoft.com/office/drawing/2014/main" id="{2D99D81D-E012-4923-9639-26EF62CAACFE}"/>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78" name="Line 4371">
          <a:extLst>
            <a:ext uri="{FF2B5EF4-FFF2-40B4-BE49-F238E27FC236}">
              <a16:creationId xmlns:a16="http://schemas.microsoft.com/office/drawing/2014/main" id="{1AA6E5E6-182C-46EE-A150-03CDEDFBC0DD}"/>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79" name="Line 4372">
          <a:extLst>
            <a:ext uri="{FF2B5EF4-FFF2-40B4-BE49-F238E27FC236}">
              <a16:creationId xmlns:a16="http://schemas.microsoft.com/office/drawing/2014/main" id="{254C4642-AE1B-4F31-824D-CD37FB7BDAE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80" name="Line 4373">
          <a:extLst>
            <a:ext uri="{FF2B5EF4-FFF2-40B4-BE49-F238E27FC236}">
              <a16:creationId xmlns:a16="http://schemas.microsoft.com/office/drawing/2014/main" id="{B3D23A56-73E6-442E-B313-69E276513F6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81" name="Line 4374">
          <a:extLst>
            <a:ext uri="{FF2B5EF4-FFF2-40B4-BE49-F238E27FC236}">
              <a16:creationId xmlns:a16="http://schemas.microsoft.com/office/drawing/2014/main" id="{D4956094-3C22-4C13-8085-580DFFAAF25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82" name="Line 4375">
          <a:extLst>
            <a:ext uri="{FF2B5EF4-FFF2-40B4-BE49-F238E27FC236}">
              <a16:creationId xmlns:a16="http://schemas.microsoft.com/office/drawing/2014/main" id="{5E8A31BA-9522-4A39-A065-D7B9AE0FD00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83" name="Line 4376">
          <a:extLst>
            <a:ext uri="{FF2B5EF4-FFF2-40B4-BE49-F238E27FC236}">
              <a16:creationId xmlns:a16="http://schemas.microsoft.com/office/drawing/2014/main" id="{8CBE35AA-1A4D-47A0-B8CB-867272262E7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84" name="Line 4377">
          <a:extLst>
            <a:ext uri="{FF2B5EF4-FFF2-40B4-BE49-F238E27FC236}">
              <a16:creationId xmlns:a16="http://schemas.microsoft.com/office/drawing/2014/main" id="{194DD3E5-B83E-403B-B972-B7DE2F98402E}"/>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85" name="Line 4378">
          <a:extLst>
            <a:ext uri="{FF2B5EF4-FFF2-40B4-BE49-F238E27FC236}">
              <a16:creationId xmlns:a16="http://schemas.microsoft.com/office/drawing/2014/main" id="{5C222D68-7B94-44AB-81E0-9093F907C10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86" name="Line 4379">
          <a:extLst>
            <a:ext uri="{FF2B5EF4-FFF2-40B4-BE49-F238E27FC236}">
              <a16:creationId xmlns:a16="http://schemas.microsoft.com/office/drawing/2014/main" id="{EB1EC4A5-130B-4164-BA31-7B15B7A7250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87" name="Line 4380">
          <a:extLst>
            <a:ext uri="{FF2B5EF4-FFF2-40B4-BE49-F238E27FC236}">
              <a16:creationId xmlns:a16="http://schemas.microsoft.com/office/drawing/2014/main" id="{D8885F7F-C855-4D83-9D20-1C52DD7E4BB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88" name="Line 4381">
          <a:extLst>
            <a:ext uri="{FF2B5EF4-FFF2-40B4-BE49-F238E27FC236}">
              <a16:creationId xmlns:a16="http://schemas.microsoft.com/office/drawing/2014/main" id="{3D299215-C12A-4D39-AED7-24D3E54F8519}"/>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89" name="Line 4382">
          <a:extLst>
            <a:ext uri="{FF2B5EF4-FFF2-40B4-BE49-F238E27FC236}">
              <a16:creationId xmlns:a16="http://schemas.microsoft.com/office/drawing/2014/main" id="{DF78D6E2-1FBF-476A-9BDE-E6535B61A0C9}"/>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90" name="Line 4383">
          <a:extLst>
            <a:ext uri="{FF2B5EF4-FFF2-40B4-BE49-F238E27FC236}">
              <a16:creationId xmlns:a16="http://schemas.microsoft.com/office/drawing/2014/main" id="{6ACE7444-1503-43F4-99F6-0B1F5090FDFD}"/>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91" name="Line 4384">
          <a:extLst>
            <a:ext uri="{FF2B5EF4-FFF2-40B4-BE49-F238E27FC236}">
              <a16:creationId xmlns:a16="http://schemas.microsoft.com/office/drawing/2014/main" id="{0FD2D299-4155-4DBB-84BE-50728226CD6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92" name="Line 4385">
          <a:extLst>
            <a:ext uri="{FF2B5EF4-FFF2-40B4-BE49-F238E27FC236}">
              <a16:creationId xmlns:a16="http://schemas.microsoft.com/office/drawing/2014/main" id="{37239351-347D-4D1C-A864-024E32BDB88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93" name="Line 4386">
          <a:extLst>
            <a:ext uri="{FF2B5EF4-FFF2-40B4-BE49-F238E27FC236}">
              <a16:creationId xmlns:a16="http://schemas.microsoft.com/office/drawing/2014/main" id="{CD8CA9C7-ED37-4C5D-B484-9A159A44D1F0}"/>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94" name="Line 4387">
          <a:extLst>
            <a:ext uri="{FF2B5EF4-FFF2-40B4-BE49-F238E27FC236}">
              <a16:creationId xmlns:a16="http://schemas.microsoft.com/office/drawing/2014/main" id="{88008516-8FC7-46C2-8710-F76098E5FF6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95" name="Line 4388">
          <a:extLst>
            <a:ext uri="{FF2B5EF4-FFF2-40B4-BE49-F238E27FC236}">
              <a16:creationId xmlns:a16="http://schemas.microsoft.com/office/drawing/2014/main" id="{A1A6FEC4-1AEE-480E-A8CE-77D55432D7DE}"/>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96" name="Line 4389">
          <a:extLst>
            <a:ext uri="{FF2B5EF4-FFF2-40B4-BE49-F238E27FC236}">
              <a16:creationId xmlns:a16="http://schemas.microsoft.com/office/drawing/2014/main" id="{929F8DD5-EFE9-45C0-A40B-8A9CA44E5BAD}"/>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97" name="Line 4390">
          <a:extLst>
            <a:ext uri="{FF2B5EF4-FFF2-40B4-BE49-F238E27FC236}">
              <a16:creationId xmlns:a16="http://schemas.microsoft.com/office/drawing/2014/main" id="{59D41996-4325-48E7-899C-0EDA142F479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98" name="Line 4391">
          <a:extLst>
            <a:ext uri="{FF2B5EF4-FFF2-40B4-BE49-F238E27FC236}">
              <a16:creationId xmlns:a16="http://schemas.microsoft.com/office/drawing/2014/main" id="{F3345616-2318-431A-A3C3-6D1BFDD2762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899" name="Line 4392">
          <a:extLst>
            <a:ext uri="{FF2B5EF4-FFF2-40B4-BE49-F238E27FC236}">
              <a16:creationId xmlns:a16="http://schemas.microsoft.com/office/drawing/2014/main" id="{B5FD997D-B4F3-411E-B545-89B87EB92520}"/>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00" name="Line 4393">
          <a:extLst>
            <a:ext uri="{FF2B5EF4-FFF2-40B4-BE49-F238E27FC236}">
              <a16:creationId xmlns:a16="http://schemas.microsoft.com/office/drawing/2014/main" id="{F349C807-3C9E-457A-B4FC-6CA51F06E49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01" name="Line 4394">
          <a:extLst>
            <a:ext uri="{FF2B5EF4-FFF2-40B4-BE49-F238E27FC236}">
              <a16:creationId xmlns:a16="http://schemas.microsoft.com/office/drawing/2014/main" id="{D8781117-50AB-4015-87A6-52CEAAB9357D}"/>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02" name="Line 4395">
          <a:extLst>
            <a:ext uri="{FF2B5EF4-FFF2-40B4-BE49-F238E27FC236}">
              <a16:creationId xmlns:a16="http://schemas.microsoft.com/office/drawing/2014/main" id="{CED62C07-69F1-4FC4-A2B9-899C5B7D91A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03" name="Line 4396">
          <a:extLst>
            <a:ext uri="{FF2B5EF4-FFF2-40B4-BE49-F238E27FC236}">
              <a16:creationId xmlns:a16="http://schemas.microsoft.com/office/drawing/2014/main" id="{43075A1F-E6ED-4B24-B8A9-ABEBE38BF207}"/>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04" name="Line 4397">
          <a:extLst>
            <a:ext uri="{FF2B5EF4-FFF2-40B4-BE49-F238E27FC236}">
              <a16:creationId xmlns:a16="http://schemas.microsoft.com/office/drawing/2014/main" id="{F401D585-73BA-44D7-98E4-AEBFDCA73AA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05" name="Line 4398">
          <a:extLst>
            <a:ext uri="{FF2B5EF4-FFF2-40B4-BE49-F238E27FC236}">
              <a16:creationId xmlns:a16="http://schemas.microsoft.com/office/drawing/2014/main" id="{E63ACD5C-08E4-4F75-8666-BC72D3468440}"/>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06" name="Line 4399">
          <a:extLst>
            <a:ext uri="{FF2B5EF4-FFF2-40B4-BE49-F238E27FC236}">
              <a16:creationId xmlns:a16="http://schemas.microsoft.com/office/drawing/2014/main" id="{371E2A42-3A47-4FC9-8592-563057997EA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07" name="Line 4400">
          <a:extLst>
            <a:ext uri="{FF2B5EF4-FFF2-40B4-BE49-F238E27FC236}">
              <a16:creationId xmlns:a16="http://schemas.microsoft.com/office/drawing/2014/main" id="{50DF35B9-9FA2-4A03-82E1-09834560970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08" name="Line 4401">
          <a:extLst>
            <a:ext uri="{FF2B5EF4-FFF2-40B4-BE49-F238E27FC236}">
              <a16:creationId xmlns:a16="http://schemas.microsoft.com/office/drawing/2014/main" id="{3DDC0DC1-B99F-4B20-8126-91E66E3B134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09" name="Line 4402">
          <a:extLst>
            <a:ext uri="{FF2B5EF4-FFF2-40B4-BE49-F238E27FC236}">
              <a16:creationId xmlns:a16="http://schemas.microsoft.com/office/drawing/2014/main" id="{D680DC8B-5B02-475B-8C07-96E205D0372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10" name="Line 4403">
          <a:extLst>
            <a:ext uri="{FF2B5EF4-FFF2-40B4-BE49-F238E27FC236}">
              <a16:creationId xmlns:a16="http://schemas.microsoft.com/office/drawing/2014/main" id="{FC13ECF9-2320-4E56-912B-D8326DD15E39}"/>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11" name="Line 4404">
          <a:extLst>
            <a:ext uri="{FF2B5EF4-FFF2-40B4-BE49-F238E27FC236}">
              <a16:creationId xmlns:a16="http://schemas.microsoft.com/office/drawing/2014/main" id="{DD4ED05E-5190-4A8A-8C17-2306A438ACCE}"/>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12" name="Line 4405">
          <a:extLst>
            <a:ext uri="{FF2B5EF4-FFF2-40B4-BE49-F238E27FC236}">
              <a16:creationId xmlns:a16="http://schemas.microsoft.com/office/drawing/2014/main" id="{8F31FB4A-0E03-4CC4-8EFC-1494F434E23B}"/>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13" name="Line 4406">
          <a:extLst>
            <a:ext uri="{FF2B5EF4-FFF2-40B4-BE49-F238E27FC236}">
              <a16:creationId xmlns:a16="http://schemas.microsoft.com/office/drawing/2014/main" id="{5C2F6E55-8864-4AE1-B5E8-B56177BB8F0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14" name="Line 4407">
          <a:extLst>
            <a:ext uri="{FF2B5EF4-FFF2-40B4-BE49-F238E27FC236}">
              <a16:creationId xmlns:a16="http://schemas.microsoft.com/office/drawing/2014/main" id="{41D06E89-2F83-49BC-ADB0-A1C48528E64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15" name="Line 4408">
          <a:extLst>
            <a:ext uri="{FF2B5EF4-FFF2-40B4-BE49-F238E27FC236}">
              <a16:creationId xmlns:a16="http://schemas.microsoft.com/office/drawing/2014/main" id="{EF39C16F-9702-470E-AC3D-1C602B6520A7}"/>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16" name="Line 4409">
          <a:extLst>
            <a:ext uri="{FF2B5EF4-FFF2-40B4-BE49-F238E27FC236}">
              <a16:creationId xmlns:a16="http://schemas.microsoft.com/office/drawing/2014/main" id="{67C65D3F-7135-4CDA-9C0F-34F9964E397B}"/>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17" name="Line 4410">
          <a:extLst>
            <a:ext uri="{FF2B5EF4-FFF2-40B4-BE49-F238E27FC236}">
              <a16:creationId xmlns:a16="http://schemas.microsoft.com/office/drawing/2014/main" id="{ED902373-29F7-4293-B5CE-0C42D1C4E693}"/>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18" name="Line 4411">
          <a:extLst>
            <a:ext uri="{FF2B5EF4-FFF2-40B4-BE49-F238E27FC236}">
              <a16:creationId xmlns:a16="http://schemas.microsoft.com/office/drawing/2014/main" id="{1695E927-EAA9-47E1-B1AD-D89899F6C9C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19" name="Line 4412">
          <a:extLst>
            <a:ext uri="{FF2B5EF4-FFF2-40B4-BE49-F238E27FC236}">
              <a16:creationId xmlns:a16="http://schemas.microsoft.com/office/drawing/2014/main" id="{D82FF01D-6C5D-4FF9-987F-AA98B754689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20" name="Line 4413">
          <a:extLst>
            <a:ext uri="{FF2B5EF4-FFF2-40B4-BE49-F238E27FC236}">
              <a16:creationId xmlns:a16="http://schemas.microsoft.com/office/drawing/2014/main" id="{11142377-A048-4588-B490-593054FF756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21" name="Line 4414">
          <a:extLst>
            <a:ext uri="{FF2B5EF4-FFF2-40B4-BE49-F238E27FC236}">
              <a16:creationId xmlns:a16="http://schemas.microsoft.com/office/drawing/2014/main" id="{5567197D-C635-4676-B602-1659B8DBB85D}"/>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22" name="Line 4415">
          <a:extLst>
            <a:ext uri="{FF2B5EF4-FFF2-40B4-BE49-F238E27FC236}">
              <a16:creationId xmlns:a16="http://schemas.microsoft.com/office/drawing/2014/main" id="{4FBB1D7A-106B-43E2-B312-4463F93FC599}"/>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23" name="Line 4416">
          <a:extLst>
            <a:ext uri="{FF2B5EF4-FFF2-40B4-BE49-F238E27FC236}">
              <a16:creationId xmlns:a16="http://schemas.microsoft.com/office/drawing/2014/main" id="{EDA7827F-A66B-46FD-B8C8-56689AF28540}"/>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24" name="Line 4417">
          <a:extLst>
            <a:ext uri="{FF2B5EF4-FFF2-40B4-BE49-F238E27FC236}">
              <a16:creationId xmlns:a16="http://schemas.microsoft.com/office/drawing/2014/main" id="{476D39DB-9440-484F-A887-2A9A2621A4B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25" name="Line 4418">
          <a:extLst>
            <a:ext uri="{FF2B5EF4-FFF2-40B4-BE49-F238E27FC236}">
              <a16:creationId xmlns:a16="http://schemas.microsoft.com/office/drawing/2014/main" id="{92ADAD08-37F5-40B3-A5C8-9090451A0623}"/>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26" name="Line 4419">
          <a:extLst>
            <a:ext uri="{FF2B5EF4-FFF2-40B4-BE49-F238E27FC236}">
              <a16:creationId xmlns:a16="http://schemas.microsoft.com/office/drawing/2014/main" id="{BA22275A-EA7C-4712-BEC0-6B6EA5A7CE3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27" name="Line 4420">
          <a:extLst>
            <a:ext uri="{FF2B5EF4-FFF2-40B4-BE49-F238E27FC236}">
              <a16:creationId xmlns:a16="http://schemas.microsoft.com/office/drawing/2014/main" id="{B1D7EBB7-580D-4FD2-96B5-2A4E9F396C3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28" name="Line 4736">
          <a:extLst>
            <a:ext uri="{FF2B5EF4-FFF2-40B4-BE49-F238E27FC236}">
              <a16:creationId xmlns:a16="http://schemas.microsoft.com/office/drawing/2014/main" id="{1C11C166-BBC6-4679-A482-B9E58C0C5F09}"/>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29" name="Line 4737">
          <a:extLst>
            <a:ext uri="{FF2B5EF4-FFF2-40B4-BE49-F238E27FC236}">
              <a16:creationId xmlns:a16="http://schemas.microsoft.com/office/drawing/2014/main" id="{6F05D4D5-3601-4B82-A5C4-FAAC4FAE826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30" name="Line 4738">
          <a:extLst>
            <a:ext uri="{FF2B5EF4-FFF2-40B4-BE49-F238E27FC236}">
              <a16:creationId xmlns:a16="http://schemas.microsoft.com/office/drawing/2014/main" id="{0C5C1D81-DF30-43C8-88E4-CC1DF9F9066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31" name="Line 4739">
          <a:extLst>
            <a:ext uri="{FF2B5EF4-FFF2-40B4-BE49-F238E27FC236}">
              <a16:creationId xmlns:a16="http://schemas.microsoft.com/office/drawing/2014/main" id="{F1BB5682-2217-455B-A309-516E010805A0}"/>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32" name="Line 4740">
          <a:extLst>
            <a:ext uri="{FF2B5EF4-FFF2-40B4-BE49-F238E27FC236}">
              <a16:creationId xmlns:a16="http://schemas.microsoft.com/office/drawing/2014/main" id="{7E9D6F0F-F646-4328-9370-B0A7D6915FD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33" name="Line 4741">
          <a:extLst>
            <a:ext uri="{FF2B5EF4-FFF2-40B4-BE49-F238E27FC236}">
              <a16:creationId xmlns:a16="http://schemas.microsoft.com/office/drawing/2014/main" id="{B94CC60E-1DD5-4B2E-A9E3-5AC10C6F6BB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4934" name="Line 4742">
          <a:extLst>
            <a:ext uri="{FF2B5EF4-FFF2-40B4-BE49-F238E27FC236}">
              <a16:creationId xmlns:a16="http://schemas.microsoft.com/office/drawing/2014/main" id="{74A7EB2F-C6B1-4577-90FF-CAB27483C273}"/>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935" name="Line 4743">
          <a:extLst>
            <a:ext uri="{FF2B5EF4-FFF2-40B4-BE49-F238E27FC236}">
              <a16:creationId xmlns:a16="http://schemas.microsoft.com/office/drawing/2014/main" id="{D2DEA769-413C-4086-96BF-D3BF3453329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4936" name="Line 4744">
          <a:extLst>
            <a:ext uri="{FF2B5EF4-FFF2-40B4-BE49-F238E27FC236}">
              <a16:creationId xmlns:a16="http://schemas.microsoft.com/office/drawing/2014/main" id="{FA201BFE-B0C4-410E-9B6E-904B8B4E7E3F}"/>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937" name="Line 4745">
          <a:extLst>
            <a:ext uri="{FF2B5EF4-FFF2-40B4-BE49-F238E27FC236}">
              <a16:creationId xmlns:a16="http://schemas.microsoft.com/office/drawing/2014/main" id="{34C9CAB7-3C9A-4C7B-A11D-CA0FEC4FAA1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38" name="Line 4746">
          <a:extLst>
            <a:ext uri="{FF2B5EF4-FFF2-40B4-BE49-F238E27FC236}">
              <a16:creationId xmlns:a16="http://schemas.microsoft.com/office/drawing/2014/main" id="{BF1E9295-FE6A-4035-B13C-9EDC6B068B4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39" name="Line 4747">
          <a:extLst>
            <a:ext uri="{FF2B5EF4-FFF2-40B4-BE49-F238E27FC236}">
              <a16:creationId xmlns:a16="http://schemas.microsoft.com/office/drawing/2014/main" id="{7E3FA634-30A6-412D-B4C3-81E336A5D52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40" name="Line 4748">
          <a:extLst>
            <a:ext uri="{FF2B5EF4-FFF2-40B4-BE49-F238E27FC236}">
              <a16:creationId xmlns:a16="http://schemas.microsoft.com/office/drawing/2014/main" id="{FA2E73B4-FE3C-4379-B348-C848FB401F1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41" name="Line 4749">
          <a:extLst>
            <a:ext uri="{FF2B5EF4-FFF2-40B4-BE49-F238E27FC236}">
              <a16:creationId xmlns:a16="http://schemas.microsoft.com/office/drawing/2014/main" id="{1FC29EC9-27DA-4631-BA7D-3C1552FDEC8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42" name="Line 4750">
          <a:extLst>
            <a:ext uri="{FF2B5EF4-FFF2-40B4-BE49-F238E27FC236}">
              <a16:creationId xmlns:a16="http://schemas.microsoft.com/office/drawing/2014/main" id="{5460A7DF-957A-4417-9329-08F25E89DC8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43" name="Line 4751">
          <a:extLst>
            <a:ext uri="{FF2B5EF4-FFF2-40B4-BE49-F238E27FC236}">
              <a16:creationId xmlns:a16="http://schemas.microsoft.com/office/drawing/2014/main" id="{F7A5C39D-55AC-4975-AB6E-BD28D60F208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4944" name="Line 4752">
          <a:extLst>
            <a:ext uri="{FF2B5EF4-FFF2-40B4-BE49-F238E27FC236}">
              <a16:creationId xmlns:a16="http://schemas.microsoft.com/office/drawing/2014/main" id="{367886B9-67C3-458C-9522-5D289B814ABB}"/>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945" name="Line 4753">
          <a:extLst>
            <a:ext uri="{FF2B5EF4-FFF2-40B4-BE49-F238E27FC236}">
              <a16:creationId xmlns:a16="http://schemas.microsoft.com/office/drawing/2014/main" id="{1B291F06-5CEB-44FC-BFBC-5AFA77948D0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4946" name="Line 4754">
          <a:extLst>
            <a:ext uri="{FF2B5EF4-FFF2-40B4-BE49-F238E27FC236}">
              <a16:creationId xmlns:a16="http://schemas.microsoft.com/office/drawing/2014/main" id="{9D5B99C1-1EC7-4917-BB3D-0FB482081B7B}"/>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947" name="Line 4755">
          <a:extLst>
            <a:ext uri="{FF2B5EF4-FFF2-40B4-BE49-F238E27FC236}">
              <a16:creationId xmlns:a16="http://schemas.microsoft.com/office/drawing/2014/main" id="{A9B2DA1D-D5B2-4089-B9ED-4139694D17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48" name="Line 4756">
          <a:extLst>
            <a:ext uri="{FF2B5EF4-FFF2-40B4-BE49-F238E27FC236}">
              <a16:creationId xmlns:a16="http://schemas.microsoft.com/office/drawing/2014/main" id="{B0B65CB9-B847-4CA0-B6AE-946A7F5100B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49" name="Line 4757">
          <a:extLst>
            <a:ext uri="{FF2B5EF4-FFF2-40B4-BE49-F238E27FC236}">
              <a16:creationId xmlns:a16="http://schemas.microsoft.com/office/drawing/2014/main" id="{063F6EF4-2AA1-4130-A291-978DDAB26DA7}"/>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50" name="Line 4758">
          <a:extLst>
            <a:ext uri="{FF2B5EF4-FFF2-40B4-BE49-F238E27FC236}">
              <a16:creationId xmlns:a16="http://schemas.microsoft.com/office/drawing/2014/main" id="{A839C8D8-E767-4F13-81D6-65E9E587FE5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51" name="Line 4759">
          <a:extLst>
            <a:ext uri="{FF2B5EF4-FFF2-40B4-BE49-F238E27FC236}">
              <a16:creationId xmlns:a16="http://schemas.microsoft.com/office/drawing/2014/main" id="{05A28049-ABBE-4EAD-8B43-F501E5D60FFB}"/>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52" name="Line 4760">
          <a:extLst>
            <a:ext uri="{FF2B5EF4-FFF2-40B4-BE49-F238E27FC236}">
              <a16:creationId xmlns:a16="http://schemas.microsoft.com/office/drawing/2014/main" id="{20DB6A1D-C1E5-41FD-85C8-84F425E9628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4953" name="Line 4761">
          <a:extLst>
            <a:ext uri="{FF2B5EF4-FFF2-40B4-BE49-F238E27FC236}">
              <a16:creationId xmlns:a16="http://schemas.microsoft.com/office/drawing/2014/main" id="{D3A36E56-0BF8-4B14-BECD-F98AF61606F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4954" name="Line 4762">
          <a:extLst>
            <a:ext uri="{FF2B5EF4-FFF2-40B4-BE49-F238E27FC236}">
              <a16:creationId xmlns:a16="http://schemas.microsoft.com/office/drawing/2014/main" id="{FA42E835-0C62-4034-BBA9-0C3575C32F8E}"/>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955" name="Line 4763">
          <a:extLst>
            <a:ext uri="{FF2B5EF4-FFF2-40B4-BE49-F238E27FC236}">
              <a16:creationId xmlns:a16="http://schemas.microsoft.com/office/drawing/2014/main" id="{1B776CED-E032-4961-A613-FBD957D028B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xdr:row>
      <xdr:rowOff>0</xdr:rowOff>
    </xdr:from>
    <xdr:to>
      <xdr:col>0</xdr:col>
      <xdr:colOff>0</xdr:colOff>
      <xdr:row>21</xdr:row>
      <xdr:rowOff>0</xdr:rowOff>
    </xdr:to>
    <xdr:sp macro="" textlink="">
      <xdr:nvSpPr>
        <xdr:cNvPr id="6074956" name="Line 4764">
          <a:extLst>
            <a:ext uri="{FF2B5EF4-FFF2-40B4-BE49-F238E27FC236}">
              <a16:creationId xmlns:a16="http://schemas.microsoft.com/office/drawing/2014/main" id="{7BC4E2D6-0C45-4B77-BC9D-27FFF3E1A031}"/>
            </a:ext>
          </a:extLst>
        </xdr:cNvPr>
        <xdr:cNvSpPr>
          <a:spLocks noChangeShapeType="1"/>
        </xdr:cNvSpPr>
      </xdr:nvSpPr>
      <xdr:spPr bwMode="auto">
        <a:xfrm flipV="1">
          <a:off x="0" y="592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4957" name="Line 4765">
          <a:extLst>
            <a:ext uri="{FF2B5EF4-FFF2-40B4-BE49-F238E27FC236}">
              <a16:creationId xmlns:a16="http://schemas.microsoft.com/office/drawing/2014/main" id="{1FEDBC69-8B7D-43D9-9B5D-2A27CF2BB81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58" name="Line 4766">
          <a:extLst>
            <a:ext uri="{FF2B5EF4-FFF2-40B4-BE49-F238E27FC236}">
              <a16:creationId xmlns:a16="http://schemas.microsoft.com/office/drawing/2014/main" id="{6C864D28-2F66-4250-8B77-B1A3D27ACFF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59" name="Line 4767">
          <a:extLst>
            <a:ext uri="{FF2B5EF4-FFF2-40B4-BE49-F238E27FC236}">
              <a16:creationId xmlns:a16="http://schemas.microsoft.com/office/drawing/2014/main" id="{C4AE1777-CC88-4356-85AA-6C093AC96FD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60" name="Line 4768">
          <a:extLst>
            <a:ext uri="{FF2B5EF4-FFF2-40B4-BE49-F238E27FC236}">
              <a16:creationId xmlns:a16="http://schemas.microsoft.com/office/drawing/2014/main" id="{55ECD7C5-289B-49D3-810B-71D1CE03CD5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61" name="Line 4769">
          <a:extLst>
            <a:ext uri="{FF2B5EF4-FFF2-40B4-BE49-F238E27FC236}">
              <a16:creationId xmlns:a16="http://schemas.microsoft.com/office/drawing/2014/main" id="{E17CEAB2-F839-4106-BC20-CCFBC04800E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62" name="Line 4770">
          <a:extLst>
            <a:ext uri="{FF2B5EF4-FFF2-40B4-BE49-F238E27FC236}">
              <a16:creationId xmlns:a16="http://schemas.microsoft.com/office/drawing/2014/main" id="{2FADFB63-37A8-4E0C-8F88-F1D022DDC00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63" name="Line 4771">
          <a:extLst>
            <a:ext uri="{FF2B5EF4-FFF2-40B4-BE49-F238E27FC236}">
              <a16:creationId xmlns:a16="http://schemas.microsoft.com/office/drawing/2014/main" id="{BF1E7740-E3E2-4BBC-9428-3F8187B2EE7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64" name="Line 4772">
          <a:extLst>
            <a:ext uri="{FF2B5EF4-FFF2-40B4-BE49-F238E27FC236}">
              <a16:creationId xmlns:a16="http://schemas.microsoft.com/office/drawing/2014/main" id="{56910F21-76E4-4446-9D93-ED0372C42A1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65" name="Line 4773">
          <a:extLst>
            <a:ext uri="{FF2B5EF4-FFF2-40B4-BE49-F238E27FC236}">
              <a16:creationId xmlns:a16="http://schemas.microsoft.com/office/drawing/2014/main" id="{A1DFD895-060C-419F-9B95-D33C2831D63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66" name="Line 4774">
          <a:extLst>
            <a:ext uri="{FF2B5EF4-FFF2-40B4-BE49-F238E27FC236}">
              <a16:creationId xmlns:a16="http://schemas.microsoft.com/office/drawing/2014/main" id="{9B2AA887-5C98-466F-BDAD-48AB83543A9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67" name="Line 4775">
          <a:extLst>
            <a:ext uri="{FF2B5EF4-FFF2-40B4-BE49-F238E27FC236}">
              <a16:creationId xmlns:a16="http://schemas.microsoft.com/office/drawing/2014/main" id="{A711E4BD-874E-4F5E-AFBA-7CB29B7717C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68" name="Line 4776">
          <a:extLst>
            <a:ext uri="{FF2B5EF4-FFF2-40B4-BE49-F238E27FC236}">
              <a16:creationId xmlns:a16="http://schemas.microsoft.com/office/drawing/2014/main" id="{D5DD7284-AE4B-40CC-8780-7ED89B9CA61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69" name="Line 4777">
          <a:extLst>
            <a:ext uri="{FF2B5EF4-FFF2-40B4-BE49-F238E27FC236}">
              <a16:creationId xmlns:a16="http://schemas.microsoft.com/office/drawing/2014/main" id="{92C7E387-598C-4167-AD72-66DA9E6F58F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70" name="Line 4778">
          <a:extLst>
            <a:ext uri="{FF2B5EF4-FFF2-40B4-BE49-F238E27FC236}">
              <a16:creationId xmlns:a16="http://schemas.microsoft.com/office/drawing/2014/main" id="{28FCBBE0-DD73-45C7-B3D1-6F24014D724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71" name="Line 4779">
          <a:extLst>
            <a:ext uri="{FF2B5EF4-FFF2-40B4-BE49-F238E27FC236}">
              <a16:creationId xmlns:a16="http://schemas.microsoft.com/office/drawing/2014/main" id="{A9CE2A21-9FE1-4CC3-858E-D97EE6916E6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72" name="Line 4780">
          <a:extLst>
            <a:ext uri="{FF2B5EF4-FFF2-40B4-BE49-F238E27FC236}">
              <a16:creationId xmlns:a16="http://schemas.microsoft.com/office/drawing/2014/main" id="{DB2099D5-F48F-4DD6-981D-9F9B541F829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73" name="Line 4781">
          <a:extLst>
            <a:ext uri="{FF2B5EF4-FFF2-40B4-BE49-F238E27FC236}">
              <a16:creationId xmlns:a16="http://schemas.microsoft.com/office/drawing/2014/main" id="{E6197935-E47A-4D16-AABA-823273172C5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74" name="Line 4782">
          <a:extLst>
            <a:ext uri="{FF2B5EF4-FFF2-40B4-BE49-F238E27FC236}">
              <a16:creationId xmlns:a16="http://schemas.microsoft.com/office/drawing/2014/main" id="{F56765FB-8F20-4E67-AF2C-0E39913EE64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75" name="Line 4783">
          <a:extLst>
            <a:ext uri="{FF2B5EF4-FFF2-40B4-BE49-F238E27FC236}">
              <a16:creationId xmlns:a16="http://schemas.microsoft.com/office/drawing/2014/main" id="{019E1D26-DD18-4F2A-ABC1-BD9E8CA883B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76" name="Line 4784">
          <a:extLst>
            <a:ext uri="{FF2B5EF4-FFF2-40B4-BE49-F238E27FC236}">
              <a16:creationId xmlns:a16="http://schemas.microsoft.com/office/drawing/2014/main" id="{2F5C747C-8C51-4FA0-ACCE-A6AA2C54006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77" name="Line 4785">
          <a:extLst>
            <a:ext uri="{FF2B5EF4-FFF2-40B4-BE49-F238E27FC236}">
              <a16:creationId xmlns:a16="http://schemas.microsoft.com/office/drawing/2014/main" id="{BB44C720-14DB-442C-B83D-454D7B289A3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78" name="Line 4786">
          <a:extLst>
            <a:ext uri="{FF2B5EF4-FFF2-40B4-BE49-F238E27FC236}">
              <a16:creationId xmlns:a16="http://schemas.microsoft.com/office/drawing/2014/main" id="{B7018D77-60C7-452C-B17E-099D45D33DB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79" name="Line 4787">
          <a:extLst>
            <a:ext uri="{FF2B5EF4-FFF2-40B4-BE49-F238E27FC236}">
              <a16:creationId xmlns:a16="http://schemas.microsoft.com/office/drawing/2014/main" id="{A2A14397-ACBB-460D-8C33-1D841252EF8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80" name="Line 4788">
          <a:extLst>
            <a:ext uri="{FF2B5EF4-FFF2-40B4-BE49-F238E27FC236}">
              <a16:creationId xmlns:a16="http://schemas.microsoft.com/office/drawing/2014/main" id="{AD5FF1F9-D616-4004-A2A8-EB9AA2B082C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81" name="Line 4789">
          <a:extLst>
            <a:ext uri="{FF2B5EF4-FFF2-40B4-BE49-F238E27FC236}">
              <a16:creationId xmlns:a16="http://schemas.microsoft.com/office/drawing/2014/main" id="{BEAC431E-E2F8-44A3-816F-ACB6C4BB700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82" name="Line 4790">
          <a:extLst>
            <a:ext uri="{FF2B5EF4-FFF2-40B4-BE49-F238E27FC236}">
              <a16:creationId xmlns:a16="http://schemas.microsoft.com/office/drawing/2014/main" id="{938306ED-D176-463A-9F7B-540B47E41D1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83" name="Line 4791">
          <a:extLst>
            <a:ext uri="{FF2B5EF4-FFF2-40B4-BE49-F238E27FC236}">
              <a16:creationId xmlns:a16="http://schemas.microsoft.com/office/drawing/2014/main" id="{1DA9B5E6-FA35-42B0-9DAF-72A990FC803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84" name="Line 4792">
          <a:extLst>
            <a:ext uri="{FF2B5EF4-FFF2-40B4-BE49-F238E27FC236}">
              <a16:creationId xmlns:a16="http://schemas.microsoft.com/office/drawing/2014/main" id="{C876DF87-441B-4ECD-805F-132BE88DD4F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85" name="Line 4793">
          <a:extLst>
            <a:ext uri="{FF2B5EF4-FFF2-40B4-BE49-F238E27FC236}">
              <a16:creationId xmlns:a16="http://schemas.microsoft.com/office/drawing/2014/main" id="{9149B999-F6DF-4F0D-A49C-6A4C2BECAD9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86" name="Line 4794">
          <a:extLst>
            <a:ext uri="{FF2B5EF4-FFF2-40B4-BE49-F238E27FC236}">
              <a16:creationId xmlns:a16="http://schemas.microsoft.com/office/drawing/2014/main" id="{30433347-4EB8-4CF5-947D-502986DB8D6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87" name="Line 4795">
          <a:extLst>
            <a:ext uri="{FF2B5EF4-FFF2-40B4-BE49-F238E27FC236}">
              <a16:creationId xmlns:a16="http://schemas.microsoft.com/office/drawing/2014/main" id="{61EAA836-BE91-4F27-BE0F-FA082FFA35A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88" name="Line 4796">
          <a:extLst>
            <a:ext uri="{FF2B5EF4-FFF2-40B4-BE49-F238E27FC236}">
              <a16:creationId xmlns:a16="http://schemas.microsoft.com/office/drawing/2014/main" id="{A3910D38-E7E6-497A-A5E1-FFB5788D341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89" name="Line 4797">
          <a:extLst>
            <a:ext uri="{FF2B5EF4-FFF2-40B4-BE49-F238E27FC236}">
              <a16:creationId xmlns:a16="http://schemas.microsoft.com/office/drawing/2014/main" id="{F40D3371-B034-469E-985C-3B3C4837469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90" name="Line 4798">
          <a:extLst>
            <a:ext uri="{FF2B5EF4-FFF2-40B4-BE49-F238E27FC236}">
              <a16:creationId xmlns:a16="http://schemas.microsoft.com/office/drawing/2014/main" id="{AD5AF7C3-D8C2-41AA-A32D-F6B6A0D7B28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91" name="Line 4799">
          <a:extLst>
            <a:ext uri="{FF2B5EF4-FFF2-40B4-BE49-F238E27FC236}">
              <a16:creationId xmlns:a16="http://schemas.microsoft.com/office/drawing/2014/main" id="{0742169C-864B-4C8F-8608-1695D5960FC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92" name="Line 4800">
          <a:extLst>
            <a:ext uri="{FF2B5EF4-FFF2-40B4-BE49-F238E27FC236}">
              <a16:creationId xmlns:a16="http://schemas.microsoft.com/office/drawing/2014/main" id="{14A3A4DB-5A2C-44E5-8BAC-417C3A83049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93" name="Line 4801">
          <a:extLst>
            <a:ext uri="{FF2B5EF4-FFF2-40B4-BE49-F238E27FC236}">
              <a16:creationId xmlns:a16="http://schemas.microsoft.com/office/drawing/2014/main" id="{88DAD209-76E6-4813-82C9-8EAA4370F58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94" name="Line 4802">
          <a:extLst>
            <a:ext uri="{FF2B5EF4-FFF2-40B4-BE49-F238E27FC236}">
              <a16:creationId xmlns:a16="http://schemas.microsoft.com/office/drawing/2014/main" id="{CAF9F210-43FF-4A41-8DAA-574D2717AF1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95" name="Line 4803">
          <a:extLst>
            <a:ext uri="{FF2B5EF4-FFF2-40B4-BE49-F238E27FC236}">
              <a16:creationId xmlns:a16="http://schemas.microsoft.com/office/drawing/2014/main" id="{F1DE65DB-4567-4810-9B68-FA27431004E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96" name="Line 4804">
          <a:extLst>
            <a:ext uri="{FF2B5EF4-FFF2-40B4-BE49-F238E27FC236}">
              <a16:creationId xmlns:a16="http://schemas.microsoft.com/office/drawing/2014/main" id="{B1DD98A4-669A-4058-B640-422755D9CEB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97" name="Line 4805">
          <a:extLst>
            <a:ext uri="{FF2B5EF4-FFF2-40B4-BE49-F238E27FC236}">
              <a16:creationId xmlns:a16="http://schemas.microsoft.com/office/drawing/2014/main" id="{1099F156-7E97-4A69-ACC9-FBF0AC32B68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98" name="Line 4806">
          <a:extLst>
            <a:ext uri="{FF2B5EF4-FFF2-40B4-BE49-F238E27FC236}">
              <a16:creationId xmlns:a16="http://schemas.microsoft.com/office/drawing/2014/main" id="{B3531AE7-228E-4792-AAF6-68696C3717A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4999" name="Line 4807">
          <a:extLst>
            <a:ext uri="{FF2B5EF4-FFF2-40B4-BE49-F238E27FC236}">
              <a16:creationId xmlns:a16="http://schemas.microsoft.com/office/drawing/2014/main" id="{1DB723DE-CDB1-4E8E-B95A-5598C757BF9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00" name="Line 4808">
          <a:extLst>
            <a:ext uri="{FF2B5EF4-FFF2-40B4-BE49-F238E27FC236}">
              <a16:creationId xmlns:a16="http://schemas.microsoft.com/office/drawing/2014/main" id="{47EB4BE9-9A8B-47BE-97C5-1E962329156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01" name="Line 4809">
          <a:extLst>
            <a:ext uri="{FF2B5EF4-FFF2-40B4-BE49-F238E27FC236}">
              <a16:creationId xmlns:a16="http://schemas.microsoft.com/office/drawing/2014/main" id="{451395DA-0C87-4C2C-9397-514A2CC3E30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02" name="Line 4810">
          <a:extLst>
            <a:ext uri="{FF2B5EF4-FFF2-40B4-BE49-F238E27FC236}">
              <a16:creationId xmlns:a16="http://schemas.microsoft.com/office/drawing/2014/main" id="{F80A17EB-C225-428B-91E2-C35627DD748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03" name="Line 4811">
          <a:extLst>
            <a:ext uri="{FF2B5EF4-FFF2-40B4-BE49-F238E27FC236}">
              <a16:creationId xmlns:a16="http://schemas.microsoft.com/office/drawing/2014/main" id="{6C739DC5-DD1F-4A6A-8DF9-A9EF0208DC1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04" name="Line 4812">
          <a:extLst>
            <a:ext uri="{FF2B5EF4-FFF2-40B4-BE49-F238E27FC236}">
              <a16:creationId xmlns:a16="http://schemas.microsoft.com/office/drawing/2014/main" id="{C5E08B88-5392-4D79-916D-15444DF6801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05" name="Line 4813">
          <a:extLst>
            <a:ext uri="{FF2B5EF4-FFF2-40B4-BE49-F238E27FC236}">
              <a16:creationId xmlns:a16="http://schemas.microsoft.com/office/drawing/2014/main" id="{F382414F-F9D2-4410-9A37-71779C35CDB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06" name="Line 4814">
          <a:extLst>
            <a:ext uri="{FF2B5EF4-FFF2-40B4-BE49-F238E27FC236}">
              <a16:creationId xmlns:a16="http://schemas.microsoft.com/office/drawing/2014/main" id="{81F7D9EA-19D8-4C1B-A106-6D4E94C50DC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07" name="Line 4815">
          <a:extLst>
            <a:ext uri="{FF2B5EF4-FFF2-40B4-BE49-F238E27FC236}">
              <a16:creationId xmlns:a16="http://schemas.microsoft.com/office/drawing/2014/main" id="{F0C9B96C-BBE6-471B-9E6D-9D2D2B218DA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08" name="Line 4816">
          <a:extLst>
            <a:ext uri="{FF2B5EF4-FFF2-40B4-BE49-F238E27FC236}">
              <a16:creationId xmlns:a16="http://schemas.microsoft.com/office/drawing/2014/main" id="{B2DCE438-6316-43A5-8D2A-B0A7302A34F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09" name="Line 4817">
          <a:extLst>
            <a:ext uri="{FF2B5EF4-FFF2-40B4-BE49-F238E27FC236}">
              <a16:creationId xmlns:a16="http://schemas.microsoft.com/office/drawing/2014/main" id="{D9DEA181-8FAF-488D-93CE-91FE5829134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10" name="Line 4818">
          <a:extLst>
            <a:ext uri="{FF2B5EF4-FFF2-40B4-BE49-F238E27FC236}">
              <a16:creationId xmlns:a16="http://schemas.microsoft.com/office/drawing/2014/main" id="{10878FC5-834C-4549-8E34-9D91EF0435D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11" name="Line 4819">
          <a:extLst>
            <a:ext uri="{FF2B5EF4-FFF2-40B4-BE49-F238E27FC236}">
              <a16:creationId xmlns:a16="http://schemas.microsoft.com/office/drawing/2014/main" id="{29BD386A-5C86-4308-A828-F0E8709A845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12" name="Line 4820">
          <a:extLst>
            <a:ext uri="{FF2B5EF4-FFF2-40B4-BE49-F238E27FC236}">
              <a16:creationId xmlns:a16="http://schemas.microsoft.com/office/drawing/2014/main" id="{907CD72C-C117-4CB6-8D0E-5FC7316A076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13" name="Line 4821">
          <a:extLst>
            <a:ext uri="{FF2B5EF4-FFF2-40B4-BE49-F238E27FC236}">
              <a16:creationId xmlns:a16="http://schemas.microsoft.com/office/drawing/2014/main" id="{EBFC79CE-9D46-4356-AA2D-9DFA019CC9E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14" name="Line 4822">
          <a:extLst>
            <a:ext uri="{FF2B5EF4-FFF2-40B4-BE49-F238E27FC236}">
              <a16:creationId xmlns:a16="http://schemas.microsoft.com/office/drawing/2014/main" id="{38FFE815-373B-4ED2-A2E9-D57E477C197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15" name="Line 4823">
          <a:extLst>
            <a:ext uri="{FF2B5EF4-FFF2-40B4-BE49-F238E27FC236}">
              <a16:creationId xmlns:a16="http://schemas.microsoft.com/office/drawing/2014/main" id="{4E64843A-07D6-4CEC-A74C-3B53D3A469F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16" name="Line 4824">
          <a:extLst>
            <a:ext uri="{FF2B5EF4-FFF2-40B4-BE49-F238E27FC236}">
              <a16:creationId xmlns:a16="http://schemas.microsoft.com/office/drawing/2014/main" id="{8EF248F3-6A7F-40CB-B15E-F563EC7F571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17" name="Line 4825">
          <a:extLst>
            <a:ext uri="{FF2B5EF4-FFF2-40B4-BE49-F238E27FC236}">
              <a16:creationId xmlns:a16="http://schemas.microsoft.com/office/drawing/2014/main" id="{7F0F3C8A-DFE3-461A-B0C2-B673A681BDA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18" name="Line 4826">
          <a:extLst>
            <a:ext uri="{FF2B5EF4-FFF2-40B4-BE49-F238E27FC236}">
              <a16:creationId xmlns:a16="http://schemas.microsoft.com/office/drawing/2014/main" id="{D4F6F6B7-EF1D-409C-9784-547862F2AF1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19" name="Line 4827">
          <a:extLst>
            <a:ext uri="{FF2B5EF4-FFF2-40B4-BE49-F238E27FC236}">
              <a16:creationId xmlns:a16="http://schemas.microsoft.com/office/drawing/2014/main" id="{544979B6-A216-4FB1-BE2B-46ED1D4E8F3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20" name="Line 4828">
          <a:extLst>
            <a:ext uri="{FF2B5EF4-FFF2-40B4-BE49-F238E27FC236}">
              <a16:creationId xmlns:a16="http://schemas.microsoft.com/office/drawing/2014/main" id="{A1332406-9651-4280-A8F6-D0D3909BD79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21" name="Line 4829">
          <a:extLst>
            <a:ext uri="{FF2B5EF4-FFF2-40B4-BE49-F238E27FC236}">
              <a16:creationId xmlns:a16="http://schemas.microsoft.com/office/drawing/2014/main" id="{2B012AF2-9213-4E46-9A76-46B3A6901AA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22" name="Line 4830">
          <a:extLst>
            <a:ext uri="{FF2B5EF4-FFF2-40B4-BE49-F238E27FC236}">
              <a16:creationId xmlns:a16="http://schemas.microsoft.com/office/drawing/2014/main" id="{E1C15816-FF3E-44B0-BA4B-95BC25322D5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23" name="Line 4831">
          <a:extLst>
            <a:ext uri="{FF2B5EF4-FFF2-40B4-BE49-F238E27FC236}">
              <a16:creationId xmlns:a16="http://schemas.microsoft.com/office/drawing/2014/main" id="{72815FFF-3F82-43C0-825C-4C3B32DE441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24" name="Line 4832">
          <a:extLst>
            <a:ext uri="{FF2B5EF4-FFF2-40B4-BE49-F238E27FC236}">
              <a16:creationId xmlns:a16="http://schemas.microsoft.com/office/drawing/2014/main" id="{D1DB0CC4-6764-46DD-B1F0-3FEEE0475DD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25" name="Line 4833">
          <a:extLst>
            <a:ext uri="{FF2B5EF4-FFF2-40B4-BE49-F238E27FC236}">
              <a16:creationId xmlns:a16="http://schemas.microsoft.com/office/drawing/2014/main" id="{89264435-C7BD-4293-BF2F-5034B1ABC8A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26" name="Line 4834">
          <a:extLst>
            <a:ext uri="{FF2B5EF4-FFF2-40B4-BE49-F238E27FC236}">
              <a16:creationId xmlns:a16="http://schemas.microsoft.com/office/drawing/2014/main" id="{795E25E9-7F47-450A-B21F-BA324D2F288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27" name="Line 4835">
          <a:extLst>
            <a:ext uri="{FF2B5EF4-FFF2-40B4-BE49-F238E27FC236}">
              <a16:creationId xmlns:a16="http://schemas.microsoft.com/office/drawing/2014/main" id="{3DC26591-AD19-42DC-8B11-9879877792B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28" name="Line 4836">
          <a:extLst>
            <a:ext uri="{FF2B5EF4-FFF2-40B4-BE49-F238E27FC236}">
              <a16:creationId xmlns:a16="http://schemas.microsoft.com/office/drawing/2014/main" id="{173614AC-286E-4954-8453-D746A565A81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29" name="Line 4837">
          <a:extLst>
            <a:ext uri="{FF2B5EF4-FFF2-40B4-BE49-F238E27FC236}">
              <a16:creationId xmlns:a16="http://schemas.microsoft.com/office/drawing/2014/main" id="{9FBF11BB-8CD5-44ED-997B-20C04C5B48D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30" name="Line 4838">
          <a:extLst>
            <a:ext uri="{FF2B5EF4-FFF2-40B4-BE49-F238E27FC236}">
              <a16:creationId xmlns:a16="http://schemas.microsoft.com/office/drawing/2014/main" id="{74487E94-6E4F-477E-8052-A55AEA5F6D4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31" name="Line 4839">
          <a:extLst>
            <a:ext uri="{FF2B5EF4-FFF2-40B4-BE49-F238E27FC236}">
              <a16:creationId xmlns:a16="http://schemas.microsoft.com/office/drawing/2014/main" id="{772DB7F8-7E25-4499-B6C7-8BDF5CBFDC6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32" name="Line 4840">
          <a:extLst>
            <a:ext uri="{FF2B5EF4-FFF2-40B4-BE49-F238E27FC236}">
              <a16:creationId xmlns:a16="http://schemas.microsoft.com/office/drawing/2014/main" id="{E2A2B46A-5573-466B-8CDC-7E954FA93E4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33" name="Line 4841">
          <a:extLst>
            <a:ext uri="{FF2B5EF4-FFF2-40B4-BE49-F238E27FC236}">
              <a16:creationId xmlns:a16="http://schemas.microsoft.com/office/drawing/2014/main" id="{7A7CFD6B-9CF9-491A-9B23-BF0DD2E8A51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34" name="Line 4842">
          <a:extLst>
            <a:ext uri="{FF2B5EF4-FFF2-40B4-BE49-F238E27FC236}">
              <a16:creationId xmlns:a16="http://schemas.microsoft.com/office/drawing/2014/main" id="{555DF104-2C28-4F60-8FEF-F3608DDA135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35" name="Line 4843">
          <a:extLst>
            <a:ext uri="{FF2B5EF4-FFF2-40B4-BE49-F238E27FC236}">
              <a16:creationId xmlns:a16="http://schemas.microsoft.com/office/drawing/2014/main" id="{F46B5072-BB3C-45FF-848A-9C27EEF27EF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36" name="Line 4844">
          <a:extLst>
            <a:ext uri="{FF2B5EF4-FFF2-40B4-BE49-F238E27FC236}">
              <a16:creationId xmlns:a16="http://schemas.microsoft.com/office/drawing/2014/main" id="{E9CBBE25-CE7F-4073-89C9-F74D4EE31B5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37" name="Line 4845">
          <a:extLst>
            <a:ext uri="{FF2B5EF4-FFF2-40B4-BE49-F238E27FC236}">
              <a16:creationId xmlns:a16="http://schemas.microsoft.com/office/drawing/2014/main" id="{54793E21-4AD1-4B40-8EB1-BF43A6EE60D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38" name="Line 4846">
          <a:extLst>
            <a:ext uri="{FF2B5EF4-FFF2-40B4-BE49-F238E27FC236}">
              <a16:creationId xmlns:a16="http://schemas.microsoft.com/office/drawing/2014/main" id="{8E6B78EB-CC3A-45A5-9A6F-91B84C209AC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39" name="Line 4847">
          <a:extLst>
            <a:ext uri="{FF2B5EF4-FFF2-40B4-BE49-F238E27FC236}">
              <a16:creationId xmlns:a16="http://schemas.microsoft.com/office/drawing/2014/main" id="{9F7AE171-997B-4C51-91FE-A6174024E75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40" name="Line 4848">
          <a:extLst>
            <a:ext uri="{FF2B5EF4-FFF2-40B4-BE49-F238E27FC236}">
              <a16:creationId xmlns:a16="http://schemas.microsoft.com/office/drawing/2014/main" id="{C979FD97-9ECF-4860-A670-74823528053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41" name="Line 4849">
          <a:extLst>
            <a:ext uri="{FF2B5EF4-FFF2-40B4-BE49-F238E27FC236}">
              <a16:creationId xmlns:a16="http://schemas.microsoft.com/office/drawing/2014/main" id="{96B8FFBD-2843-4AF0-ABFA-E29417CB671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42" name="Line 4850">
          <a:extLst>
            <a:ext uri="{FF2B5EF4-FFF2-40B4-BE49-F238E27FC236}">
              <a16:creationId xmlns:a16="http://schemas.microsoft.com/office/drawing/2014/main" id="{B59BA412-38FE-45F2-AB99-51A9BB0F149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43" name="Line 4851">
          <a:extLst>
            <a:ext uri="{FF2B5EF4-FFF2-40B4-BE49-F238E27FC236}">
              <a16:creationId xmlns:a16="http://schemas.microsoft.com/office/drawing/2014/main" id="{23AAB020-4C58-4CB1-97D9-35E61776AB5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44" name="Line 4852">
          <a:extLst>
            <a:ext uri="{FF2B5EF4-FFF2-40B4-BE49-F238E27FC236}">
              <a16:creationId xmlns:a16="http://schemas.microsoft.com/office/drawing/2014/main" id="{2F6A02F4-1E2D-4A63-ABDC-70D334D03B6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45" name="Line 4853">
          <a:extLst>
            <a:ext uri="{FF2B5EF4-FFF2-40B4-BE49-F238E27FC236}">
              <a16:creationId xmlns:a16="http://schemas.microsoft.com/office/drawing/2014/main" id="{7369BA22-B85A-4E27-8B0C-14597B09308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46" name="Line 4854">
          <a:extLst>
            <a:ext uri="{FF2B5EF4-FFF2-40B4-BE49-F238E27FC236}">
              <a16:creationId xmlns:a16="http://schemas.microsoft.com/office/drawing/2014/main" id="{CFFAC9DD-1749-478F-BBF5-4D987042438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47" name="Line 4855">
          <a:extLst>
            <a:ext uri="{FF2B5EF4-FFF2-40B4-BE49-F238E27FC236}">
              <a16:creationId xmlns:a16="http://schemas.microsoft.com/office/drawing/2014/main" id="{0D92D096-96FA-4E27-B99E-981220E850A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48" name="Line 4856">
          <a:extLst>
            <a:ext uri="{FF2B5EF4-FFF2-40B4-BE49-F238E27FC236}">
              <a16:creationId xmlns:a16="http://schemas.microsoft.com/office/drawing/2014/main" id="{0918DEEF-C242-4625-9143-0BFFE107F54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49" name="Line 4857">
          <a:extLst>
            <a:ext uri="{FF2B5EF4-FFF2-40B4-BE49-F238E27FC236}">
              <a16:creationId xmlns:a16="http://schemas.microsoft.com/office/drawing/2014/main" id="{C7FA5F96-B30D-4438-9C9B-E95F879A8C3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50" name="Line 4858">
          <a:extLst>
            <a:ext uri="{FF2B5EF4-FFF2-40B4-BE49-F238E27FC236}">
              <a16:creationId xmlns:a16="http://schemas.microsoft.com/office/drawing/2014/main" id="{B9FCE7F9-D235-45CE-8AF4-BE5BFC3C048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51" name="Line 4859">
          <a:extLst>
            <a:ext uri="{FF2B5EF4-FFF2-40B4-BE49-F238E27FC236}">
              <a16:creationId xmlns:a16="http://schemas.microsoft.com/office/drawing/2014/main" id="{F3F113E7-6BC8-435D-AE95-E1E16203C91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52" name="Line 4860">
          <a:extLst>
            <a:ext uri="{FF2B5EF4-FFF2-40B4-BE49-F238E27FC236}">
              <a16:creationId xmlns:a16="http://schemas.microsoft.com/office/drawing/2014/main" id="{2C113D28-C19B-44CE-8BA8-98AF20D9E57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53" name="Line 4861">
          <a:extLst>
            <a:ext uri="{FF2B5EF4-FFF2-40B4-BE49-F238E27FC236}">
              <a16:creationId xmlns:a16="http://schemas.microsoft.com/office/drawing/2014/main" id="{53E65FFD-875D-40C5-A34E-4DEE4F49687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54" name="Line 4862">
          <a:extLst>
            <a:ext uri="{FF2B5EF4-FFF2-40B4-BE49-F238E27FC236}">
              <a16:creationId xmlns:a16="http://schemas.microsoft.com/office/drawing/2014/main" id="{BD71B191-ECDB-47EC-8C1D-E1294FF8BD0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55" name="Line 4863">
          <a:extLst>
            <a:ext uri="{FF2B5EF4-FFF2-40B4-BE49-F238E27FC236}">
              <a16:creationId xmlns:a16="http://schemas.microsoft.com/office/drawing/2014/main" id="{07D87BDB-ACD8-4F39-A905-7C2121665AB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56" name="Line 4864">
          <a:extLst>
            <a:ext uri="{FF2B5EF4-FFF2-40B4-BE49-F238E27FC236}">
              <a16:creationId xmlns:a16="http://schemas.microsoft.com/office/drawing/2014/main" id="{04F690F3-FB3F-4A71-836A-368F6E8A509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57" name="Line 4865">
          <a:extLst>
            <a:ext uri="{FF2B5EF4-FFF2-40B4-BE49-F238E27FC236}">
              <a16:creationId xmlns:a16="http://schemas.microsoft.com/office/drawing/2014/main" id="{BB1882F4-74B6-4071-91C4-E406AE04251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58" name="Line 4866">
          <a:extLst>
            <a:ext uri="{FF2B5EF4-FFF2-40B4-BE49-F238E27FC236}">
              <a16:creationId xmlns:a16="http://schemas.microsoft.com/office/drawing/2014/main" id="{2CE358A3-61E6-4E96-B383-BF103A49756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59" name="Line 4867">
          <a:extLst>
            <a:ext uri="{FF2B5EF4-FFF2-40B4-BE49-F238E27FC236}">
              <a16:creationId xmlns:a16="http://schemas.microsoft.com/office/drawing/2014/main" id="{A98D73CA-B016-40C9-96C8-910E7C12FDF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60" name="Line 4868">
          <a:extLst>
            <a:ext uri="{FF2B5EF4-FFF2-40B4-BE49-F238E27FC236}">
              <a16:creationId xmlns:a16="http://schemas.microsoft.com/office/drawing/2014/main" id="{5F335448-122B-487D-B08C-19162FD8643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61" name="Line 4869">
          <a:extLst>
            <a:ext uri="{FF2B5EF4-FFF2-40B4-BE49-F238E27FC236}">
              <a16:creationId xmlns:a16="http://schemas.microsoft.com/office/drawing/2014/main" id="{4C3514DF-B4DE-47E1-9CCC-4BB812D238C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62" name="Line 4870">
          <a:extLst>
            <a:ext uri="{FF2B5EF4-FFF2-40B4-BE49-F238E27FC236}">
              <a16:creationId xmlns:a16="http://schemas.microsoft.com/office/drawing/2014/main" id="{FE2EB37B-6F0A-4D26-A7B7-3B85B5249C6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63" name="Line 4871">
          <a:extLst>
            <a:ext uri="{FF2B5EF4-FFF2-40B4-BE49-F238E27FC236}">
              <a16:creationId xmlns:a16="http://schemas.microsoft.com/office/drawing/2014/main" id="{382B1460-AB34-4BB7-A29A-2F9F122412B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64" name="Line 4872">
          <a:extLst>
            <a:ext uri="{FF2B5EF4-FFF2-40B4-BE49-F238E27FC236}">
              <a16:creationId xmlns:a16="http://schemas.microsoft.com/office/drawing/2014/main" id="{279A7280-F561-4FC8-8EF7-B1ED8CDA68C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65" name="Line 4873">
          <a:extLst>
            <a:ext uri="{FF2B5EF4-FFF2-40B4-BE49-F238E27FC236}">
              <a16:creationId xmlns:a16="http://schemas.microsoft.com/office/drawing/2014/main" id="{0969263E-2E50-43AF-926B-F308D362552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66" name="Line 4874">
          <a:extLst>
            <a:ext uri="{FF2B5EF4-FFF2-40B4-BE49-F238E27FC236}">
              <a16:creationId xmlns:a16="http://schemas.microsoft.com/office/drawing/2014/main" id="{283A44FC-A65D-41F8-AFE2-FCEAD0431EA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67" name="Line 4875">
          <a:extLst>
            <a:ext uri="{FF2B5EF4-FFF2-40B4-BE49-F238E27FC236}">
              <a16:creationId xmlns:a16="http://schemas.microsoft.com/office/drawing/2014/main" id="{8BB66E6B-A738-40AA-AE20-899E0034ECE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68" name="Line 4876">
          <a:extLst>
            <a:ext uri="{FF2B5EF4-FFF2-40B4-BE49-F238E27FC236}">
              <a16:creationId xmlns:a16="http://schemas.microsoft.com/office/drawing/2014/main" id="{879187B2-5874-4BE4-9427-B6C0904B8E5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69" name="Line 4877">
          <a:extLst>
            <a:ext uri="{FF2B5EF4-FFF2-40B4-BE49-F238E27FC236}">
              <a16:creationId xmlns:a16="http://schemas.microsoft.com/office/drawing/2014/main" id="{1207BEB1-EAFB-4DD9-9342-C5880B59C42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70" name="Line 4878">
          <a:extLst>
            <a:ext uri="{FF2B5EF4-FFF2-40B4-BE49-F238E27FC236}">
              <a16:creationId xmlns:a16="http://schemas.microsoft.com/office/drawing/2014/main" id="{D22CFA1C-992B-4F32-9D43-FA97C3D313B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71" name="Line 4879">
          <a:extLst>
            <a:ext uri="{FF2B5EF4-FFF2-40B4-BE49-F238E27FC236}">
              <a16:creationId xmlns:a16="http://schemas.microsoft.com/office/drawing/2014/main" id="{64CAF908-FFFD-4785-B43D-DEBB15E7B4E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72" name="Line 4880">
          <a:extLst>
            <a:ext uri="{FF2B5EF4-FFF2-40B4-BE49-F238E27FC236}">
              <a16:creationId xmlns:a16="http://schemas.microsoft.com/office/drawing/2014/main" id="{8A7BEB3D-502E-410F-8FB9-ED249759D1C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73" name="Line 4881">
          <a:extLst>
            <a:ext uri="{FF2B5EF4-FFF2-40B4-BE49-F238E27FC236}">
              <a16:creationId xmlns:a16="http://schemas.microsoft.com/office/drawing/2014/main" id="{A471CE3A-9AEB-4D4C-BDC9-1CE42638FD1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74" name="Line 4882">
          <a:extLst>
            <a:ext uri="{FF2B5EF4-FFF2-40B4-BE49-F238E27FC236}">
              <a16:creationId xmlns:a16="http://schemas.microsoft.com/office/drawing/2014/main" id="{92639FC4-6165-47E2-BF51-C63A34F779A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75" name="Line 4883">
          <a:extLst>
            <a:ext uri="{FF2B5EF4-FFF2-40B4-BE49-F238E27FC236}">
              <a16:creationId xmlns:a16="http://schemas.microsoft.com/office/drawing/2014/main" id="{D6E59393-0233-4E16-BEFA-FEF437C792E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76" name="Line 4884">
          <a:extLst>
            <a:ext uri="{FF2B5EF4-FFF2-40B4-BE49-F238E27FC236}">
              <a16:creationId xmlns:a16="http://schemas.microsoft.com/office/drawing/2014/main" id="{BEDE8A07-2668-46D0-AA06-B3F18BE88F1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77" name="Line 4885">
          <a:extLst>
            <a:ext uri="{FF2B5EF4-FFF2-40B4-BE49-F238E27FC236}">
              <a16:creationId xmlns:a16="http://schemas.microsoft.com/office/drawing/2014/main" id="{D71D5B93-AA06-4088-9A7F-58E1A52FE06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78" name="Line 4886">
          <a:extLst>
            <a:ext uri="{FF2B5EF4-FFF2-40B4-BE49-F238E27FC236}">
              <a16:creationId xmlns:a16="http://schemas.microsoft.com/office/drawing/2014/main" id="{6F20E4D9-BE65-4FE6-97ED-5BE8EA6494B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79" name="Line 4887">
          <a:extLst>
            <a:ext uri="{FF2B5EF4-FFF2-40B4-BE49-F238E27FC236}">
              <a16:creationId xmlns:a16="http://schemas.microsoft.com/office/drawing/2014/main" id="{34AE4847-C41F-4A36-8F8A-C73F6458836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80" name="Line 4888">
          <a:extLst>
            <a:ext uri="{FF2B5EF4-FFF2-40B4-BE49-F238E27FC236}">
              <a16:creationId xmlns:a16="http://schemas.microsoft.com/office/drawing/2014/main" id="{4198D330-A4F7-421D-8C61-F5A6C10F214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81" name="Line 4889">
          <a:extLst>
            <a:ext uri="{FF2B5EF4-FFF2-40B4-BE49-F238E27FC236}">
              <a16:creationId xmlns:a16="http://schemas.microsoft.com/office/drawing/2014/main" id="{0E84EEDB-0709-4E7B-9423-3B9AB9CF20F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82" name="Line 4890">
          <a:extLst>
            <a:ext uri="{FF2B5EF4-FFF2-40B4-BE49-F238E27FC236}">
              <a16:creationId xmlns:a16="http://schemas.microsoft.com/office/drawing/2014/main" id="{A6EEA3D1-3A62-4971-B3CF-FACB4D4FEA1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83" name="Line 4891">
          <a:extLst>
            <a:ext uri="{FF2B5EF4-FFF2-40B4-BE49-F238E27FC236}">
              <a16:creationId xmlns:a16="http://schemas.microsoft.com/office/drawing/2014/main" id="{627ABEE3-3786-4D86-8C26-E64692CDE96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84" name="Line 4892">
          <a:extLst>
            <a:ext uri="{FF2B5EF4-FFF2-40B4-BE49-F238E27FC236}">
              <a16:creationId xmlns:a16="http://schemas.microsoft.com/office/drawing/2014/main" id="{1A48570F-8C8D-4C1D-B5AA-86015FA83D4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85" name="Line 4893">
          <a:extLst>
            <a:ext uri="{FF2B5EF4-FFF2-40B4-BE49-F238E27FC236}">
              <a16:creationId xmlns:a16="http://schemas.microsoft.com/office/drawing/2014/main" id="{569BD362-A2C2-4C30-8F87-1C3D7B3C589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86" name="Line 4894">
          <a:extLst>
            <a:ext uri="{FF2B5EF4-FFF2-40B4-BE49-F238E27FC236}">
              <a16:creationId xmlns:a16="http://schemas.microsoft.com/office/drawing/2014/main" id="{A8134313-8778-45EA-B8FB-2C74AB514A6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87" name="Line 4895">
          <a:extLst>
            <a:ext uri="{FF2B5EF4-FFF2-40B4-BE49-F238E27FC236}">
              <a16:creationId xmlns:a16="http://schemas.microsoft.com/office/drawing/2014/main" id="{CDA3BF98-6E4C-470B-9CC5-238B3169FBF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88" name="Line 4896">
          <a:extLst>
            <a:ext uri="{FF2B5EF4-FFF2-40B4-BE49-F238E27FC236}">
              <a16:creationId xmlns:a16="http://schemas.microsoft.com/office/drawing/2014/main" id="{F6B19C7D-5000-4C58-B490-64A9FE68D95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89" name="Line 4897">
          <a:extLst>
            <a:ext uri="{FF2B5EF4-FFF2-40B4-BE49-F238E27FC236}">
              <a16:creationId xmlns:a16="http://schemas.microsoft.com/office/drawing/2014/main" id="{B38A30C9-18B1-4386-AB6A-33BA62AFF5F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90" name="Line 4898">
          <a:extLst>
            <a:ext uri="{FF2B5EF4-FFF2-40B4-BE49-F238E27FC236}">
              <a16:creationId xmlns:a16="http://schemas.microsoft.com/office/drawing/2014/main" id="{FA59CAA9-FCAD-451C-9590-EA702339B91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91" name="Line 4899">
          <a:extLst>
            <a:ext uri="{FF2B5EF4-FFF2-40B4-BE49-F238E27FC236}">
              <a16:creationId xmlns:a16="http://schemas.microsoft.com/office/drawing/2014/main" id="{F725B66E-F524-40A5-AE06-CB73CCE9361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92" name="Line 4900">
          <a:extLst>
            <a:ext uri="{FF2B5EF4-FFF2-40B4-BE49-F238E27FC236}">
              <a16:creationId xmlns:a16="http://schemas.microsoft.com/office/drawing/2014/main" id="{06AFE234-5A8F-4216-AAE2-A8B6071D174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93" name="Line 4901">
          <a:extLst>
            <a:ext uri="{FF2B5EF4-FFF2-40B4-BE49-F238E27FC236}">
              <a16:creationId xmlns:a16="http://schemas.microsoft.com/office/drawing/2014/main" id="{B23C5CF6-20A1-4200-A95F-53C9D9E2482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94" name="Line 4902">
          <a:extLst>
            <a:ext uri="{FF2B5EF4-FFF2-40B4-BE49-F238E27FC236}">
              <a16:creationId xmlns:a16="http://schemas.microsoft.com/office/drawing/2014/main" id="{A0E5A882-6631-4315-8781-40332B7DFE6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95" name="Line 4903">
          <a:extLst>
            <a:ext uri="{FF2B5EF4-FFF2-40B4-BE49-F238E27FC236}">
              <a16:creationId xmlns:a16="http://schemas.microsoft.com/office/drawing/2014/main" id="{856EF918-5E7A-4D9F-919B-DC8A0F6E563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96" name="Line 4904">
          <a:extLst>
            <a:ext uri="{FF2B5EF4-FFF2-40B4-BE49-F238E27FC236}">
              <a16:creationId xmlns:a16="http://schemas.microsoft.com/office/drawing/2014/main" id="{39C28919-8180-4468-9E17-BFBCE2AE94A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97" name="Line 4905">
          <a:extLst>
            <a:ext uri="{FF2B5EF4-FFF2-40B4-BE49-F238E27FC236}">
              <a16:creationId xmlns:a16="http://schemas.microsoft.com/office/drawing/2014/main" id="{ECEAA804-D21E-40AE-BB0D-8D038F07B46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98" name="Line 4906">
          <a:extLst>
            <a:ext uri="{FF2B5EF4-FFF2-40B4-BE49-F238E27FC236}">
              <a16:creationId xmlns:a16="http://schemas.microsoft.com/office/drawing/2014/main" id="{910D6F03-5A1B-4336-9665-B98412E34E3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099" name="Line 4907">
          <a:extLst>
            <a:ext uri="{FF2B5EF4-FFF2-40B4-BE49-F238E27FC236}">
              <a16:creationId xmlns:a16="http://schemas.microsoft.com/office/drawing/2014/main" id="{3BA00221-4BAB-4CA6-BAA5-A9A816B0B75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00" name="Line 4908">
          <a:extLst>
            <a:ext uri="{FF2B5EF4-FFF2-40B4-BE49-F238E27FC236}">
              <a16:creationId xmlns:a16="http://schemas.microsoft.com/office/drawing/2014/main" id="{EB4638A3-654F-400B-BC2F-FC8A41E088F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01" name="Line 4909">
          <a:extLst>
            <a:ext uri="{FF2B5EF4-FFF2-40B4-BE49-F238E27FC236}">
              <a16:creationId xmlns:a16="http://schemas.microsoft.com/office/drawing/2014/main" id="{EEA05043-8714-46A4-819A-052C0DC1CBB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02" name="Line 4910">
          <a:extLst>
            <a:ext uri="{FF2B5EF4-FFF2-40B4-BE49-F238E27FC236}">
              <a16:creationId xmlns:a16="http://schemas.microsoft.com/office/drawing/2014/main" id="{4CFB367F-554A-47A7-9804-F8F38C0ADED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03" name="Line 4911">
          <a:extLst>
            <a:ext uri="{FF2B5EF4-FFF2-40B4-BE49-F238E27FC236}">
              <a16:creationId xmlns:a16="http://schemas.microsoft.com/office/drawing/2014/main" id="{8391AC32-76C1-470C-9779-1E708AA8B73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04" name="Line 4912">
          <a:extLst>
            <a:ext uri="{FF2B5EF4-FFF2-40B4-BE49-F238E27FC236}">
              <a16:creationId xmlns:a16="http://schemas.microsoft.com/office/drawing/2014/main" id="{CC229351-C79F-45DC-A7AA-4FC30F0A0EE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05" name="Line 4913">
          <a:extLst>
            <a:ext uri="{FF2B5EF4-FFF2-40B4-BE49-F238E27FC236}">
              <a16:creationId xmlns:a16="http://schemas.microsoft.com/office/drawing/2014/main" id="{01C99733-278F-4D76-BF44-33D913C25F2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06" name="Line 4914">
          <a:extLst>
            <a:ext uri="{FF2B5EF4-FFF2-40B4-BE49-F238E27FC236}">
              <a16:creationId xmlns:a16="http://schemas.microsoft.com/office/drawing/2014/main" id="{C1849A65-6B69-4D8F-92B7-147A80670C7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07" name="Line 4915">
          <a:extLst>
            <a:ext uri="{FF2B5EF4-FFF2-40B4-BE49-F238E27FC236}">
              <a16:creationId xmlns:a16="http://schemas.microsoft.com/office/drawing/2014/main" id="{EA8DA8AC-6C5C-46F9-B9CF-5DB0290E60A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08" name="Line 4916">
          <a:extLst>
            <a:ext uri="{FF2B5EF4-FFF2-40B4-BE49-F238E27FC236}">
              <a16:creationId xmlns:a16="http://schemas.microsoft.com/office/drawing/2014/main" id="{8D4F1F33-12FF-4DFF-B330-CF88D27D2AE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09" name="Line 4917">
          <a:extLst>
            <a:ext uri="{FF2B5EF4-FFF2-40B4-BE49-F238E27FC236}">
              <a16:creationId xmlns:a16="http://schemas.microsoft.com/office/drawing/2014/main" id="{4DF1DBC0-0104-4B0F-81BD-089454803BD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10" name="Line 4918">
          <a:extLst>
            <a:ext uri="{FF2B5EF4-FFF2-40B4-BE49-F238E27FC236}">
              <a16:creationId xmlns:a16="http://schemas.microsoft.com/office/drawing/2014/main" id="{2219E776-B105-4D96-8B28-980EAB4F9AE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11" name="Line 4919">
          <a:extLst>
            <a:ext uri="{FF2B5EF4-FFF2-40B4-BE49-F238E27FC236}">
              <a16:creationId xmlns:a16="http://schemas.microsoft.com/office/drawing/2014/main" id="{33FD9E90-CC21-412B-87CA-D38EDE6D226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12" name="Line 4920">
          <a:extLst>
            <a:ext uri="{FF2B5EF4-FFF2-40B4-BE49-F238E27FC236}">
              <a16:creationId xmlns:a16="http://schemas.microsoft.com/office/drawing/2014/main" id="{7C8BEE7E-6870-4204-AEE0-FB9866DF167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13" name="Line 4921">
          <a:extLst>
            <a:ext uri="{FF2B5EF4-FFF2-40B4-BE49-F238E27FC236}">
              <a16:creationId xmlns:a16="http://schemas.microsoft.com/office/drawing/2014/main" id="{6353C161-BCB2-4640-A164-BE1639C597D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14" name="Line 4922">
          <a:extLst>
            <a:ext uri="{FF2B5EF4-FFF2-40B4-BE49-F238E27FC236}">
              <a16:creationId xmlns:a16="http://schemas.microsoft.com/office/drawing/2014/main" id="{9160F1F3-430D-4E33-94B0-E47759AB9E3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15" name="Line 4923">
          <a:extLst>
            <a:ext uri="{FF2B5EF4-FFF2-40B4-BE49-F238E27FC236}">
              <a16:creationId xmlns:a16="http://schemas.microsoft.com/office/drawing/2014/main" id="{6246D9A4-D0F4-48D7-8253-1875FBB3212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16" name="Line 4924">
          <a:extLst>
            <a:ext uri="{FF2B5EF4-FFF2-40B4-BE49-F238E27FC236}">
              <a16:creationId xmlns:a16="http://schemas.microsoft.com/office/drawing/2014/main" id="{6FDC1FE6-1A1E-4083-A498-6B13466E7D8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17" name="Line 4925">
          <a:extLst>
            <a:ext uri="{FF2B5EF4-FFF2-40B4-BE49-F238E27FC236}">
              <a16:creationId xmlns:a16="http://schemas.microsoft.com/office/drawing/2014/main" id="{2CB20AFA-FD55-444B-9BC8-12CDA68B929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18" name="Line 4926">
          <a:extLst>
            <a:ext uri="{FF2B5EF4-FFF2-40B4-BE49-F238E27FC236}">
              <a16:creationId xmlns:a16="http://schemas.microsoft.com/office/drawing/2014/main" id="{BAB8C430-B493-4346-B961-F103AC9B3A3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19" name="Line 4927">
          <a:extLst>
            <a:ext uri="{FF2B5EF4-FFF2-40B4-BE49-F238E27FC236}">
              <a16:creationId xmlns:a16="http://schemas.microsoft.com/office/drawing/2014/main" id="{D8BFDF5B-209D-47E3-88E2-39917270577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20" name="Line 4928">
          <a:extLst>
            <a:ext uri="{FF2B5EF4-FFF2-40B4-BE49-F238E27FC236}">
              <a16:creationId xmlns:a16="http://schemas.microsoft.com/office/drawing/2014/main" id="{A3E1413B-1332-46FD-A9D8-44D826BB363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21" name="Line 4929">
          <a:extLst>
            <a:ext uri="{FF2B5EF4-FFF2-40B4-BE49-F238E27FC236}">
              <a16:creationId xmlns:a16="http://schemas.microsoft.com/office/drawing/2014/main" id="{D857B8F1-3ECD-44F1-943B-AA211724516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22" name="Line 4930">
          <a:extLst>
            <a:ext uri="{FF2B5EF4-FFF2-40B4-BE49-F238E27FC236}">
              <a16:creationId xmlns:a16="http://schemas.microsoft.com/office/drawing/2014/main" id="{620CAC2C-50EB-424A-AB92-BF8007F06F0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23" name="Line 4931">
          <a:extLst>
            <a:ext uri="{FF2B5EF4-FFF2-40B4-BE49-F238E27FC236}">
              <a16:creationId xmlns:a16="http://schemas.microsoft.com/office/drawing/2014/main" id="{01312CF8-9EF9-4B1B-8B44-84624FAD739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24" name="Line 4932">
          <a:extLst>
            <a:ext uri="{FF2B5EF4-FFF2-40B4-BE49-F238E27FC236}">
              <a16:creationId xmlns:a16="http://schemas.microsoft.com/office/drawing/2014/main" id="{4BFCB509-98B9-4B99-A37C-FBDE7B671DC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25" name="Line 4933">
          <a:extLst>
            <a:ext uri="{FF2B5EF4-FFF2-40B4-BE49-F238E27FC236}">
              <a16:creationId xmlns:a16="http://schemas.microsoft.com/office/drawing/2014/main" id="{23A8B462-4529-4C1A-8602-50044524278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26" name="Line 4934">
          <a:extLst>
            <a:ext uri="{FF2B5EF4-FFF2-40B4-BE49-F238E27FC236}">
              <a16:creationId xmlns:a16="http://schemas.microsoft.com/office/drawing/2014/main" id="{1E86591D-EDA7-42C9-AC9A-7BF274EECD4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27" name="Line 4935">
          <a:extLst>
            <a:ext uri="{FF2B5EF4-FFF2-40B4-BE49-F238E27FC236}">
              <a16:creationId xmlns:a16="http://schemas.microsoft.com/office/drawing/2014/main" id="{D2F716C2-823C-4FFA-857F-1BBB77ED674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28" name="Line 4936">
          <a:extLst>
            <a:ext uri="{FF2B5EF4-FFF2-40B4-BE49-F238E27FC236}">
              <a16:creationId xmlns:a16="http://schemas.microsoft.com/office/drawing/2014/main" id="{C5F1BFA1-1518-49E9-AE46-587C8C0997F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29" name="Line 4937">
          <a:extLst>
            <a:ext uri="{FF2B5EF4-FFF2-40B4-BE49-F238E27FC236}">
              <a16:creationId xmlns:a16="http://schemas.microsoft.com/office/drawing/2014/main" id="{0FD1D324-0D24-4438-B0BB-EBA51606B08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30" name="Line 4938">
          <a:extLst>
            <a:ext uri="{FF2B5EF4-FFF2-40B4-BE49-F238E27FC236}">
              <a16:creationId xmlns:a16="http://schemas.microsoft.com/office/drawing/2014/main" id="{DDD25F54-026E-412A-956B-E72367E1C2F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31" name="Line 4939">
          <a:extLst>
            <a:ext uri="{FF2B5EF4-FFF2-40B4-BE49-F238E27FC236}">
              <a16:creationId xmlns:a16="http://schemas.microsoft.com/office/drawing/2014/main" id="{3F5CD2AD-230A-4335-BD76-7455AEDDDB1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32" name="Line 4940">
          <a:extLst>
            <a:ext uri="{FF2B5EF4-FFF2-40B4-BE49-F238E27FC236}">
              <a16:creationId xmlns:a16="http://schemas.microsoft.com/office/drawing/2014/main" id="{125B18D2-6765-4808-ACB8-9D273F43E92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33" name="Line 4941">
          <a:extLst>
            <a:ext uri="{FF2B5EF4-FFF2-40B4-BE49-F238E27FC236}">
              <a16:creationId xmlns:a16="http://schemas.microsoft.com/office/drawing/2014/main" id="{AD8DC706-9E65-45A6-B478-1047393346A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34" name="Line 4942">
          <a:extLst>
            <a:ext uri="{FF2B5EF4-FFF2-40B4-BE49-F238E27FC236}">
              <a16:creationId xmlns:a16="http://schemas.microsoft.com/office/drawing/2014/main" id="{691203E3-6CBA-4059-942E-CA48A69D4C7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35" name="Line 4943">
          <a:extLst>
            <a:ext uri="{FF2B5EF4-FFF2-40B4-BE49-F238E27FC236}">
              <a16:creationId xmlns:a16="http://schemas.microsoft.com/office/drawing/2014/main" id="{37E43408-6FB0-45B0-BA54-24F34E41498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36" name="Line 4944">
          <a:extLst>
            <a:ext uri="{FF2B5EF4-FFF2-40B4-BE49-F238E27FC236}">
              <a16:creationId xmlns:a16="http://schemas.microsoft.com/office/drawing/2014/main" id="{DEAF6972-F60C-4E2A-8AB3-8F66B10FC58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37" name="Line 4945">
          <a:extLst>
            <a:ext uri="{FF2B5EF4-FFF2-40B4-BE49-F238E27FC236}">
              <a16:creationId xmlns:a16="http://schemas.microsoft.com/office/drawing/2014/main" id="{7F52FBC6-8C14-41DE-A957-C61AF744325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38" name="Line 4946">
          <a:extLst>
            <a:ext uri="{FF2B5EF4-FFF2-40B4-BE49-F238E27FC236}">
              <a16:creationId xmlns:a16="http://schemas.microsoft.com/office/drawing/2014/main" id="{98101D1C-308F-44A4-A14A-82D69A3E1EA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39" name="Line 4947">
          <a:extLst>
            <a:ext uri="{FF2B5EF4-FFF2-40B4-BE49-F238E27FC236}">
              <a16:creationId xmlns:a16="http://schemas.microsoft.com/office/drawing/2014/main" id="{E86502F2-DF78-45C8-9424-B57694F91D5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40" name="Line 4948">
          <a:extLst>
            <a:ext uri="{FF2B5EF4-FFF2-40B4-BE49-F238E27FC236}">
              <a16:creationId xmlns:a16="http://schemas.microsoft.com/office/drawing/2014/main" id="{6A354152-A228-4A03-B175-7FE9C716124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41" name="Line 4949">
          <a:extLst>
            <a:ext uri="{FF2B5EF4-FFF2-40B4-BE49-F238E27FC236}">
              <a16:creationId xmlns:a16="http://schemas.microsoft.com/office/drawing/2014/main" id="{0C0B42B1-2852-4F39-BD1A-9B7C0147AD5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42" name="Line 4950">
          <a:extLst>
            <a:ext uri="{FF2B5EF4-FFF2-40B4-BE49-F238E27FC236}">
              <a16:creationId xmlns:a16="http://schemas.microsoft.com/office/drawing/2014/main" id="{5031A1F4-DA43-4E2B-9620-0376F8B1167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43" name="Line 4951">
          <a:extLst>
            <a:ext uri="{FF2B5EF4-FFF2-40B4-BE49-F238E27FC236}">
              <a16:creationId xmlns:a16="http://schemas.microsoft.com/office/drawing/2014/main" id="{C968EAD8-8811-45CB-AE44-F8DA91EEE66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44" name="Line 4952">
          <a:extLst>
            <a:ext uri="{FF2B5EF4-FFF2-40B4-BE49-F238E27FC236}">
              <a16:creationId xmlns:a16="http://schemas.microsoft.com/office/drawing/2014/main" id="{043A40FB-CC34-457A-A60E-FBAE02FB1FB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45" name="Line 4953">
          <a:extLst>
            <a:ext uri="{FF2B5EF4-FFF2-40B4-BE49-F238E27FC236}">
              <a16:creationId xmlns:a16="http://schemas.microsoft.com/office/drawing/2014/main" id="{A4972876-A0C1-4B14-A57A-0E3753E0294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46" name="Line 4954">
          <a:extLst>
            <a:ext uri="{FF2B5EF4-FFF2-40B4-BE49-F238E27FC236}">
              <a16:creationId xmlns:a16="http://schemas.microsoft.com/office/drawing/2014/main" id="{F723A21B-AEA6-4240-9B92-5A4F25FE399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47" name="Line 4955">
          <a:extLst>
            <a:ext uri="{FF2B5EF4-FFF2-40B4-BE49-F238E27FC236}">
              <a16:creationId xmlns:a16="http://schemas.microsoft.com/office/drawing/2014/main" id="{58A21E8F-F911-4484-91D9-3BEB638C3E6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48" name="Line 4956">
          <a:extLst>
            <a:ext uri="{FF2B5EF4-FFF2-40B4-BE49-F238E27FC236}">
              <a16:creationId xmlns:a16="http://schemas.microsoft.com/office/drawing/2014/main" id="{F5B4D317-7896-4313-AFBF-CC2A78D9A3A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49" name="Line 4957">
          <a:extLst>
            <a:ext uri="{FF2B5EF4-FFF2-40B4-BE49-F238E27FC236}">
              <a16:creationId xmlns:a16="http://schemas.microsoft.com/office/drawing/2014/main" id="{9AA4DFA7-B91A-4460-89AB-F1AAF18F55C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50" name="Line 4958">
          <a:extLst>
            <a:ext uri="{FF2B5EF4-FFF2-40B4-BE49-F238E27FC236}">
              <a16:creationId xmlns:a16="http://schemas.microsoft.com/office/drawing/2014/main" id="{D92FD754-4704-4341-8D3E-7858ADA4E16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51" name="Line 4959">
          <a:extLst>
            <a:ext uri="{FF2B5EF4-FFF2-40B4-BE49-F238E27FC236}">
              <a16:creationId xmlns:a16="http://schemas.microsoft.com/office/drawing/2014/main" id="{BB460130-E50F-4215-8C26-0BF78D5A5F1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52" name="Line 4960">
          <a:extLst>
            <a:ext uri="{FF2B5EF4-FFF2-40B4-BE49-F238E27FC236}">
              <a16:creationId xmlns:a16="http://schemas.microsoft.com/office/drawing/2014/main" id="{DECD405F-19EA-4893-9700-70E4FF337CC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53" name="Line 4961">
          <a:extLst>
            <a:ext uri="{FF2B5EF4-FFF2-40B4-BE49-F238E27FC236}">
              <a16:creationId xmlns:a16="http://schemas.microsoft.com/office/drawing/2014/main" id="{8C87F297-605A-4F50-B851-CC08C7E2783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54" name="Line 4962">
          <a:extLst>
            <a:ext uri="{FF2B5EF4-FFF2-40B4-BE49-F238E27FC236}">
              <a16:creationId xmlns:a16="http://schemas.microsoft.com/office/drawing/2014/main" id="{02DAB296-5BB9-4A9A-BDB6-A5E9547BA2E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55" name="Line 4963">
          <a:extLst>
            <a:ext uri="{FF2B5EF4-FFF2-40B4-BE49-F238E27FC236}">
              <a16:creationId xmlns:a16="http://schemas.microsoft.com/office/drawing/2014/main" id="{829AC462-BF4F-48B2-8B03-2554E02484F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56" name="Line 4964">
          <a:extLst>
            <a:ext uri="{FF2B5EF4-FFF2-40B4-BE49-F238E27FC236}">
              <a16:creationId xmlns:a16="http://schemas.microsoft.com/office/drawing/2014/main" id="{2FEDF25A-FD46-410A-9332-26391A3EF72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57" name="Line 4965">
          <a:extLst>
            <a:ext uri="{FF2B5EF4-FFF2-40B4-BE49-F238E27FC236}">
              <a16:creationId xmlns:a16="http://schemas.microsoft.com/office/drawing/2014/main" id="{5E04690D-F6D2-474C-86D8-BA5E9E9844D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58" name="Line 4966">
          <a:extLst>
            <a:ext uri="{FF2B5EF4-FFF2-40B4-BE49-F238E27FC236}">
              <a16:creationId xmlns:a16="http://schemas.microsoft.com/office/drawing/2014/main" id="{9C013DF4-EE79-40FB-95EB-0AF57092689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59" name="Line 4967">
          <a:extLst>
            <a:ext uri="{FF2B5EF4-FFF2-40B4-BE49-F238E27FC236}">
              <a16:creationId xmlns:a16="http://schemas.microsoft.com/office/drawing/2014/main" id="{4DD5318F-0228-4D9C-B160-7402CE5E9E9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60" name="Line 4968">
          <a:extLst>
            <a:ext uri="{FF2B5EF4-FFF2-40B4-BE49-F238E27FC236}">
              <a16:creationId xmlns:a16="http://schemas.microsoft.com/office/drawing/2014/main" id="{7BE27A85-23C8-4799-953C-40474C7C2C7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61" name="Line 4969">
          <a:extLst>
            <a:ext uri="{FF2B5EF4-FFF2-40B4-BE49-F238E27FC236}">
              <a16:creationId xmlns:a16="http://schemas.microsoft.com/office/drawing/2014/main" id="{03CC68C2-BB60-46C5-8C2F-1D0758762FE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62" name="Line 4970">
          <a:extLst>
            <a:ext uri="{FF2B5EF4-FFF2-40B4-BE49-F238E27FC236}">
              <a16:creationId xmlns:a16="http://schemas.microsoft.com/office/drawing/2014/main" id="{0E66098D-06A8-4FD7-BAC0-1008CBF55D1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63" name="Line 4971">
          <a:extLst>
            <a:ext uri="{FF2B5EF4-FFF2-40B4-BE49-F238E27FC236}">
              <a16:creationId xmlns:a16="http://schemas.microsoft.com/office/drawing/2014/main" id="{A15ACE77-4D89-478A-9600-49A408CE1F7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64" name="Line 4972">
          <a:extLst>
            <a:ext uri="{FF2B5EF4-FFF2-40B4-BE49-F238E27FC236}">
              <a16:creationId xmlns:a16="http://schemas.microsoft.com/office/drawing/2014/main" id="{B2D9D51F-E36B-438D-8620-F204A0D31E9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65" name="Line 4973">
          <a:extLst>
            <a:ext uri="{FF2B5EF4-FFF2-40B4-BE49-F238E27FC236}">
              <a16:creationId xmlns:a16="http://schemas.microsoft.com/office/drawing/2014/main" id="{5D8D0103-F8D1-4004-9EA7-93FB5981416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66" name="Line 4974">
          <a:extLst>
            <a:ext uri="{FF2B5EF4-FFF2-40B4-BE49-F238E27FC236}">
              <a16:creationId xmlns:a16="http://schemas.microsoft.com/office/drawing/2014/main" id="{16DF0BF8-CCDB-457C-9C41-E52DD08E10B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67" name="Line 4975">
          <a:extLst>
            <a:ext uri="{FF2B5EF4-FFF2-40B4-BE49-F238E27FC236}">
              <a16:creationId xmlns:a16="http://schemas.microsoft.com/office/drawing/2014/main" id="{2C67138B-7541-485E-B77E-8D748562887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68" name="Line 4976">
          <a:extLst>
            <a:ext uri="{FF2B5EF4-FFF2-40B4-BE49-F238E27FC236}">
              <a16:creationId xmlns:a16="http://schemas.microsoft.com/office/drawing/2014/main" id="{ABEE9A4B-9CAB-4BDE-83E6-8F3A879F54E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69" name="Line 4977">
          <a:extLst>
            <a:ext uri="{FF2B5EF4-FFF2-40B4-BE49-F238E27FC236}">
              <a16:creationId xmlns:a16="http://schemas.microsoft.com/office/drawing/2014/main" id="{8E8A78C5-994D-4750-A175-433BD97B0DC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70" name="Line 4978">
          <a:extLst>
            <a:ext uri="{FF2B5EF4-FFF2-40B4-BE49-F238E27FC236}">
              <a16:creationId xmlns:a16="http://schemas.microsoft.com/office/drawing/2014/main" id="{2B502989-E462-48BA-9CEC-166C607E082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71" name="Line 4979">
          <a:extLst>
            <a:ext uri="{FF2B5EF4-FFF2-40B4-BE49-F238E27FC236}">
              <a16:creationId xmlns:a16="http://schemas.microsoft.com/office/drawing/2014/main" id="{FBEFDB3D-5860-48E4-BC96-3ECED5D7111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72" name="Line 4980">
          <a:extLst>
            <a:ext uri="{FF2B5EF4-FFF2-40B4-BE49-F238E27FC236}">
              <a16:creationId xmlns:a16="http://schemas.microsoft.com/office/drawing/2014/main" id="{7D2D4492-EBCA-42D9-8473-49B8B5CBD89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73" name="Line 4981">
          <a:extLst>
            <a:ext uri="{FF2B5EF4-FFF2-40B4-BE49-F238E27FC236}">
              <a16:creationId xmlns:a16="http://schemas.microsoft.com/office/drawing/2014/main" id="{518726F9-2FEB-4A0F-BBF3-2E25EC4BB57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74" name="Line 4982">
          <a:extLst>
            <a:ext uri="{FF2B5EF4-FFF2-40B4-BE49-F238E27FC236}">
              <a16:creationId xmlns:a16="http://schemas.microsoft.com/office/drawing/2014/main" id="{A2ED21E5-66B3-4F59-B578-D9C6ADAD9C9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75" name="Line 4983">
          <a:extLst>
            <a:ext uri="{FF2B5EF4-FFF2-40B4-BE49-F238E27FC236}">
              <a16:creationId xmlns:a16="http://schemas.microsoft.com/office/drawing/2014/main" id="{C1F13CE9-F709-42A7-A263-3202CBFB2F0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76" name="Line 4984">
          <a:extLst>
            <a:ext uri="{FF2B5EF4-FFF2-40B4-BE49-F238E27FC236}">
              <a16:creationId xmlns:a16="http://schemas.microsoft.com/office/drawing/2014/main" id="{09E2B60C-D083-4B56-BAF6-B9476AABE84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77" name="Line 4985">
          <a:extLst>
            <a:ext uri="{FF2B5EF4-FFF2-40B4-BE49-F238E27FC236}">
              <a16:creationId xmlns:a16="http://schemas.microsoft.com/office/drawing/2014/main" id="{9A1AFA65-C15D-4E2C-A7D1-D2C4A6E36B1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78" name="Line 4986">
          <a:extLst>
            <a:ext uri="{FF2B5EF4-FFF2-40B4-BE49-F238E27FC236}">
              <a16:creationId xmlns:a16="http://schemas.microsoft.com/office/drawing/2014/main" id="{9E8F926E-0934-4C11-A10A-78D0CA7283E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79" name="Line 4987">
          <a:extLst>
            <a:ext uri="{FF2B5EF4-FFF2-40B4-BE49-F238E27FC236}">
              <a16:creationId xmlns:a16="http://schemas.microsoft.com/office/drawing/2014/main" id="{3FFD692C-BF35-4CC5-9DA2-A02ADCAB346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80" name="Line 4988">
          <a:extLst>
            <a:ext uri="{FF2B5EF4-FFF2-40B4-BE49-F238E27FC236}">
              <a16:creationId xmlns:a16="http://schemas.microsoft.com/office/drawing/2014/main" id="{75A1A490-90A7-4FD1-8E4A-12C2A2CD7A6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81" name="Line 4989">
          <a:extLst>
            <a:ext uri="{FF2B5EF4-FFF2-40B4-BE49-F238E27FC236}">
              <a16:creationId xmlns:a16="http://schemas.microsoft.com/office/drawing/2014/main" id="{B294BFF3-514B-4039-9750-0997933B32E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82" name="Line 4990">
          <a:extLst>
            <a:ext uri="{FF2B5EF4-FFF2-40B4-BE49-F238E27FC236}">
              <a16:creationId xmlns:a16="http://schemas.microsoft.com/office/drawing/2014/main" id="{3C6B5B4A-84E7-47BC-AC61-7503866BFCF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83" name="Line 4991">
          <a:extLst>
            <a:ext uri="{FF2B5EF4-FFF2-40B4-BE49-F238E27FC236}">
              <a16:creationId xmlns:a16="http://schemas.microsoft.com/office/drawing/2014/main" id="{B070BE8B-AB4A-48CD-A221-EBC0F261DE6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84" name="Line 4992">
          <a:extLst>
            <a:ext uri="{FF2B5EF4-FFF2-40B4-BE49-F238E27FC236}">
              <a16:creationId xmlns:a16="http://schemas.microsoft.com/office/drawing/2014/main" id="{D15B40C3-416C-41E3-B0AF-C018B3BA9F9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85" name="Line 4993">
          <a:extLst>
            <a:ext uri="{FF2B5EF4-FFF2-40B4-BE49-F238E27FC236}">
              <a16:creationId xmlns:a16="http://schemas.microsoft.com/office/drawing/2014/main" id="{4AF98AEF-EA2A-49F6-9DE3-F78704802F0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86" name="Line 4994">
          <a:extLst>
            <a:ext uri="{FF2B5EF4-FFF2-40B4-BE49-F238E27FC236}">
              <a16:creationId xmlns:a16="http://schemas.microsoft.com/office/drawing/2014/main" id="{6D71080A-9EED-4331-AB73-70BB81E9E0C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87" name="Line 4995">
          <a:extLst>
            <a:ext uri="{FF2B5EF4-FFF2-40B4-BE49-F238E27FC236}">
              <a16:creationId xmlns:a16="http://schemas.microsoft.com/office/drawing/2014/main" id="{1A26E290-4024-41AC-A647-199E2071C5E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88" name="Line 4996">
          <a:extLst>
            <a:ext uri="{FF2B5EF4-FFF2-40B4-BE49-F238E27FC236}">
              <a16:creationId xmlns:a16="http://schemas.microsoft.com/office/drawing/2014/main" id="{E898C940-26B0-456A-8F96-CF1F77EDF7E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89" name="Line 4997">
          <a:extLst>
            <a:ext uri="{FF2B5EF4-FFF2-40B4-BE49-F238E27FC236}">
              <a16:creationId xmlns:a16="http://schemas.microsoft.com/office/drawing/2014/main" id="{F34C26C8-9F82-4B5D-A50C-5C32B65C7DC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90" name="Line 4998">
          <a:extLst>
            <a:ext uri="{FF2B5EF4-FFF2-40B4-BE49-F238E27FC236}">
              <a16:creationId xmlns:a16="http://schemas.microsoft.com/office/drawing/2014/main" id="{01BDD78C-46C5-4832-8A06-450310D820E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91" name="Line 4999">
          <a:extLst>
            <a:ext uri="{FF2B5EF4-FFF2-40B4-BE49-F238E27FC236}">
              <a16:creationId xmlns:a16="http://schemas.microsoft.com/office/drawing/2014/main" id="{8FCD16B5-359C-4FF3-BECB-7C2D5B980E0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92" name="Line 5000">
          <a:extLst>
            <a:ext uri="{FF2B5EF4-FFF2-40B4-BE49-F238E27FC236}">
              <a16:creationId xmlns:a16="http://schemas.microsoft.com/office/drawing/2014/main" id="{733C98DE-6292-4A34-BB82-BCA30BC2288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93" name="Line 5001">
          <a:extLst>
            <a:ext uri="{FF2B5EF4-FFF2-40B4-BE49-F238E27FC236}">
              <a16:creationId xmlns:a16="http://schemas.microsoft.com/office/drawing/2014/main" id="{5AF1D397-5C18-4C7E-B2BC-1EA5D176102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94" name="Line 5002">
          <a:extLst>
            <a:ext uri="{FF2B5EF4-FFF2-40B4-BE49-F238E27FC236}">
              <a16:creationId xmlns:a16="http://schemas.microsoft.com/office/drawing/2014/main" id="{C8F7C08A-8D98-4CF1-A25A-4831B5AD108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95" name="Line 5003">
          <a:extLst>
            <a:ext uri="{FF2B5EF4-FFF2-40B4-BE49-F238E27FC236}">
              <a16:creationId xmlns:a16="http://schemas.microsoft.com/office/drawing/2014/main" id="{1BA0E2DE-DB34-43D7-8FF4-F31025B5E19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96" name="Line 5004">
          <a:extLst>
            <a:ext uri="{FF2B5EF4-FFF2-40B4-BE49-F238E27FC236}">
              <a16:creationId xmlns:a16="http://schemas.microsoft.com/office/drawing/2014/main" id="{A9E7550F-5187-4D05-BAB2-22CD461991F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97" name="Line 5005">
          <a:extLst>
            <a:ext uri="{FF2B5EF4-FFF2-40B4-BE49-F238E27FC236}">
              <a16:creationId xmlns:a16="http://schemas.microsoft.com/office/drawing/2014/main" id="{CB638D64-6892-4C13-8AD1-A6DF07B44CD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98" name="Line 5006">
          <a:extLst>
            <a:ext uri="{FF2B5EF4-FFF2-40B4-BE49-F238E27FC236}">
              <a16:creationId xmlns:a16="http://schemas.microsoft.com/office/drawing/2014/main" id="{18F55760-3C20-467B-9FBF-496039A3F5F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199" name="Line 5007">
          <a:extLst>
            <a:ext uri="{FF2B5EF4-FFF2-40B4-BE49-F238E27FC236}">
              <a16:creationId xmlns:a16="http://schemas.microsoft.com/office/drawing/2014/main" id="{4B20A01D-826C-426C-974D-DCE07DA9B5A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00" name="Line 5008">
          <a:extLst>
            <a:ext uri="{FF2B5EF4-FFF2-40B4-BE49-F238E27FC236}">
              <a16:creationId xmlns:a16="http://schemas.microsoft.com/office/drawing/2014/main" id="{FD9B88E7-BCB7-44D0-81FD-DD9CB2653BB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01" name="Line 5009">
          <a:extLst>
            <a:ext uri="{FF2B5EF4-FFF2-40B4-BE49-F238E27FC236}">
              <a16:creationId xmlns:a16="http://schemas.microsoft.com/office/drawing/2014/main" id="{A08843AC-06DA-4DCA-922C-D34CF344DB0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02" name="Line 5010">
          <a:extLst>
            <a:ext uri="{FF2B5EF4-FFF2-40B4-BE49-F238E27FC236}">
              <a16:creationId xmlns:a16="http://schemas.microsoft.com/office/drawing/2014/main" id="{40CE86C0-7896-47C4-AE9E-8F17DDB7B23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03" name="Line 5011">
          <a:extLst>
            <a:ext uri="{FF2B5EF4-FFF2-40B4-BE49-F238E27FC236}">
              <a16:creationId xmlns:a16="http://schemas.microsoft.com/office/drawing/2014/main" id="{768131A1-484A-470B-BE4E-8579E1A01C8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04" name="Line 5012">
          <a:extLst>
            <a:ext uri="{FF2B5EF4-FFF2-40B4-BE49-F238E27FC236}">
              <a16:creationId xmlns:a16="http://schemas.microsoft.com/office/drawing/2014/main" id="{DB4B555F-6908-4AC0-9296-E2152F8E924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05" name="Line 5013">
          <a:extLst>
            <a:ext uri="{FF2B5EF4-FFF2-40B4-BE49-F238E27FC236}">
              <a16:creationId xmlns:a16="http://schemas.microsoft.com/office/drawing/2014/main" id="{470D94EF-185D-4109-BB6C-A25D42F735A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06" name="Line 5014">
          <a:extLst>
            <a:ext uri="{FF2B5EF4-FFF2-40B4-BE49-F238E27FC236}">
              <a16:creationId xmlns:a16="http://schemas.microsoft.com/office/drawing/2014/main" id="{FB548120-6C92-4D94-9334-31C199D2E61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07" name="Line 5015">
          <a:extLst>
            <a:ext uri="{FF2B5EF4-FFF2-40B4-BE49-F238E27FC236}">
              <a16:creationId xmlns:a16="http://schemas.microsoft.com/office/drawing/2014/main" id="{2645E09E-EF4F-46D4-9BFC-48BD529C4F5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08" name="Line 5016">
          <a:extLst>
            <a:ext uri="{FF2B5EF4-FFF2-40B4-BE49-F238E27FC236}">
              <a16:creationId xmlns:a16="http://schemas.microsoft.com/office/drawing/2014/main" id="{566D00A9-94A3-43C6-AD6C-838EC662BB7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09" name="Line 5017">
          <a:extLst>
            <a:ext uri="{FF2B5EF4-FFF2-40B4-BE49-F238E27FC236}">
              <a16:creationId xmlns:a16="http://schemas.microsoft.com/office/drawing/2014/main" id="{7D109FA8-DBF2-479E-83D8-4FCCA66D3C4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10" name="Line 5018">
          <a:extLst>
            <a:ext uri="{FF2B5EF4-FFF2-40B4-BE49-F238E27FC236}">
              <a16:creationId xmlns:a16="http://schemas.microsoft.com/office/drawing/2014/main" id="{01C5A935-BD7B-4D43-B200-3A3DD307BBA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11" name="Line 5019">
          <a:extLst>
            <a:ext uri="{FF2B5EF4-FFF2-40B4-BE49-F238E27FC236}">
              <a16:creationId xmlns:a16="http://schemas.microsoft.com/office/drawing/2014/main" id="{BE5C5CC8-78A9-4E64-BA13-5B6C5074B69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12" name="Line 5020">
          <a:extLst>
            <a:ext uri="{FF2B5EF4-FFF2-40B4-BE49-F238E27FC236}">
              <a16:creationId xmlns:a16="http://schemas.microsoft.com/office/drawing/2014/main" id="{832F4A69-879C-40F8-8194-F56A45E3BEF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13" name="Line 5021">
          <a:extLst>
            <a:ext uri="{FF2B5EF4-FFF2-40B4-BE49-F238E27FC236}">
              <a16:creationId xmlns:a16="http://schemas.microsoft.com/office/drawing/2014/main" id="{C7BB4856-6CFF-488C-92C4-33D1AF3971D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14" name="Line 5022">
          <a:extLst>
            <a:ext uri="{FF2B5EF4-FFF2-40B4-BE49-F238E27FC236}">
              <a16:creationId xmlns:a16="http://schemas.microsoft.com/office/drawing/2014/main" id="{0644A3B2-0DE7-4141-92A5-87E6AB8C346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15" name="Line 5023">
          <a:extLst>
            <a:ext uri="{FF2B5EF4-FFF2-40B4-BE49-F238E27FC236}">
              <a16:creationId xmlns:a16="http://schemas.microsoft.com/office/drawing/2014/main" id="{F76F0EDF-ECDC-4133-B859-A40E5C3FB75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16" name="Line 5024">
          <a:extLst>
            <a:ext uri="{FF2B5EF4-FFF2-40B4-BE49-F238E27FC236}">
              <a16:creationId xmlns:a16="http://schemas.microsoft.com/office/drawing/2014/main" id="{E3604F4E-D66A-4796-946D-398992FED1A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17" name="Line 5025">
          <a:extLst>
            <a:ext uri="{FF2B5EF4-FFF2-40B4-BE49-F238E27FC236}">
              <a16:creationId xmlns:a16="http://schemas.microsoft.com/office/drawing/2014/main" id="{CF46C2F5-D25D-4025-BB84-846AF55710B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18" name="Line 5026">
          <a:extLst>
            <a:ext uri="{FF2B5EF4-FFF2-40B4-BE49-F238E27FC236}">
              <a16:creationId xmlns:a16="http://schemas.microsoft.com/office/drawing/2014/main" id="{A86AF5BB-7C26-4177-8926-4ADD3BBE9AA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19" name="Line 5027">
          <a:extLst>
            <a:ext uri="{FF2B5EF4-FFF2-40B4-BE49-F238E27FC236}">
              <a16:creationId xmlns:a16="http://schemas.microsoft.com/office/drawing/2014/main" id="{534F2F7E-BF4A-4A57-9913-E8E84F01F89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20" name="Line 5028">
          <a:extLst>
            <a:ext uri="{FF2B5EF4-FFF2-40B4-BE49-F238E27FC236}">
              <a16:creationId xmlns:a16="http://schemas.microsoft.com/office/drawing/2014/main" id="{0CCD7986-6359-4078-BF90-31CA0A54F55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21" name="Line 5029">
          <a:extLst>
            <a:ext uri="{FF2B5EF4-FFF2-40B4-BE49-F238E27FC236}">
              <a16:creationId xmlns:a16="http://schemas.microsoft.com/office/drawing/2014/main" id="{4AC5EA21-9708-4E31-94B5-22654920D62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22" name="Line 5030">
          <a:extLst>
            <a:ext uri="{FF2B5EF4-FFF2-40B4-BE49-F238E27FC236}">
              <a16:creationId xmlns:a16="http://schemas.microsoft.com/office/drawing/2014/main" id="{95332015-9A27-4321-8026-F6872A5D72A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23" name="Line 5031">
          <a:extLst>
            <a:ext uri="{FF2B5EF4-FFF2-40B4-BE49-F238E27FC236}">
              <a16:creationId xmlns:a16="http://schemas.microsoft.com/office/drawing/2014/main" id="{D08BAB0A-BDB3-47C0-83FC-6E144A67681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24" name="Line 5032">
          <a:extLst>
            <a:ext uri="{FF2B5EF4-FFF2-40B4-BE49-F238E27FC236}">
              <a16:creationId xmlns:a16="http://schemas.microsoft.com/office/drawing/2014/main" id="{57A1A181-0482-4C4D-B058-AD7F75671FB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25" name="Line 5033">
          <a:extLst>
            <a:ext uri="{FF2B5EF4-FFF2-40B4-BE49-F238E27FC236}">
              <a16:creationId xmlns:a16="http://schemas.microsoft.com/office/drawing/2014/main" id="{7F99D5B1-4635-41F4-9C76-C2720037735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26" name="Line 5034">
          <a:extLst>
            <a:ext uri="{FF2B5EF4-FFF2-40B4-BE49-F238E27FC236}">
              <a16:creationId xmlns:a16="http://schemas.microsoft.com/office/drawing/2014/main" id="{C8224677-B845-4B79-B93E-A8A47F4C339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27" name="Line 5035">
          <a:extLst>
            <a:ext uri="{FF2B5EF4-FFF2-40B4-BE49-F238E27FC236}">
              <a16:creationId xmlns:a16="http://schemas.microsoft.com/office/drawing/2014/main" id="{AAD21988-32F4-434A-855F-A496D4E31EA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28" name="Line 5036">
          <a:extLst>
            <a:ext uri="{FF2B5EF4-FFF2-40B4-BE49-F238E27FC236}">
              <a16:creationId xmlns:a16="http://schemas.microsoft.com/office/drawing/2014/main" id="{F01AF7D9-3B63-4271-A489-E3FDA1C7E7C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29" name="Line 5037">
          <a:extLst>
            <a:ext uri="{FF2B5EF4-FFF2-40B4-BE49-F238E27FC236}">
              <a16:creationId xmlns:a16="http://schemas.microsoft.com/office/drawing/2014/main" id="{CF28ECEF-4FBC-4B7C-8D24-C24556CFA29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30" name="Line 5038">
          <a:extLst>
            <a:ext uri="{FF2B5EF4-FFF2-40B4-BE49-F238E27FC236}">
              <a16:creationId xmlns:a16="http://schemas.microsoft.com/office/drawing/2014/main" id="{974C14CE-1EEB-4254-B35F-56176B52C19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31" name="Line 5039">
          <a:extLst>
            <a:ext uri="{FF2B5EF4-FFF2-40B4-BE49-F238E27FC236}">
              <a16:creationId xmlns:a16="http://schemas.microsoft.com/office/drawing/2014/main" id="{F9A6568F-31F7-4360-98BF-DC4F9865832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32" name="Line 5040">
          <a:extLst>
            <a:ext uri="{FF2B5EF4-FFF2-40B4-BE49-F238E27FC236}">
              <a16:creationId xmlns:a16="http://schemas.microsoft.com/office/drawing/2014/main" id="{73F0D639-28D4-4828-9A6D-322EE071822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33" name="Line 5041">
          <a:extLst>
            <a:ext uri="{FF2B5EF4-FFF2-40B4-BE49-F238E27FC236}">
              <a16:creationId xmlns:a16="http://schemas.microsoft.com/office/drawing/2014/main" id="{2C9632F2-56D3-4214-B203-1B65A4667A1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34" name="Line 5042">
          <a:extLst>
            <a:ext uri="{FF2B5EF4-FFF2-40B4-BE49-F238E27FC236}">
              <a16:creationId xmlns:a16="http://schemas.microsoft.com/office/drawing/2014/main" id="{E3D53287-89DF-44D0-BB29-0686429BD95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35" name="Line 5043">
          <a:extLst>
            <a:ext uri="{FF2B5EF4-FFF2-40B4-BE49-F238E27FC236}">
              <a16:creationId xmlns:a16="http://schemas.microsoft.com/office/drawing/2014/main" id="{4D0CE2B2-F080-405C-A404-D3103505026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36" name="Line 5044">
          <a:extLst>
            <a:ext uri="{FF2B5EF4-FFF2-40B4-BE49-F238E27FC236}">
              <a16:creationId xmlns:a16="http://schemas.microsoft.com/office/drawing/2014/main" id="{B7C3F1C5-F7D3-4A00-881D-1AE9E984A07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37" name="Line 5045">
          <a:extLst>
            <a:ext uri="{FF2B5EF4-FFF2-40B4-BE49-F238E27FC236}">
              <a16:creationId xmlns:a16="http://schemas.microsoft.com/office/drawing/2014/main" id="{46789290-E859-47DE-873F-F71EA685E23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38" name="Line 5046">
          <a:extLst>
            <a:ext uri="{FF2B5EF4-FFF2-40B4-BE49-F238E27FC236}">
              <a16:creationId xmlns:a16="http://schemas.microsoft.com/office/drawing/2014/main" id="{86D61544-68BE-4E73-A784-3563F8AE00A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39" name="Line 5047">
          <a:extLst>
            <a:ext uri="{FF2B5EF4-FFF2-40B4-BE49-F238E27FC236}">
              <a16:creationId xmlns:a16="http://schemas.microsoft.com/office/drawing/2014/main" id="{541C26ED-8D17-4992-8B29-D44A5EB7D35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40" name="Line 5048">
          <a:extLst>
            <a:ext uri="{FF2B5EF4-FFF2-40B4-BE49-F238E27FC236}">
              <a16:creationId xmlns:a16="http://schemas.microsoft.com/office/drawing/2014/main" id="{ACC1D615-F469-4299-8D79-B5B705748BD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41" name="Line 5049">
          <a:extLst>
            <a:ext uri="{FF2B5EF4-FFF2-40B4-BE49-F238E27FC236}">
              <a16:creationId xmlns:a16="http://schemas.microsoft.com/office/drawing/2014/main" id="{C80FEA94-007F-4B48-9647-75ECA893206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42" name="Line 5050">
          <a:extLst>
            <a:ext uri="{FF2B5EF4-FFF2-40B4-BE49-F238E27FC236}">
              <a16:creationId xmlns:a16="http://schemas.microsoft.com/office/drawing/2014/main" id="{80DE8AFC-3743-4C0A-97D3-BDBC0D332FC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43" name="Line 5051">
          <a:extLst>
            <a:ext uri="{FF2B5EF4-FFF2-40B4-BE49-F238E27FC236}">
              <a16:creationId xmlns:a16="http://schemas.microsoft.com/office/drawing/2014/main" id="{4225A4B9-3B80-47D5-9D52-63A2515C332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44" name="Line 5052">
          <a:extLst>
            <a:ext uri="{FF2B5EF4-FFF2-40B4-BE49-F238E27FC236}">
              <a16:creationId xmlns:a16="http://schemas.microsoft.com/office/drawing/2014/main" id="{C1F5A7B9-B111-479B-ABE6-B3A00B3AE27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45" name="Line 5053">
          <a:extLst>
            <a:ext uri="{FF2B5EF4-FFF2-40B4-BE49-F238E27FC236}">
              <a16:creationId xmlns:a16="http://schemas.microsoft.com/office/drawing/2014/main" id="{955D3030-C6A5-45AA-9B8F-4FE2D2AB625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46" name="Line 5918">
          <a:extLst>
            <a:ext uri="{FF2B5EF4-FFF2-40B4-BE49-F238E27FC236}">
              <a16:creationId xmlns:a16="http://schemas.microsoft.com/office/drawing/2014/main" id="{51CB0AC1-48F5-46D7-A768-C98C617414D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47" name="Line 5919">
          <a:extLst>
            <a:ext uri="{FF2B5EF4-FFF2-40B4-BE49-F238E27FC236}">
              <a16:creationId xmlns:a16="http://schemas.microsoft.com/office/drawing/2014/main" id="{8614540B-FF2A-4F39-8DB3-50AD046886F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48" name="Line 5920">
          <a:extLst>
            <a:ext uri="{FF2B5EF4-FFF2-40B4-BE49-F238E27FC236}">
              <a16:creationId xmlns:a16="http://schemas.microsoft.com/office/drawing/2014/main" id="{B717B59E-DF06-4A69-AAE9-1585608018C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49" name="Line 5921">
          <a:extLst>
            <a:ext uri="{FF2B5EF4-FFF2-40B4-BE49-F238E27FC236}">
              <a16:creationId xmlns:a16="http://schemas.microsoft.com/office/drawing/2014/main" id="{601E5626-1608-4E8B-A502-A1CD40DA5F5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50" name="Line 5922">
          <a:extLst>
            <a:ext uri="{FF2B5EF4-FFF2-40B4-BE49-F238E27FC236}">
              <a16:creationId xmlns:a16="http://schemas.microsoft.com/office/drawing/2014/main" id="{7709E28A-850E-4181-B128-64F96F6DD08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51" name="Line 5923">
          <a:extLst>
            <a:ext uri="{FF2B5EF4-FFF2-40B4-BE49-F238E27FC236}">
              <a16:creationId xmlns:a16="http://schemas.microsoft.com/office/drawing/2014/main" id="{07A7CD27-A9FB-49B3-BE20-215A8DFDCB7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52" name="Line 5924">
          <a:extLst>
            <a:ext uri="{FF2B5EF4-FFF2-40B4-BE49-F238E27FC236}">
              <a16:creationId xmlns:a16="http://schemas.microsoft.com/office/drawing/2014/main" id="{2E2FA419-EBBA-44A9-B315-59CDD580816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53" name="Line 5925">
          <a:extLst>
            <a:ext uri="{FF2B5EF4-FFF2-40B4-BE49-F238E27FC236}">
              <a16:creationId xmlns:a16="http://schemas.microsoft.com/office/drawing/2014/main" id="{58501CFA-DC6B-4838-A7D9-AA6F6EAF7F0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54" name="Line 5926">
          <a:extLst>
            <a:ext uri="{FF2B5EF4-FFF2-40B4-BE49-F238E27FC236}">
              <a16:creationId xmlns:a16="http://schemas.microsoft.com/office/drawing/2014/main" id="{A2357222-EC26-4A18-A484-A8E1FFA009E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55" name="Line 5927">
          <a:extLst>
            <a:ext uri="{FF2B5EF4-FFF2-40B4-BE49-F238E27FC236}">
              <a16:creationId xmlns:a16="http://schemas.microsoft.com/office/drawing/2014/main" id="{D839A809-4218-4BFF-81F9-B770D51909E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56" name="Line 5928">
          <a:extLst>
            <a:ext uri="{FF2B5EF4-FFF2-40B4-BE49-F238E27FC236}">
              <a16:creationId xmlns:a16="http://schemas.microsoft.com/office/drawing/2014/main" id="{3CF8087E-2498-45A6-8082-982715517A8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57" name="Line 5929">
          <a:extLst>
            <a:ext uri="{FF2B5EF4-FFF2-40B4-BE49-F238E27FC236}">
              <a16:creationId xmlns:a16="http://schemas.microsoft.com/office/drawing/2014/main" id="{363D711C-779A-4277-AEFB-2C65158F267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58" name="Line 5930">
          <a:extLst>
            <a:ext uri="{FF2B5EF4-FFF2-40B4-BE49-F238E27FC236}">
              <a16:creationId xmlns:a16="http://schemas.microsoft.com/office/drawing/2014/main" id="{7F84CF10-5243-40AA-998D-BE83A69EA06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59" name="Line 5931">
          <a:extLst>
            <a:ext uri="{FF2B5EF4-FFF2-40B4-BE49-F238E27FC236}">
              <a16:creationId xmlns:a16="http://schemas.microsoft.com/office/drawing/2014/main" id="{001C00D6-E58C-42BA-811B-A099E11B091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60" name="Line 5932">
          <a:extLst>
            <a:ext uri="{FF2B5EF4-FFF2-40B4-BE49-F238E27FC236}">
              <a16:creationId xmlns:a16="http://schemas.microsoft.com/office/drawing/2014/main" id="{F704E867-1DC7-4068-9017-4BAEE4A74A3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61" name="Line 5933">
          <a:extLst>
            <a:ext uri="{FF2B5EF4-FFF2-40B4-BE49-F238E27FC236}">
              <a16:creationId xmlns:a16="http://schemas.microsoft.com/office/drawing/2014/main" id="{B5708A50-D9F2-4CEB-9A30-14FE009CAEA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62" name="Line 5934">
          <a:extLst>
            <a:ext uri="{FF2B5EF4-FFF2-40B4-BE49-F238E27FC236}">
              <a16:creationId xmlns:a16="http://schemas.microsoft.com/office/drawing/2014/main" id="{73D6332E-B3A2-4821-875F-F96D2906AD0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63" name="Line 5935">
          <a:extLst>
            <a:ext uri="{FF2B5EF4-FFF2-40B4-BE49-F238E27FC236}">
              <a16:creationId xmlns:a16="http://schemas.microsoft.com/office/drawing/2014/main" id="{26B413A0-5C9A-404D-853A-7FD31AB7F96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64" name="Line 5936">
          <a:extLst>
            <a:ext uri="{FF2B5EF4-FFF2-40B4-BE49-F238E27FC236}">
              <a16:creationId xmlns:a16="http://schemas.microsoft.com/office/drawing/2014/main" id="{4D32A939-5EAE-42C2-99A4-029D4F1DE3D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65" name="Line 5937">
          <a:extLst>
            <a:ext uri="{FF2B5EF4-FFF2-40B4-BE49-F238E27FC236}">
              <a16:creationId xmlns:a16="http://schemas.microsoft.com/office/drawing/2014/main" id="{8B388B51-C6E4-41A5-9154-4FA6B22BF23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66" name="Line 5938">
          <a:extLst>
            <a:ext uri="{FF2B5EF4-FFF2-40B4-BE49-F238E27FC236}">
              <a16:creationId xmlns:a16="http://schemas.microsoft.com/office/drawing/2014/main" id="{E88A001B-9508-42C5-8504-38E57BF2AB7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67" name="Line 5939">
          <a:extLst>
            <a:ext uri="{FF2B5EF4-FFF2-40B4-BE49-F238E27FC236}">
              <a16:creationId xmlns:a16="http://schemas.microsoft.com/office/drawing/2014/main" id="{C7214082-53C5-48C3-9355-CC7F4189F69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68" name="Line 5940">
          <a:extLst>
            <a:ext uri="{FF2B5EF4-FFF2-40B4-BE49-F238E27FC236}">
              <a16:creationId xmlns:a16="http://schemas.microsoft.com/office/drawing/2014/main" id="{6AA3E827-C77D-4F96-ABDF-A909ADAF763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69" name="Line 5941">
          <a:extLst>
            <a:ext uri="{FF2B5EF4-FFF2-40B4-BE49-F238E27FC236}">
              <a16:creationId xmlns:a16="http://schemas.microsoft.com/office/drawing/2014/main" id="{E0B23657-F394-4478-B499-1AA15DC85C5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70" name="Line 5942">
          <a:extLst>
            <a:ext uri="{FF2B5EF4-FFF2-40B4-BE49-F238E27FC236}">
              <a16:creationId xmlns:a16="http://schemas.microsoft.com/office/drawing/2014/main" id="{857B9E20-D77E-4DB8-BF0B-E5BD8E87151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71" name="Line 5943">
          <a:extLst>
            <a:ext uri="{FF2B5EF4-FFF2-40B4-BE49-F238E27FC236}">
              <a16:creationId xmlns:a16="http://schemas.microsoft.com/office/drawing/2014/main" id="{B26B5B00-5AC4-4471-987A-BC61324DE8F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72" name="Line 5944">
          <a:extLst>
            <a:ext uri="{FF2B5EF4-FFF2-40B4-BE49-F238E27FC236}">
              <a16:creationId xmlns:a16="http://schemas.microsoft.com/office/drawing/2014/main" id="{D16CB3FE-4767-4C6A-918F-C9E09E05094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73" name="Line 5945">
          <a:extLst>
            <a:ext uri="{FF2B5EF4-FFF2-40B4-BE49-F238E27FC236}">
              <a16:creationId xmlns:a16="http://schemas.microsoft.com/office/drawing/2014/main" id="{F5CC5950-A28B-46C6-B2F1-0788AC487F1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74" name="Line 5946">
          <a:extLst>
            <a:ext uri="{FF2B5EF4-FFF2-40B4-BE49-F238E27FC236}">
              <a16:creationId xmlns:a16="http://schemas.microsoft.com/office/drawing/2014/main" id="{4968D4B4-797C-4443-9A53-D90E8CCA6AB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75" name="Line 5947">
          <a:extLst>
            <a:ext uri="{FF2B5EF4-FFF2-40B4-BE49-F238E27FC236}">
              <a16:creationId xmlns:a16="http://schemas.microsoft.com/office/drawing/2014/main" id="{9B839647-7164-4476-A5AC-97499DF87D5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76" name="Line 5948">
          <a:extLst>
            <a:ext uri="{FF2B5EF4-FFF2-40B4-BE49-F238E27FC236}">
              <a16:creationId xmlns:a16="http://schemas.microsoft.com/office/drawing/2014/main" id="{B0E50052-87F4-4918-8F20-E9E1A006EEB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77" name="Line 5949">
          <a:extLst>
            <a:ext uri="{FF2B5EF4-FFF2-40B4-BE49-F238E27FC236}">
              <a16:creationId xmlns:a16="http://schemas.microsoft.com/office/drawing/2014/main" id="{291CBB05-4A0E-4E86-93F9-59D5AC36A40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78" name="Line 5950">
          <a:extLst>
            <a:ext uri="{FF2B5EF4-FFF2-40B4-BE49-F238E27FC236}">
              <a16:creationId xmlns:a16="http://schemas.microsoft.com/office/drawing/2014/main" id="{301FBA5F-098E-47BA-9A6B-FFF7BDCD2FB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79" name="Line 5951">
          <a:extLst>
            <a:ext uri="{FF2B5EF4-FFF2-40B4-BE49-F238E27FC236}">
              <a16:creationId xmlns:a16="http://schemas.microsoft.com/office/drawing/2014/main" id="{F1B0FB54-3710-48DB-803D-B6A9744B9F5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80" name="Line 5952">
          <a:extLst>
            <a:ext uri="{FF2B5EF4-FFF2-40B4-BE49-F238E27FC236}">
              <a16:creationId xmlns:a16="http://schemas.microsoft.com/office/drawing/2014/main" id="{C6F22FE8-F564-4243-96ED-20901A1227C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81" name="Line 5953">
          <a:extLst>
            <a:ext uri="{FF2B5EF4-FFF2-40B4-BE49-F238E27FC236}">
              <a16:creationId xmlns:a16="http://schemas.microsoft.com/office/drawing/2014/main" id="{C12B61DA-FED8-44B0-B226-4982764F5D8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82" name="Line 5954">
          <a:extLst>
            <a:ext uri="{FF2B5EF4-FFF2-40B4-BE49-F238E27FC236}">
              <a16:creationId xmlns:a16="http://schemas.microsoft.com/office/drawing/2014/main" id="{F327E31A-509E-4C6F-BBBB-3D71B5DC809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83" name="Line 5955">
          <a:extLst>
            <a:ext uri="{FF2B5EF4-FFF2-40B4-BE49-F238E27FC236}">
              <a16:creationId xmlns:a16="http://schemas.microsoft.com/office/drawing/2014/main" id="{6EE50C01-6D87-410C-A855-094E88D0473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84" name="Line 5956">
          <a:extLst>
            <a:ext uri="{FF2B5EF4-FFF2-40B4-BE49-F238E27FC236}">
              <a16:creationId xmlns:a16="http://schemas.microsoft.com/office/drawing/2014/main" id="{CFDE1673-F0C5-4B6E-99E2-A7043784D23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85" name="Line 5957">
          <a:extLst>
            <a:ext uri="{FF2B5EF4-FFF2-40B4-BE49-F238E27FC236}">
              <a16:creationId xmlns:a16="http://schemas.microsoft.com/office/drawing/2014/main" id="{C27D0C09-3029-4488-B4A0-02FE1E7F719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86" name="Line 5958">
          <a:extLst>
            <a:ext uri="{FF2B5EF4-FFF2-40B4-BE49-F238E27FC236}">
              <a16:creationId xmlns:a16="http://schemas.microsoft.com/office/drawing/2014/main" id="{0AE21498-8CB9-43C3-B783-D075E71A902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87" name="Line 5959">
          <a:extLst>
            <a:ext uri="{FF2B5EF4-FFF2-40B4-BE49-F238E27FC236}">
              <a16:creationId xmlns:a16="http://schemas.microsoft.com/office/drawing/2014/main" id="{9B3D4FFA-39A4-4A69-ABCA-09B9C752857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88" name="Line 5960">
          <a:extLst>
            <a:ext uri="{FF2B5EF4-FFF2-40B4-BE49-F238E27FC236}">
              <a16:creationId xmlns:a16="http://schemas.microsoft.com/office/drawing/2014/main" id="{CFF8FED2-0704-449E-A2B8-3FBABB33F25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89" name="Line 5961">
          <a:extLst>
            <a:ext uri="{FF2B5EF4-FFF2-40B4-BE49-F238E27FC236}">
              <a16:creationId xmlns:a16="http://schemas.microsoft.com/office/drawing/2014/main" id="{CF1D7B52-4F95-4B21-9694-D92459C8591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90" name="Line 5962">
          <a:extLst>
            <a:ext uri="{FF2B5EF4-FFF2-40B4-BE49-F238E27FC236}">
              <a16:creationId xmlns:a16="http://schemas.microsoft.com/office/drawing/2014/main" id="{8AE0F505-2782-4D0B-9290-51DCC8FCBA1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91" name="Line 5963">
          <a:extLst>
            <a:ext uri="{FF2B5EF4-FFF2-40B4-BE49-F238E27FC236}">
              <a16:creationId xmlns:a16="http://schemas.microsoft.com/office/drawing/2014/main" id="{4763B063-EBDD-4A40-AD86-6261B9B1A27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92" name="Line 5964">
          <a:extLst>
            <a:ext uri="{FF2B5EF4-FFF2-40B4-BE49-F238E27FC236}">
              <a16:creationId xmlns:a16="http://schemas.microsoft.com/office/drawing/2014/main" id="{F3FE9C1F-CCF2-4080-96BB-5727EC9AB38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93" name="Line 5965">
          <a:extLst>
            <a:ext uri="{FF2B5EF4-FFF2-40B4-BE49-F238E27FC236}">
              <a16:creationId xmlns:a16="http://schemas.microsoft.com/office/drawing/2014/main" id="{730615F3-C691-4A2C-9584-CD3797F7D06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94" name="Line 5966">
          <a:extLst>
            <a:ext uri="{FF2B5EF4-FFF2-40B4-BE49-F238E27FC236}">
              <a16:creationId xmlns:a16="http://schemas.microsoft.com/office/drawing/2014/main" id="{A0A7BB15-C773-41FB-AE73-054C7C7EB4E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95" name="Line 5967">
          <a:extLst>
            <a:ext uri="{FF2B5EF4-FFF2-40B4-BE49-F238E27FC236}">
              <a16:creationId xmlns:a16="http://schemas.microsoft.com/office/drawing/2014/main" id="{3BD114E5-49F3-4DDD-8C22-AAD7A5A19E2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96" name="Line 5968">
          <a:extLst>
            <a:ext uri="{FF2B5EF4-FFF2-40B4-BE49-F238E27FC236}">
              <a16:creationId xmlns:a16="http://schemas.microsoft.com/office/drawing/2014/main" id="{C4965D61-6173-40F2-9E0D-72326A6F399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97" name="Line 5969">
          <a:extLst>
            <a:ext uri="{FF2B5EF4-FFF2-40B4-BE49-F238E27FC236}">
              <a16:creationId xmlns:a16="http://schemas.microsoft.com/office/drawing/2014/main" id="{340898E3-2E92-43A3-9A72-1E3F69C3A3D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98" name="Line 5970">
          <a:extLst>
            <a:ext uri="{FF2B5EF4-FFF2-40B4-BE49-F238E27FC236}">
              <a16:creationId xmlns:a16="http://schemas.microsoft.com/office/drawing/2014/main" id="{B58AF3D2-C566-4DBC-A2E6-1F02629CA72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299" name="Line 5971">
          <a:extLst>
            <a:ext uri="{FF2B5EF4-FFF2-40B4-BE49-F238E27FC236}">
              <a16:creationId xmlns:a16="http://schemas.microsoft.com/office/drawing/2014/main" id="{575C4636-0F62-4B82-A660-2BAD9BF4D46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00" name="Line 5972">
          <a:extLst>
            <a:ext uri="{FF2B5EF4-FFF2-40B4-BE49-F238E27FC236}">
              <a16:creationId xmlns:a16="http://schemas.microsoft.com/office/drawing/2014/main" id="{88ABFD8A-FEE4-4880-B610-C41BDA17A95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01" name="Line 5973">
          <a:extLst>
            <a:ext uri="{FF2B5EF4-FFF2-40B4-BE49-F238E27FC236}">
              <a16:creationId xmlns:a16="http://schemas.microsoft.com/office/drawing/2014/main" id="{BF604A58-067D-42D5-9F67-7611E00177C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02" name="Line 5974">
          <a:extLst>
            <a:ext uri="{FF2B5EF4-FFF2-40B4-BE49-F238E27FC236}">
              <a16:creationId xmlns:a16="http://schemas.microsoft.com/office/drawing/2014/main" id="{B3B9182B-BC2C-4F33-B5B9-F5F1BF52B2F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03" name="Line 5975">
          <a:extLst>
            <a:ext uri="{FF2B5EF4-FFF2-40B4-BE49-F238E27FC236}">
              <a16:creationId xmlns:a16="http://schemas.microsoft.com/office/drawing/2014/main" id="{B1BE1C53-94E2-47C2-A3CF-620165EF4E7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04" name="Line 5976">
          <a:extLst>
            <a:ext uri="{FF2B5EF4-FFF2-40B4-BE49-F238E27FC236}">
              <a16:creationId xmlns:a16="http://schemas.microsoft.com/office/drawing/2014/main" id="{704CD6FA-3E5E-478D-B403-C97DDEFB6D9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05" name="Line 5977">
          <a:extLst>
            <a:ext uri="{FF2B5EF4-FFF2-40B4-BE49-F238E27FC236}">
              <a16:creationId xmlns:a16="http://schemas.microsoft.com/office/drawing/2014/main" id="{3E51D612-0F5D-476F-9248-589685821D4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06" name="Line 5978">
          <a:extLst>
            <a:ext uri="{FF2B5EF4-FFF2-40B4-BE49-F238E27FC236}">
              <a16:creationId xmlns:a16="http://schemas.microsoft.com/office/drawing/2014/main" id="{E3229F4D-B1C4-42A9-8F7D-F66D71FAB75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07" name="Line 5979">
          <a:extLst>
            <a:ext uri="{FF2B5EF4-FFF2-40B4-BE49-F238E27FC236}">
              <a16:creationId xmlns:a16="http://schemas.microsoft.com/office/drawing/2014/main" id="{14BE8450-4878-4955-AF5D-ECD0DBD344F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08" name="Line 5980">
          <a:extLst>
            <a:ext uri="{FF2B5EF4-FFF2-40B4-BE49-F238E27FC236}">
              <a16:creationId xmlns:a16="http://schemas.microsoft.com/office/drawing/2014/main" id="{1353D836-DABF-480D-A248-2A485B45562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09" name="Line 5981">
          <a:extLst>
            <a:ext uri="{FF2B5EF4-FFF2-40B4-BE49-F238E27FC236}">
              <a16:creationId xmlns:a16="http://schemas.microsoft.com/office/drawing/2014/main" id="{10095246-FB8A-468B-9613-E8FBBC88032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10" name="Line 5982">
          <a:extLst>
            <a:ext uri="{FF2B5EF4-FFF2-40B4-BE49-F238E27FC236}">
              <a16:creationId xmlns:a16="http://schemas.microsoft.com/office/drawing/2014/main" id="{725EC1E9-8D5A-48C2-A8DD-18E6470FFA9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11" name="Line 5983">
          <a:extLst>
            <a:ext uri="{FF2B5EF4-FFF2-40B4-BE49-F238E27FC236}">
              <a16:creationId xmlns:a16="http://schemas.microsoft.com/office/drawing/2014/main" id="{037B2CBE-F47C-47E5-8B3C-09B6DA5450D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12" name="Line 5984">
          <a:extLst>
            <a:ext uri="{FF2B5EF4-FFF2-40B4-BE49-F238E27FC236}">
              <a16:creationId xmlns:a16="http://schemas.microsoft.com/office/drawing/2014/main" id="{E7936801-4EE6-4D41-B6AD-EA8099B4A0B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13" name="Line 5985">
          <a:extLst>
            <a:ext uri="{FF2B5EF4-FFF2-40B4-BE49-F238E27FC236}">
              <a16:creationId xmlns:a16="http://schemas.microsoft.com/office/drawing/2014/main" id="{A70C54B6-8D4B-4EAB-A3F5-9FCFC4BB81C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14" name="Line 5986">
          <a:extLst>
            <a:ext uri="{FF2B5EF4-FFF2-40B4-BE49-F238E27FC236}">
              <a16:creationId xmlns:a16="http://schemas.microsoft.com/office/drawing/2014/main" id="{8CBDFC9E-3FA9-4551-B22E-85EA3F570D3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15" name="Line 5987">
          <a:extLst>
            <a:ext uri="{FF2B5EF4-FFF2-40B4-BE49-F238E27FC236}">
              <a16:creationId xmlns:a16="http://schemas.microsoft.com/office/drawing/2014/main" id="{4418421D-74F4-495E-AB72-AC5E1327481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16" name="Line 5988">
          <a:extLst>
            <a:ext uri="{FF2B5EF4-FFF2-40B4-BE49-F238E27FC236}">
              <a16:creationId xmlns:a16="http://schemas.microsoft.com/office/drawing/2014/main" id="{0BE05CEF-3919-4F9F-AF15-579AB6A3174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17" name="Line 5989">
          <a:extLst>
            <a:ext uri="{FF2B5EF4-FFF2-40B4-BE49-F238E27FC236}">
              <a16:creationId xmlns:a16="http://schemas.microsoft.com/office/drawing/2014/main" id="{F9C1E712-05A5-443D-AFF1-B37C04FA292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18" name="Line 5990">
          <a:extLst>
            <a:ext uri="{FF2B5EF4-FFF2-40B4-BE49-F238E27FC236}">
              <a16:creationId xmlns:a16="http://schemas.microsoft.com/office/drawing/2014/main" id="{1EBC9D50-8873-45E0-84BE-5920573949C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19" name="Line 5991">
          <a:extLst>
            <a:ext uri="{FF2B5EF4-FFF2-40B4-BE49-F238E27FC236}">
              <a16:creationId xmlns:a16="http://schemas.microsoft.com/office/drawing/2014/main" id="{0FD14E7F-6508-498F-8754-F4176DAE202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20" name="Line 5992">
          <a:extLst>
            <a:ext uri="{FF2B5EF4-FFF2-40B4-BE49-F238E27FC236}">
              <a16:creationId xmlns:a16="http://schemas.microsoft.com/office/drawing/2014/main" id="{F8410002-9640-4E2E-AA70-1F6711B57DF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21" name="Line 5993">
          <a:extLst>
            <a:ext uri="{FF2B5EF4-FFF2-40B4-BE49-F238E27FC236}">
              <a16:creationId xmlns:a16="http://schemas.microsoft.com/office/drawing/2014/main" id="{88B1DA36-2497-4F00-9A62-9DB78DE2357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22" name="Line 5994">
          <a:extLst>
            <a:ext uri="{FF2B5EF4-FFF2-40B4-BE49-F238E27FC236}">
              <a16:creationId xmlns:a16="http://schemas.microsoft.com/office/drawing/2014/main" id="{9EB3CBED-E095-4DB5-AF39-0306DA3F2D8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23" name="Line 5995">
          <a:extLst>
            <a:ext uri="{FF2B5EF4-FFF2-40B4-BE49-F238E27FC236}">
              <a16:creationId xmlns:a16="http://schemas.microsoft.com/office/drawing/2014/main" id="{65B4A0DF-18CE-430F-AD7D-35F0E967476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24" name="Line 5996">
          <a:extLst>
            <a:ext uri="{FF2B5EF4-FFF2-40B4-BE49-F238E27FC236}">
              <a16:creationId xmlns:a16="http://schemas.microsoft.com/office/drawing/2014/main" id="{C6434269-F4B1-4C0A-95E3-3BCC839D4B8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25" name="Line 5997">
          <a:extLst>
            <a:ext uri="{FF2B5EF4-FFF2-40B4-BE49-F238E27FC236}">
              <a16:creationId xmlns:a16="http://schemas.microsoft.com/office/drawing/2014/main" id="{F484EA22-F81C-4654-8757-5F774A5B833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26" name="Line 5998">
          <a:extLst>
            <a:ext uri="{FF2B5EF4-FFF2-40B4-BE49-F238E27FC236}">
              <a16:creationId xmlns:a16="http://schemas.microsoft.com/office/drawing/2014/main" id="{BCC4E872-CD7E-4009-8355-12850C51314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27" name="Line 5999">
          <a:extLst>
            <a:ext uri="{FF2B5EF4-FFF2-40B4-BE49-F238E27FC236}">
              <a16:creationId xmlns:a16="http://schemas.microsoft.com/office/drawing/2014/main" id="{72C38D91-4ECA-45AE-977E-A3C36A8FF6D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28" name="Line 6000">
          <a:extLst>
            <a:ext uri="{FF2B5EF4-FFF2-40B4-BE49-F238E27FC236}">
              <a16:creationId xmlns:a16="http://schemas.microsoft.com/office/drawing/2014/main" id="{2A4C911A-5C28-46E5-B3E8-0E08662F21F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29" name="Line 6001">
          <a:extLst>
            <a:ext uri="{FF2B5EF4-FFF2-40B4-BE49-F238E27FC236}">
              <a16:creationId xmlns:a16="http://schemas.microsoft.com/office/drawing/2014/main" id="{69FC75C1-C79C-4EC3-A89E-3485347779C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30" name="Line 6002">
          <a:extLst>
            <a:ext uri="{FF2B5EF4-FFF2-40B4-BE49-F238E27FC236}">
              <a16:creationId xmlns:a16="http://schemas.microsoft.com/office/drawing/2014/main" id="{C36B05AF-95E3-4944-B9E7-FD5BA1167A3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31" name="Line 6003">
          <a:extLst>
            <a:ext uri="{FF2B5EF4-FFF2-40B4-BE49-F238E27FC236}">
              <a16:creationId xmlns:a16="http://schemas.microsoft.com/office/drawing/2014/main" id="{A424EDBA-BDE6-43CB-9951-C24FEB5C20C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32" name="Line 6004">
          <a:extLst>
            <a:ext uri="{FF2B5EF4-FFF2-40B4-BE49-F238E27FC236}">
              <a16:creationId xmlns:a16="http://schemas.microsoft.com/office/drawing/2014/main" id="{6976C7F8-E4BA-4697-ADEB-F619594FFCB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33" name="Line 6005">
          <a:extLst>
            <a:ext uri="{FF2B5EF4-FFF2-40B4-BE49-F238E27FC236}">
              <a16:creationId xmlns:a16="http://schemas.microsoft.com/office/drawing/2014/main" id="{5C49855A-8DC8-453B-8372-EF4DB9D766C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34" name="Line 6006">
          <a:extLst>
            <a:ext uri="{FF2B5EF4-FFF2-40B4-BE49-F238E27FC236}">
              <a16:creationId xmlns:a16="http://schemas.microsoft.com/office/drawing/2014/main" id="{09874A5E-1A41-492E-8938-C07FACE67FA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35" name="Line 6007">
          <a:extLst>
            <a:ext uri="{FF2B5EF4-FFF2-40B4-BE49-F238E27FC236}">
              <a16:creationId xmlns:a16="http://schemas.microsoft.com/office/drawing/2014/main" id="{C92347C7-7972-45D5-BB28-0FB41E6BD7C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36" name="Line 6008">
          <a:extLst>
            <a:ext uri="{FF2B5EF4-FFF2-40B4-BE49-F238E27FC236}">
              <a16:creationId xmlns:a16="http://schemas.microsoft.com/office/drawing/2014/main" id="{4568EDC8-4819-489E-B2D7-1DD5A1FF30A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37" name="Line 6009">
          <a:extLst>
            <a:ext uri="{FF2B5EF4-FFF2-40B4-BE49-F238E27FC236}">
              <a16:creationId xmlns:a16="http://schemas.microsoft.com/office/drawing/2014/main" id="{F48D2106-2015-4C7D-A261-151ED47747A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38" name="Line 6010">
          <a:extLst>
            <a:ext uri="{FF2B5EF4-FFF2-40B4-BE49-F238E27FC236}">
              <a16:creationId xmlns:a16="http://schemas.microsoft.com/office/drawing/2014/main" id="{F936800D-C756-44E2-BB8A-2E4D9C8E5D7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39" name="Line 6011">
          <a:extLst>
            <a:ext uri="{FF2B5EF4-FFF2-40B4-BE49-F238E27FC236}">
              <a16:creationId xmlns:a16="http://schemas.microsoft.com/office/drawing/2014/main" id="{4814C092-5C5B-4AA1-920F-37BD969D4F0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40" name="Line 6012">
          <a:extLst>
            <a:ext uri="{FF2B5EF4-FFF2-40B4-BE49-F238E27FC236}">
              <a16:creationId xmlns:a16="http://schemas.microsoft.com/office/drawing/2014/main" id="{C8C1F67D-56FD-4744-9F57-441BF79B4BA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41" name="Line 6013">
          <a:extLst>
            <a:ext uri="{FF2B5EF4-FFF2-40B4-BE49-F238E27FC236}">
              <a16:creationId xmlns:a16="http://schemas.microsoft.com/office/drawing/2014/main" id="{CB19F7A7-84EC-49B7-B4B8-11D34E4A418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42" name="Line 6014">
          <a:extLst>
            <a:ext uri="{FF2B5EF4-FFF2-40B4-BE49-F238E27FC236}">
              <a16:creationId xmlns:a16="http://schemas.microsoft.com/office/drawing/2014/main" id="{E8FE4BB0-1EFC-46AC-91F3-CCD099C985D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43" name="Line 6015">
          <a:extLst>
            <a:ext uri="{FF2B5EF4-FFF2-40B4-BE49-F238E27FC236}">
              <a16:creationId xmlns:a16="http://schemas.microsoft.com/office/drawing/2014/main" id="{1978CDDC-836E-49CA-89E5-8EF57754F62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44" name="Line 6016">
          <a:extLst>
            <a:ext uri="{FF2B5EF4-FFF2-40B4-BE49-F238E27FC236}">
              <a16:creationId xmlns:a16="http://schemas.microsoft.com/office/drawing/2014/main" id="{AA5B12F5-4F50-4C0C-846B-7A862522F30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45" name="Line 6017">
          <a:extLst>
            <a:ext uri="{FF2B5EF4-FFF2-40B4-BE49-F238E27FC236}">
              <a16:creationId xmlns:a16="http://schemas.microsoft.com/office/drawing/2014/main" id="{75539CF9-A817-4150-9946-87A061E7CFE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46" name="Line 6018">
          <a:extLst>
            <a:ext uri="{FF2B5EF4-FFF2-40B4-BE49-F238E27FC236}">
              <a16:creationId xmlns:a16="http://schemas.microsoft.com/office/drawing/2014/main" id="{501D22F2-DCB5-4B2C-B4B8-0D8FFC4FF00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47" name="Line 6019">
          <a:extLst>
            <a:ext uri="{FF2B5EF4-FFF2-40B4-BE49-F238E27FC236}">
              <a16:creationId xmlns:a16="http://schemas.microsoft.com/office/drawing/2014/main" id="{AD5D34FD-71D5-4AD1-BC03-D00FD0AFD99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48" name="Line 6020">
          <a:extLst>
            <a:ext uri="{FF2B5EF4-FFF2-40B4-BE49-F238E27FC236}">
              <a16:creationId xmlns:a16="http://schemas.microsoft.com/office/drawing/2014/main" id="{B765B5EB-52FF-4CD9-B752-E114C60D571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49" name="Line 6021">
          <a:extLst>
            <a:ext uri="{FF2B5EF4-FFF2-40B4-BE49-F238E27FC236}">
              <a16:creationId xmlns:a16="http://schemas.microsoft.com/office/drawing/2014/main" id="{F17C2EA2-65C4-4CB8-A106-2512334EFC8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50" name="Line 6022">
          <a:extLst>
            <a:ext uri="{FF2B5EF4-FFF2-40B4-BE49-F238E27FC236}">
              <a16:creationId xmlns:a16="http://schemas.microsoft.com/office/drawing/2014/main" id="{5B7A3E59-8BD7-4282-A878-95859B53834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51" name="Line 6023">
          <a:extLst>
            <a:ext uri="{FF2B5EF4-FFF2-40B4-BE49-F238E27FC236}">
              <a16:creationId xmlns:a16="http://schemas.microsoft.com/office/drawing/2014/main" id="{FB52B3E8-6C18-4742-85EE-458454B2401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52" name="Line 6024">
          <a:extLst>
            <a:ext uri="{FF2B5EF4-FFF2-40B4-BE49-F238E27FC236}">
              <a16:creationId xmlns:a16="http://schemas.microsoft.com/office/drawing/2014/main" id="{7C7A4EEE-7221-418F-A084-C0361D3E99E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53" name="Line 6025">
          <a:extLst>
            <a:ext uri="{FF2B5EF4-FFF2-40B4-BE49-F238E27FC236}">
              <a16:creationId xmlns:a16="http://schemas.microsoft.com/office/drawing/2014/main" id="{BA2C90EE-75E3-4929-9240-8E0C0FF8A5A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54" name="Line 6026">
          <a:extLst>
            <a:ext uri="{FF2B5EF4-FFF2-40B4-BE49-F238E27FC236}">
              <a16:creationId xmlns:a16="http://schemas.microsoft.com/office/drawing/2014/main" id="{D325E2A6-F8F4-4D22-BF99-F7921C83FB9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55" name="Line 6027">
          <a:extLst>
            <a:ext uri="{FF2B5EF4-FFF2-40B4-BE49-F238E27FC236}">
              <a16:creationId xmlns:a16="http://schemas.microsoft.com/office/drawing/2014/main" id="{C53C4DC8-FE71-45C9-A6C0-6AFA759149F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56" name="Line 6028">
          <a:extLst>
            <a:ext uri="{FF2B5EF4-FFF2-40B4-BE49-F238E27FC236}">
              <a16:creationId xmlns:a16="http://schemas.microsoft.com/office/drawing/2014/main" id="{3A562436-B715-4482-85DC-34BFBA600B3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57" name="Line 6029">
          <a:extLst>
            <a:ext uri="{FF2B5EF4-FFF2-40B4-BE49-F238E27FC236}">
              <a16:creationId xmlns:a16="http://schemas.microsoft.com/office/drawing/2014/main" id="{5A791CA2-0BAE-4E93-9138-109D364C69A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58" name="Line 6030">
          <a:extLst>
            <a:ext uri="{FF2B5EF4-FFF2-40B4-BE49-F238E27FC236}">
              <a16:creationId xmlns:a16="http://schemas.microsoft.com/office/drawing/2014/main" id="{E7F75EC1-EA36-403C-97C7-06D167CC90F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59" name="Line 6031">
          <a:extLst>
            <a:ext uri="{FF2B5EF4-FFF2-40B4-BE49-F238E27FC236}">
              <a16:creationId xmlns:a16="http://schemas.microsoft.com/office/drawing/2014/main" id="{AA093AF7-5D7B-4D67-8E48-1AE5652E80B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60" name="Line 6032">
          <a:extLst>
            <a:ext uri="{FF2B5EF4-FFF2-40B4-BE49-F238E27FC236}">
              <a16:creationId xmlns:a16="http://schemas.microsoft.com/office/drawing/2014/main" id="{1CBDCEFF-7367-4D93-8D4D-0283E3B6810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61" name="Line 6033">
          <a:extLst>
            <a:ext uri="{FF2B5EF4-FFF2-40B4-BE49-F238E27FC236}">
              <a16:creationId xmlns:a16="http://schemas.microsoft.com/office/drawing/2014/main" id="{AC456FF1-FB35-4508-80AF-2A3221CCCEE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62" name="Line 6034">
          <a:extLst>
            <a:ext uri="{FF2B5EF4-FFF2-40B4-BE49-F238E27FC236}">
              <a16:creationId xmlns:a16="http://schemas.microsoft.com/office/drawing/2014/main" id="{468AEA3C-77EE-4FBE-AC01-6C970D81E11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63" name="Line 6035">
          <a:extLst>
            <a:ext uri="{FF2B5EF4-FFF2-40B4-BE49-F238E27FC236}">
              <a16:creationId xmlns:a16="http://schemas.microsoft.com/office/drawing/2014/main" id="{5EA51FB9-AA3B-497B-930A-C1032B30934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64" name="Line 6036">
          <a:extLst>
            <a:ext uri="{FF2B5EF4-FFF2-40B4-BE49-F238E27FC236}">
              <a16:creationId xmlns:a16="http://schemas.microsoft.com/office/drawing/2014/main" id="{4539F154-C972-46D8-892C-A52FA815911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65" name="Line 6037">
          <a:extLst>
            <a:ext uri="{FF2B5EF4-FFF2-40B4-BE49-F238E27FC236}">
              <a16:creationId xmlns:a16="http://schemas.microsoft.com/office/drawing/2014/main" id="{5089F772-0E46-451C-9BF9-FDD0C068688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66" name="Line 6038">
          <a:extLst>
            <a:ext uri="{FF2B5EF4-FFF2-40B4-BE49-F238E27FC236}">
              <a16:creationId xmlns:a16="http://schemas.microsoft.com/office/drawing/2014/main" id="{B0841EBB-2F26-47B2-BE08-9C7C6083952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67" name="Line 6039">
          <a:extLst>
            <a:ext uri="{FF2B5EF4-FFF2-40B4-BE49-F238E27FC236}">
              <a16:creationId xmlns:a16="http://schemas.microsoft.com/office/drawing/2014/main" id="{4C745CC0-0A7F-4EAE-9815-52842E7400C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68" name="Line 6040">
          <a:extLst>
            <a:ext uri="{FF2B5EF4-FFF2-40B4-BE49-F238E27FC236}">
              <a16:creationId xmlns:a16="http://schemas.microsoft.com/office/drawing/2014/main" id="{A55DB581-38BE-42A4-818A-02AC6BECE36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69" name="Line 6041">
          <a:extLst>
            <a:ext uri="{FF2B5EF4-FFF2-40B4-BE49-F238E27FC236}">
              <a16:creationId xmlns:a16="http://schemas.microsoft.com/office/drawing/2014/main" id="{63D03B78-0B58-4D14-BD1F-F2E6668C795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70" name="Line 6042">
          <a:extLst>
            <a:ext uri="{FF2B5EF4-FFF2-40B4-BE49-F238E27FC236}">
              <a16:creationId xmlns:a16="http://schemas.microsoft.com/office/drawing/2014/main" id="{7ACA02AE-E7FA-4400-832A-98E81BA8644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71" name="Line 6043">
          <a:extLst>
            <a:ext uri="{FF2B5EF4-FFF2-40B4-BE49-F238E27FC236}">
              <a16:creationId xmlns:a16="http://schemas.microsoft.com/office/drawing/2014/main" id="{7A3FBC54-F55F-4F16-8AAC-44AC34D923D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72" name="Line 6044">
          <a:extLst>
            <a:ext uri="{FF2B5EF4-FFF2-40B4-BE49-F238E27FC236}">
              <a16:creationId xmlns:a16="http://schemas.microsoft.com/office/drawing/2014/main" id="{12D2C382-2603-42C1-B94F-162F6248A18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73" name="Line 6045">
          <a:extLst>
            <a:ext uri="{FF2B5EF4-FFF2-40B4-BE49-F238E27FC236}">
              <a16:creationId xmlns:a16="http://schemas.microsoft.com/office/drawing/2014/main" id="{B57EF90D-4588-4B08-8EEC-31AB2490702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74" name="Line 6046">
          <a:extLst>
            <a:ext uri="{FF2B5EF4-FFF2-40B4-BE49-F238E27FC236}">
              <a16:creationId xmlns:a16="http://schemas.microsoft.com/office/drawing/2014/main" id="{4FD4A26F-2A20-4D50-A7A2-C04A7996846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75" name="Line 6047">
          <a:extLst>
            <a:ext uri="{FF2B5EF4-FFF2-40B4-BE49-F238E27FC236}">
              <a16:creationId xmlns:a16="http://schemas.microsoft.com/office/drawing/2014/main" id="{51E5A6B6-0C09-465B-B61B-4FFC5A72758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76" name="Line 6048">
          <a:extLst>
            <a:ext uri="{FF2B5EF4-FFF2-40B4-BE49-F238E27FC236}">
              <a16:creationId xmlns:a16="http://schemas.microsoft.com/office/drawing/2014/main" id="{4DD4D864-4318-4796-8521-8ABC2DA3D2B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77" name="Line 6049">
          <a:extLst>
            <a:ext uri="{FF2B5EF4-FFF2-40B4-BE49-F238E27FC236}">
              <a16:creationId xmlns:a16="http://schemas.microsoft.com/office/drawing/2014/main" id="{AFA3203C-6A91-49C3-B6EF-89CAF15F2DD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78" name="Line 6050">
          <a:extLst>
            <a:ext uri="{FF2B5EF4-FFF2-40B4-BE49-F238E27FC236}">
              <a16:creationId xmlns:a16="http://schemas.microsoft.com/office/drawing/2014/main" id="{346C7D84-32B4-4CF9-AAEF-8CD6B78C07E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79" name="Line 6051">
          <a:extLst>
            <a:ext uri="{FF2B5EF4-FFF2-40B4-BE49-F238E27FC236}">
              <a16:creationId xmlns:a16="http://schemas.microsoft.com/office/drawing/2014/main" id="{37EED804-E7E5-4CEF-936F-4A2D1D2DAC8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80" name="Line 6052">
          <a:extLst>
            <a:ext uri="{FF2B5EF4-FFF2-40B4-BE49-F238E27FC236}">
              <a16:creationId xmlns:a16="http://schemas.microsoft.com/office/drawing/2014/main" id="{23FB44C3-7F9F-4943-8133-7260A4E97F2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81" name="Line 6053">
          <a:extLst>
            <a:ext uri="{FF2B5EF4-FFF2-40B4-BE49-F238E27FC236}">
              <a16:creationId xmlns:a16="http://schemas.microsoft.com/office/drawing/2014/main" id="{44541A4D-909B-4155-BFA7-6E36B9034D4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82" name="Line 6054">
          <a:extLst>
            <a:ext uri="{FF2B5EF4-FFF2-40B4-BE49-F238E27FC236}">
              <a16:creationId xmlns:a16="http://schemas.microsoft.com/office/drawing/2014/main" id="{F5EFAEB9-03D1-47BF-BD19-B53E90F9FC2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83" name="Line 6055">
          <a:extLst>
            <a:ext uri="{FF2B5EF4-FFF2-40B4-BE49-F238E27FC236}">
              <a16:creationId xmlns:a16="http://schemas.microsoft.com/office/drawing/2014/main" id="{EEBAC5B1-117E-46F4-8057-50CAA0580C2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84" name="Line 6056">
          <a:extLst>
            <a:ext uri="{FF2B5EF4-FFF2-40B4-BE49-F238E27FC236}">
              <a16:creationId xmlns:a16="http://schemas.microsoft.com/office/drawing/2014/main" id="{0ED8E575-79E5-466D-A5D3-16F463C6E16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85" name="Line 6057">
          <a:extLst>
            <a:ext uri="{FF2B5EF4-FFF2-40B4-BE49-F238E27FC236}">
              <a16:creationId xmlns:a16="http://schemas.microsoft.com/office/drawing/2014/main" id="{8FB0FE21-76D6-4024-8AF8-7A73AA30F01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86" name="Line 6058">
          <a:extLst>
            <a:ext uri="{FF2B5EF4-FFF2-40B4-BE49-F238E27FC236}">
              <a16:creationId xmlns:a16="http://schemas.microsoft.com/office/drawing/2014/main" id="{8EB9E398-958F-47E8-9195-315F5FCB362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87" name="Line 6059">
          <a:extLst>
            <a:ext uri="{FF2B5EF4-FFF2-40B4-BE49-F238E27FC236}">
              <a16:creationId xmlns:a16="http://schemas.microsoft.com/office/drawing/2014/main" id="{B4D277BB-85D6-4BD3-829F-01CB6C09470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88" name="Line 6060">
          <a:extLst>
            <a:ext uri="{FF2B5EF4-FFF2-40B4-BE49-F238E27FC236}">
              <a16:creationId xmlns:a16="http://schemas.microsoft.com/office/drawing/2014/main" id="{703491DC-FF1D-4319-BCF4-85BD823E804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89" name="Line 6061">
          <a:extLst>
            <a:ext uri="{FF2B5EF4-FFF2-40B4-BE49-F238E27FC236}">
              <a16:creationId xmlns:a16="http://schemas.microsoft.com/office/drawing/2014/main" id="{74B07571-BA64-42A3-8F19-E45C7CE9E2A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90" name="Line 6062">
          <a:extLst>
            <a:ext uri="{FF2B5EF4-FFF2-40B4-BE49-F238E27FC236}">
              <a16:creationId xmlns:a16="http://schemas.microsoft.com/office/drawing/2014/main" id="{7189EC0A-F6E0-41AF-B17C-CE4974FB949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91" name="Line 6063">
          <a:extLst>
            <a:ext uri="{FF2B5EF4-FFF2-40B4-BE49-F238E27FC236}">
              <a16:creationId xmlns:a16="http://schemas.microsoft.com/office/drawing/2014/main" id="{7953CE46-8F54-4E14-A4F9-2CBEB17755E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92" name="Line 6064">
          <a:extLst>
            <a:ext uri="{FF2B5EF4-FFF2-40B4-BE49-F238E27FC236}">
              <a16:creationId xmlns:a16="http://schemas.microsoft.com/office/drawing/2014/main" id="{7F55722B-2DF4-4AAA-A67E-7954FC07E1B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93" name="Line 6065">
          <a:extLst>
            <a:ext uri="{FF2B5EF4-FFF2-40B4-BE49-F238E27FC236}">
              <a16:creationId xmlns:a16="http://schemas.microsoft.com/office/drawing/2014/main" id="{723B9D62-8A73-47B3-BCEA-C8686868AA1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94" name="Line 6066">
          <a:extLst>
            <a:ext uri="{FF2B5EF4-FFF2-40B4-BE49-F238E27FC236}">
              <a16:creationId xmlns:a16="http://schemas.microsoft.com/office/drawing/2014/main" id="{39735BDB-86F4-4E37-92A0-6F392C1C421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95" name="Line 6067">
          <a:extLst>
            <a:ext uri="{FF2B5EF4-FFF2-40B4-BE49-F238E27FC236}">
              <a16:creationId xmlns:a16="http://schemas.microsoft.com/office/drawing/2014/main" id="{D143AEA1-F3DF-42CA-9D93-0365E216FB1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96" name="Line 6068">
          <a:extLst>
            <a:ext uri="{FF2B5EF4-FFF2-40B4-BE49-F238E27FC236}">
              <a16:creationId xmlns:a16="http://schemas.microsoft.com/office/drawing/2014/main" id="{8FD4EF2E-9C5A-41F6-BBDC-71E9CA665F8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97" name="Line 6069">
          <a:extLst>
            <a:ext uri="{FF2B5EF4-FFF2-40B4-BE49-F238E27FC236}">
              <a16:creationId xmlns:a16="http://schemas.microsoft.com/office/drawing/2014/main" id="{AA698C5A-7634-4D4F-98D2-67FBAD71083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98" name="Line 6070">
          <a:extLst>
            <a:ext uri="{FF2B5EF4-FFF2-40B4-BE49-F238E27FC236}">
              <a16:creationId xmlns:a16="http://schemas.microsoft.com/office/drawing/2014/main" id="{2CAE268F-537A-411C-8BE1-6431161E058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399" name="Line 6071">
          <a:extLst>
            <a:ext uri="{FF2B5EF4-FFF2-40B4-BE49-F238E27FC236}">
              <a16:creationId xmlns:a16="http://schemas.microsoft.com/office/drawing/2014/main" id="{DE39016E-1557-4198-83D3-DC315DA2E8F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00" name="Line 6072">
          <a:extLst>
            <a:ext uri="{FF2B5EF4-FFF2-40B4-BE49-F238E27FC236}">
              <a16:creationId xmlns:a16="http://schemas.microsoft.com/office/drawing/2014/main" id="{0ED03AD0-0C3D-4B0E-AC02-4D6C2627A42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01" name="Line 6073">
          <a:extLst>
            <a:ext uri="{FF2B5EF4-FFF2-40B4-BE49-F238E27FC236}">
              <a16:creationId xmlns:a16="http://schemas.microsoft.com/office/drawing/2014/main" id="{17BD3B97-EC0F-4224-91B5-686122E5D8A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02" name="Line 6074">
          <a:extLst>
            <a:ext uri="{FF2B5EF4-FFF2-40B4-BE49-F238E27FC236}">
              <a16:creationId xmlns:a16="http://schemas.microsoft.com/office/drawing/2014/main" id="{46C64277-190D-4AC9-9CD3-A7AFD5010DE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03" name="Line 6075">
          <a:extLst>
            <a:ext uri="{FF2B5EF4-FFF2-40B4-BE49-F238E27FC236}">
              <a16:creationId xmlns:a16="http://schemas.microsoft.com/office/drawing/2014/main" id="{41BC3F63-AB66-44E0-9296-E81E20EAF9B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04" name="Line 6076">
          <a:extLst>
            <a:ext uri="{FF2B5EF4-FFF2-40B4-BE49-F238E27FC236}">
              <a16:creationId xmlns:a16="http://schemas.microsoft.com/office/drawing/2014/main" id="{6445D60A-4A30-4C60-BC5A-730A48BC32E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05" name="Line 6077">
          <a:extLst>
            <a:ext uri="{FF2B5EF4-FFF2-40B4-BE49-F238E27FC236}">
              <a16:creationId xmlns:a16="http://schemas.microsoft.com/office/drawing/2014/main" id="{A196564E-38B6-43EC-8673-01FD8CC1958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06" name="Line 6078">
          <a:extLst>
            <a:ext uri="{FF2B5EF4-FFF2-40B4-BE49-F238E27FC236}">
              <a16:creationId xmlns:a16="http://schemas.microsoft.com/office/drawing/2014/main" id="{D1EBFA0F-06FD-4979-984D-27129CB5B27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07" name="Line 6079">
          <a:extLst>
            <a:ext uri="{FF2B5EF4-FFF2-40B4-BE49-F238E27FC236}">
              <a16:creationId xmlns:a16="http://schemas.microsoft.com/office/drawing/2014/main" id="{E67836BD-4953-4CAB-A4FF-FDB2BEF7023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08" name="Line 6080">
          <a:extLst>
            <a:ext uri="{FF2B5EF4-FFF2-40B4-BE49-F238E27FC236}">
              <a16:creationId xmlns:a16="http://schemas.microsoft.com/office/drawing/2014/main" id="{C0CD06CD-5700-46EF-BEB1-6234EB85DF0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09" name="Line 6081">
          <a:extLst>
            <a:ext uri="{FF2B5EF4-FFF2-40B4-BE49-F238E27FC236}">
              <a16:creationId xmlns:a16="http://schemas.microsoft.com/office/drawing/2014/main" id="{1549B106-44B9-4B1A-B983-DD058B8C7D8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10" name="Line 6082">
          <a:extLst>
            <a:ext uri="{FF2B5EF4-FFF2-40B4-BE49-F238E27FC236}">
              <a16:creationId xmlns:a16="http://schemas.microsoft.com/office/drawing/2014/main" id="{D93B34C9-6813-440F-ADA8-D81A878D080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11" name="Line 6083">
          <a:extLst>
            <a:ext uri="{FF2B5EF4-FFF2-40B4-BE49-F238E27FC236}">
              <a16:creationId xmlns:a16="http://schemas.microsoft.com/office/drawing/2014/main" id="{5BFAF95F-33E6-406B-B2E6-EAF86ED1CB7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12" name="Line 6084">
          <a:extLst>
            <a:ext uri="{FF2B5EF4-FFF2-40B4-BE49-F238E27FC236}">
              <a16:creationId xmlns:a16="http://schemas.microsoft.com/office/drawing/2014/main" id="{424E12BA-96E0-454C-994C-B7F834D1CE4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13" name="Line 6085">
          <a:extLst>
            <a:ext uri="{FF2B5EF4-FFF2-40B4-BE49-F238E27FC236}">
              <a16:creationId xmlns:a16="http://schemas.microsoft.com/office/drawing/2014/main" id="{B32909AD-1CFA-4466-9AEE-8F60B7A3A2C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14" name="Line 6086">
          <a:extLst>
            <a:ext uri="{FF2B5EF4-FFF2-40B4-BE49-F238E27FC236}">
              <a16:creationId xmlns:a16="http://schemas.microsoft.com/office/drawing/2014/main" id="{E410F9DF-3D1F-487C-B63B-E8D1BA03E9B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15" name="Line 6087">
          <a:extLst>
            <a:ext uri="{FF2B5EF4-FFF2-40B4-BE49-F238E27FC236}">
              <a16:creationId xmlns:a16="http://schemas.microsoft.com/office/drawing/2014/main" id="{F033DE6D-FC90-4420-B2AD-2EEF0EDC590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16" name="Line 6088">
          <a:extLst>
            <a:ext uri="{FF2B5EF4-FFF2-40B4-BE49-F238E27FC236}">
              <a16:creationId xmlns:a16="http://schemas.microsoft.com/office/drawing/2014/main" id="{EBC4C925-DF83-42F8-A8E2-5A51CB4B585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17" name="Line 6089">
          <a:extLst>
            <a:ext uri="{FF2B5EF4-FFF2-40B4-BE49-F238E27FC236}">
              <a16:creationId xmlns:a16="http://schemas.microsoft.com/office/drawing/2014/main" id="{8B01DDF3-88C4-45A0-A7EA-E75C769404C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18" name="Line 6090">
          <a:extLst>
            <a:ext uri="{FF2B5EF4-FFF2-40B4-BE49-F238E27FC236}">
              <a16:creationId xmlns:a16="http://schemas.microsoft.com/office/drawing/2014/main" id="{6885B5C0-EF49-44AF-AF9F-5133341B4FE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19" name="Line 6091">
          <a:extLst>
            <a:ext uri="{FF2B5EF4-FFF2-40B4-BE49-F238E27FC236}">
              <a16:creationId xmlns:a16="http://schemas.microsoft.com/office/drawing/2014/main" id="{51F8E9ED-4717-4A37-83AC-2DBBDEECA5A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20" name="Line 6092">
          <a:extLst>
            <a:ext uri="{FF2B5EF4-FFF2-40B4-BE49-F238E27FC236}">
              <a16:creationId xmlns:a16="http://schemas.microsoft.com/office/drawing/2014/main" id="{C519F474-C1DF-49C0-A7F6-05F8511BA6D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21" name="Line 6093">
          <a:extLst>
            <a:ext uri="{FF2B5EF4-FFF2-40B4-BE49-F238E27FC236}">
              <a16:creationId xmlns:a16="http://schemas.microsoft.com/office/drawing/2014/main" id="{EC51A2D8-B54D-4861-9AF1-B5166FF5001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22" name="Line 6094">
          <a:extLst>
            <a:ext uri="{FF2B5EF4-FFF2-40B4-BE49-F238E27FC236}">
              <a16:creationId xmlns:a16="http://schemas.microsoft.com/office/drawing/2014/main" id="{10288797-0674-41F1-BE51-F44E6464300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23" name="Line 6095">
          <a:extLst>
            <a:ext uri="{FF2B5EF4-FFF2-40B4-BE49-F238E27FC236}">
              <a16:creationId xmlns:a16="http://schemas.microsoft.com/office/drawing/2014/main" id="{E09CF475-F6BA-45F3-924E-4CACE115208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24" name="Line 6096">
          <a:extLst>
            <a:ext uri="{FF2B5EF4-FFF2-40B4-BE49-F238E27FC236}">
              <a16:creationId xmlns:a16="http://schemas.microsoft.com/office/drawing/2014/main" id="{5A94B8FD-8880-4F08-A126-8338957FCBD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25" name="Line 6097">
          <a:extLst>
            <a:ext uri="{FF2B5EF4-FFF2-40B4-BE49-F238E27FC236}">
              <a16:creationId xmlns:a16="http://schemas.microsoft.com/office/drawing/2014/main" id="{EBCCC44D-8BE3-47FB-A6EE-B739CEE00E0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26" name="Line 6098">
          <a:extLst>
            <a:ext uri="{FF2B5EF4-FFF2-40B4-BE49-F238E27FC236}">
              <a16:creationId xmlns:a16="http://schemas.microsoft.com/office/drawing/2014/main" id="{582982E1-2C46-42DA-9C30-A215584C263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27" name="Line 6099">
          <a:extLst>
            <a:ext uri="{FF2B5EF4-FFF2-40B4-BE49-F238E27FC236}">
              <a16:creationId xmlns:a16="http://schemas.microsoft.com/office/drawing/2014/main" id="{A01A4F42-EAEC-41FD-8CFF-7775FC9CFF8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28" name="Line 6100">
          <a:extLst>
            <a:ext uri="{FF2B5EF4-FFF2-40B4-BE49-F238E27FC236}">
              <a16:creationId xmlns:a16="http://schemas.microsoft.com/office/drawing/2014/main" id="{CDDE9EA6-D166-4CFE-A2D6-C6E6B300EEC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29" name="Line 6101">
          <a:extLst>
            <a:ext uri="{FF2B5EF4-FFF2-40B4-BE49-F238E27FC236}">
              <a16:creationId xmlns:a16="http://schemas.microsoft.com/office/drawing/2014/main" id="{98218253-A43F-4249-B054-6A92D70A710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30" name="Line 6102">
          <a:extLst>
            <a:ext uri="{FF2B5EF4-FFF2-40B4-BE49-F238E27FC236}">
              <a16:creationId xmlns:a16="http://schemas.microsoft.com/office/drawing/2014/main" id="{5D61E8C0-E667-4CA1-91CB-61659D0CE52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31" name="Line 6103">
          <a:extLst>
            <a:ext uri="{FF2B5EF4-FFF2-40B4-BE49-F238E27FC236}">
              <a16:creationId xmlns:a16="http://schemas.microsoft.com/office/drawing/2014/main" id="{2FE3D87E-2138-40E6-A810-22AB9BE1087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32" name="Line 6104">
          <a:extLst>
            <a:ext uri="{FF2B5EF4-FFF2-40B4-BE49-F238E27FC236}">
              <a16:creationId xmlns:a16="http://schemas.microsoft.com/office/drawing/2014/main" id="{43081ABD-6315-4066-9AAB-423824492DE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33" name="Line 6105">
          <a:extLst>
            <a:ext uri="{FF2B5EF4-FFF2-40B4-BE49-F238E27FC236}">
              <a16:creationId xmlns:a16="http://schemas.microsoft.com/office/drawing/2014/main" id="{E4AE69D0-3B32-4D7E-A5AB-E07949824C7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34" name="Line 6106">
          <a:extLst>
            <a:ext uri="{FF2B5EF4-FFF2-40B4-BE49-F238E27FC236}">
              <a16:creationId xmlns:a16="http://schemas.microsoft.com/office/drawing/2014/main" id="{97DFD10B-2A9C-4060-BFFC-84C605FAB9C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35" name="Line 6107">
          <a:extLst>
            <a:ext uri="{FF2B5EF4-FFF2-40B4-BE49-F238E27FC236}">
              <a16:creationId xmlns:a16="http://schemas.microsoft.com/office/drawing/2014/main" id="{77AE748E-8313-4DD7-A05E-07133ADE4C6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36" name="Line 6108">
          <a:extLst>
            <a:ext uri="{FF2B5EF4-FFF2-40B4-BE49-F238E27FC236}">
              <a16:creationId xmlns:a16="http://schemas.microsoft.com/office/drawing/2014/main" id="{1F76F604-6EE6-4C6F-9BCB-53744529DBF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37" name="Line 6109">
          <a:extLst>
            <a:ext uri="{FF2B5EF4-FFF2-40B4-BE49-F238E27FC236}">
              <a16:creationId xmlns:a16="http://schemas.microsoft.com/office/drawing/2014/main" id="{2B18C937-4BCA-4FCC-9EF8-D76E7CC97AC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38" name="Line 6110">
          <a:extLst>
            <a:ext uri="{FF2B5EF4-FFF2-40B4-BE49-F238E27FC236}">
              <a16:creationId xmlns:a16="http://schemas.microsoft.com/office/drawing/2014/main" id="{D3099AA4-7295-4071-BD80-2FD793C5E68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39" name="Line 6111">
          <a:extLst>
            <a:ext uri="{FF2B5EF4-FFF2-40B4-BE49-F238E27FC236}">
              <a16:creationId xmlns:a16="http://schemas.microsoft.com/office/drawing/2014/main" id="{6AAFE91B-352A-4F37-B014-EC15331700D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40" name="Line 6112">
          <a:extLst>
            <a:ext uri="{FF2B5EF4-FFF2-40B4-BE49-F238E27FC236}">
              <a16:creationId xmlns:a16="http://schemas.microsoft.com/office/drawing/2014/main" id="{1092CA00-FC9D-4969-9F46-DDB32F86F6C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41" name="Line 6113">
          <a:extLst>
            <a:ext uri="{FF2B5EF4-FFF2-40B4-BE49-F238E27FC236}">
              <a16:creationId xmlns:a16="http://schemas.microsoft.com/office/drawing/2014/main" id="{B8EA1AD9-317A-4D13-B395-151209D93C4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42" name="Line 6114">
          <a:extLst>
            <a:ext uri="{FF2B5EF4-FFF2-40B4-BE49-F238E27FC236}">
              <a16:creationId xmlns:a16="http://schemas.microsoft.com/office/drawing/2014/main" id="{C7C5C901-F4A6-4CA1-9E71-02812C1C53C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43" name="Line 6115">
          <a:extLst>
            <a:ext uri="{FF2B5EF4-FFF2-40B4-BE49-F238E27FC236}">
              <a16:creationId xmlns:a16="http://schemas.microsoft.com/office/drawing/2014/main" id="{FE5CCFAF-7AA7-49BE-B9E7-84A7D924444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44" name="Line 6116">
          <a:extLst>
            <a:ext uri="{FF2B5EF4-FFF2-40B4-BE49-F238E27FC236}">
              <a16:creationId xmlns:a16="http://schemas.microsoft.com/office/drawing/2014/main" id="{BBE1A85B-00E1-4E80-B0E3-F412B4B1111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45" name="Line 6117">
          <a:extLst>
            <a:ext uri="{FF2B5EF4-FFF2-40B4-BE49-F238E27FC236}">
              <a16:creationId xmlns:a16="http://schemas.microsoft.com/office/drawing/2014/main" id="{F8944F48-D3FA-4174-96A7-6C4DAE9E27E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46" name="Line 6118">
          <a:extLst>
            <a:ext uri="{FF2B5EF4-FFF2-40B4-BE49-F238E27FC236}">
              <a16:creationId xmlns:a16="http://schemas.microsoft.com/office/drawing/2014/main" id="{F9D6EB4D-C152-49D7-82BA-EE6E95DAF75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47" name="Line 6119">
          <a:extLst>
            <a:ext uri="{FF2B5EF4-FFF2-40B4-BE49-F238E27FC236}">
              <a16:creationId xmlns:a16="http://schemas.microsoft.com/office/drawing/2014/main" id="{80DB8EDB-F9F6-4709-B991-68DC2F6E59F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48" name="Line 6120">
          <a:extLst>
            <a:ext uri="{FF2B5EF4-FFF2-40B4-BE49-F238E27FC236}">
              <a16:creationId xmlns:a16="http://schemas.microsoft.com/office/drawing/2014/main" id="{5FDEE22F-3866-4479-A06D-16961F2555F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49" name="Line 6121">
          <a:extLst>
            <a:ext uri="{FF2B5EF4-FFF2-40B4-BE49-F238E27FC236}">
              <a16:creationId xmlns:a16="http://schemas.microsoft.com/office/drawing/2014/main" id="{3EA5681C-E562-423C-97C0-A93DE230695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50" name="Line 6122">
          <a:extLst>
            <a:ext uri="{FF2B5EF4-FFF2-40B4-BE49-F238E27FC236}">
              <a16:creationId xmlns:a16="http://schemas.microsoft.com/office/drawing/2014/main" id="{11D1FFDB-74E1-46C0-865B-E16F2AD562F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51" name="Line 6123">
          <a:extLst>
            <a:ext uri="{FF2B5EF4-FFF2-40B4-BE49-F238E27FC236}">
              <a16:creationId xmlns:a16="http://schemas.microsoft.com/office/drawing/2014/main" id="{607D82A4-6327-4634-8828-90FA8E3F102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52" name="Line 6124">
          <a:extLst>
            <a:ext uri="{FF2B5EF4-FFF2-40B4-BE49-F238E27FC236}">
              <a16:creationId xmlns:a16="http://schemas.microsoft.com/office/drawing/2014/main" id="{2E7D43D5-EEB2-43F0-9BBE-FDA8AFECF0F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53" name="Line 6125">
          <a:extLst>
            <a:ext uri="{FF2B5EF4-FFF2-40B4-BE49-F238E27FC236}">
              <a16:creationId xmlns:a16="http://schemas.microsoft.com/office/drawing/2014/main" id="{1946BE3E-F62A-4999-87C6-7B919D7D7D6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54" name="Line 6126">
          <a:extLst>
            <a:ext uri="{FF2B5EF4-FFF2-40B4-BE49-F238E27FC236}">
              <a16:creationId xmlns:a16="http://schemas.microsoft.com/office/drawing/2014/main" id="{7D63C3DB-9500-49F7-B2E7-5DFC794D008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55" name="Line 6127">
          <a:extLst>
            <a:ext uri="{FF2B5EF4-FFF2-40B4-BE49-F238E27FC236}">
              <a16:creationId xmlns:a16="http://schemas.microsoft.com/office/drawing/2014/main" id="{ACE8637A-C2E5-4E6E-A471-E23C1EA0F64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56" name="Line 6128">
          <a:extLst>
            <a:ext uri="{FF2B5EF4-FFF2-40B4-BE49-F238E27FC236}">
              <a16:creationId xmlns:a16="http://schemas.microsoft.com/office/drawing/2014/main" id="{6EC8A773-8CCB-41F0-A910-E394DAAAB0B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57" name="Line 6129">
          <a:extLst>
            <a:ext uri="{FF2B5EF4-FFF2-40B4-BE49-F238E27FC236}">
              <a16:creationId xmlns:a16="http://schemas.microsoft.com/office/drawing/2014/main" id="{220F4440-0A21-4AFB-A5E7-0A70398D58A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58" name="Line 6130">
          <a:extLst>
            <a:ext uri="{FF2B5EF4-FFF2-40B4-BE49-F238E27FC236}">
              <a16:creationId xmlns:a16="http://schemas.microsoft.com/office/drawing/2014/main" id="{1FE3502F-65ED-4D76-86D2-777B8039108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59" name="Line 6131">
          <a:extLst>
            <a:ext uri="{FF2B5EF4-FFF2-40B4-BE49-F238E27FC236}">
              <a16:creationId xmlns:a16="http://schemas.microsoft.com/office/drawing/2014/main" id="{5E57467D-5D07-4758-8656-9D45A14E25B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60" name="Line 6132">
          <a:extLst>
            <a:ext uri="{FF2B5EF4-FFF2-40B4-BE49-F238E27FC236}">
              <a16:creationId xmlns:a16="http://schemas.microsoft.com/office/drawing/2014/main" id="{26C00DEA-7DEE-4A05-8CFF-198631A9823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61" name="Line 6133">
          <a:extLst>
            <a:ext uri="{FF2B5EF4-FFF2-40B4-BE49-F238E27FC236}">
              <a16:creationId xmlns:a16="http://schemas.microsoft.com/office/drawing/2014/main" id="{BDC65939-B42A-4DC5-A58E-3151087EBA2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62" name="Line 6134">
          <a:extLst>
            <a:ext uri="{FF2B5EF4-FFF2-40B4-BE49-F238E27FC236}">
              <a16:creationId xmlns:a16="http://schemas.microsoft.com/office/drawing/2014/main" id="{8E1D7AC5-E62C-4492-8AF7-C6DDDD8E0FA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63" name="Line 6135">
          <a:extLst>
            <a:ext uri="{FF2B5EF4-FFF2-40B4-BE49-F238E27FC236}">
              <a16:creationId xmlns:a16="http://schemas.microsoft.com/office/drawing/2014/main" id="{38F5C1EE-D938-4F9A-9A35-DAC9B741164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64" name="Line 6136">
          <a:extLst>
            <a:ext uri="{FF2B5EF4-FFF2-40B4-BE49-F238E27FC236}">
              <a16:creationId xmlns:a16="http://schemas.microsoft.com/office/drawing/2014/main" id="{736EBB6A-C6B5-4B0A-A666-919516A049B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65" name="Line 6137">
          <a:extLst>
            <a:ext uri="{FF2B5EF4-FFF2-40B4-BE49-F238E27FC236}">
              <a16:creationId xmlns:a16="http://schemas.microsoft.com/office/drawing/2014/main" id="{D27ABAD8-551E-46EA-8993-EA775C7FF87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66" name="Line 6138">
          <a:extLst>
            <a:ext uri="{FF2B5EF4-FFF2-40B4-BE49-F238E27FC236}">
              <a16:creationId xmlns:a16="http://schemas.microsoft.com/office/drawing/2014/main" id="{CC8C7AEC-29BC-44D6-BE50-BD28DDDA4CF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67" name="Line 6139">
          <a:extLst>
            <a:ext uri="{FF2B5EF4-FFF2-40B4-BE49-F238E27FC236}">
              <a16:creationId xmlns:a16="http://schemas.microsoft.com/office/drawing/2014/main" id="{D755B69C-F36B-4905-99DF-86692C783BD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68" name="Line 6140">
          <a:extLst>
            <a:ext uri="{FF2B5EF4-FFF2-40B4-BE49-F238E27FC236}">
              <a16:creationId xmlns:a16="http://schemas.microsoft.com/office/drawing/2014/main" id="{0C2EE9CF-3DAB-4EA3-BB0E-D1DF5E520A2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69" name="Line 6141">
          <a:extLst>
            <a:ext uri="{FF2B5EF4-FFF2-40B4-BE49-F238E27FC236}">
              <a16:creationId xmlns:a16="http://schemas.microsoft.com/office/drawing/2014/main" id="{7BCB3644-1281-4071-A7F3-3A7179D3B1C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70" name="Line 6142">
          <a:extLst>
            <a:ext uri="{FF2B5EF4-FFF2-40B4-BE49-F238E27FC236}">
              <a16:creationId xmlns:a16="http://schemas.microsoft.com/office/drawing/2014/main" id="{D89DD089-1E59-4405-9510-331136ED964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71" name="Line 6143">
          <a:extLst>
            <a:ext uri="{FF2B5EF4-FFF2-40B4-BE49-F238E27FC236}">
              <a16:creationId xmlns:a16="http://schemas.microsoft.com/office/drawing/2014/main" id="{92278B42-2067-431A-A34A-7D003805D06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72" name="Line 6144">
          <a:extLst>
            <a:ext uri="{FF2B5EF4-FFF2-40B4-BE49-F238E27FC236}">
              <a16:creationId xmlns:a16="http://schemas.microsoft.com/office/drawing/2014/main" id="{9061F7AF-D504-4088-9F97-1B16AE88E1D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73" name="Line 6145">
          <a:extLst>
            <a:ext uri="{FF2B5EF4-FFF2-40B4-BE49-F238E27FC236}">
              <a16:creationId xmlns:a16="http://schemas.microsoft.com/office/drawing/2014/main" id="{A42D2F9F-308A-484C-8BD5-079A4802ADF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74" name="Line 6146">
          <a:extLst>
            <a:ext uri="{FF2B5EF4-FFF2-40B4-BE49-F238E27FC236}">
              <a16:creationId xmlns:a16="http://schemas.microsoft.com/office/drawing/2014/main" id="{B3A0F506-9054-4120-BE4E-8F2019151CD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75" name="Line 6147">
          <a:extLst>
            <a:ext uri="{FF2B5EF4-FFF2-40B4-BE49-F238E27FC236}">
              <a16:creationId xmlns:a16="http://schemas.microsoft.com/office/drawing/2014/main" id="{C2F27D74-5738-47F6-AD70-F69DE8DE343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76" name="Line 6148">
          <a:extLst>
            <a:ext uri="{FF2B5EF4-FFF2-40B4-BE49-F238E27FC236}">
              <a16:creationId xmlns:a16="http://schemas.microsoft.com/office/drawing/2014/main" id="{62DCF1C1-C640-40C6-86AF-72DD2B10584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77" name="Line 6149">
          <a:extLst>
            <a:ext uri="{FF2B5EF4-FFF2-40B4-BE49-F238E27FC236}">
              <a16:creationId xmlns:a16="http://schemas.microsoft.com/office/drawing/2014/main" id="{F5B1322D-4711-4161-9E47-49E2999243F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78" name="Line 6150">
          <a:extLst>
            <a:ext uri="{FF2B5EF4-FFF2-40B4-BE49-F238E27FC236}">
              <a16:creationId xmlns:a16="http://schemas.microsoft.com/office/drawing/2014/main" id="{370C3955-F14E-4530-9B71-D9C72A9A3A6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79" name="Line 6151">
          <a:extLst>
            <a:ext uri="{FF2B5EF4-FFF2-40B4-BE49-F238E27FC236}">
              <a16:creationId xmlns:a16="http://schemas.microsoft.com/office/drawing/2014/main" id="{CBE41D3F-9E0E-47B9-95FB-81A6A1209DF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80" name="Line 6152">
          <a:extLst>
            <a:ext uri="{FF2B5EF4-FFF2-40B4-BE49-F238E27FC236}">
              <a16:creationId xmlns:a16="http://schemas.microsoft.com/office/drawing/2014/main" id="{873B75DB-93BF-4748-862A-C0BA999FB58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81" name="Line 6153">
          <a:extLst>
            <a:ext uri="{FF2B5EF4-FFF2-40B4-BE49-F238E27FC236}">
              <a16:creationId xmlns:a16="http://schemas.microsoft.com/office/drawing/2014/main" id="{915E34E9-F0C3-4DC0-B68F-9E59A88F22A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82" name="Line 6154">
          <a:extLst>
            <a:ext uri="{FF2B5EF4-FFF2-40B4-BE49-F238E27FC236}">
              <a16:creationId xmlns:a16="http://schemas.microsoft.com/office/drawing/2014/main" id="{3C7D55A2-F64A-4EC2-A475-D410DD35582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83" name="Line 6155">
          <a:extLst>
            <a:ext uri="{FF2B5EF4-FFF2-40B4-BE49-F238E27FC236}">
              <a16:creationId xmlns:a16="http://schemas.microsoft.com/office/drawing/2014/main" id="{4D953CE4-DFF3-41BB-96E2-416982D0570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84" name="Line 6156">
          <a:extLst>
            <a:ext uri="{FF2B5EF4-FFF2-40B4-BE49-F238E27FC236}">
              <a16:creationId xmlns:a16="http://schemas.microsoft.com/office/drawing/2014/main" id="{B7D931E6-D664-4790-8D54-837F20369CB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85" name="Line 6157">
          <a:extLst>
            <a:ext uri="{FF2B5EF4-FFF2-40B4-BE49-F238E27FC236}">
              <a16:creationId xmlns:a16="http://schemas.microsoft.com/office/drawing/2014/main" id="{4DD0750B-A1A6-44CF-A24C-2FCE77D96B3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86" name="Line 6158">
          <a:extLst>
            <a:ext uri="{FF2B5EF4-FFF2-40B4-BE49-F238E27FC236}">
              <a16:creationId xmlns:a16="http://schemas.microsoft.com/office/drawing/2014/main" id="{86F4513F-7738-4F9E-A30A-9D0239E735A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87" name="Line 6159">
          <a:extLst>
            <a:ext uri="{FF2B5EF4-FFF2-40B4-BE49-F238E27FC236}">
              <a16:creationId xmlns:a16="http://schemas.microsoft.com/office/drawing/2014/main" id="{E153F88A-3E0A-4B41-85C0-18F293199F9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88" name="Line 6160">
          <a:extLst>
            <a:ext uri="{FF2B5EF4-FFF2-40B4-BE49-F238E27FC236}">
              <a16:creationId xmlns:a16="http://schemas.microsoft.com/office/drawing/2014/main" id="{93FFCFDF-D6A0-4A53-9EBF-90A9AD71157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89" name="Line 6161">
          <a:extLst>
            <a:ext uri="{FF2B5EF4-FFF2-40B4-BE49-F238E27FC236}">
              <a16:creationId xmlns:a16="http://schemas.microsoft.com/office/drawing/2014/main" id="{16BFA3B0-D5A5-43C6-A4E1-286E9F6F125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90" name="Line 6162">
          <a:extLst>
            <a:ext uri="{FF2B5EF4-FFF2-40B4-BE49-F238E27FC236}">
              <a16:creationId xmlns:a16="http://schemas.microsoft.com/office/drawing/2014/main" id="{D19AA6AB-B61B-4245-9E6A-4F545B077DC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91" name="Line 6163">
          <a:extLst>
            <a:ext uri="{FF2B5EF4-FFF2-40B4-BE49-F238E27FC236}">
              <a16:creationId xmlns:a16="http://schemas.microsoft.com/office/drawing/2014/main" id="{D46C949C-F223-4C93-BC56-04979853F1F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92" name="Line 6164">
          <a:extLst>
            <a:ext uri="{FF2B5EF4-FFF2-40B4-BE49-F238E27FC236}">
              <a16:creationId xmlns:a16="http://schemas.microsoft.com/office/drawing/2014/main" id="{986022A4-B13C-4BE8-A078-30DC682AB19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93" name="Line 6165">
          <a:extLst>
            <a:ext uri="{FF2B5EF4-FFF2-40B4-BE49-F238E27FC236}">
              <a16:creationId xmlns:a16="http://schemas.microsoft.com/office/drawing/2014/main" id="{FB96619B-C789-4D99-89F5-C7C9326DB4E5}"/>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94" name="Line 6166">
          <a:extLst>
            <a:ext uri="{FF2B5EF4-FFF2-40B4-BE49-F238E27FC236}">
              <a16:creationId xmlns:a16="http://schemas.microsoft.com/office/drawing/2014/main" id="{49A02A8B-CA17-4258-AD97-C19D9D8F933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95" name="Line 6167">
          <a:extLst>
            <a:ext uri="{FF2B5EF4-FFF2-40B4-BE49-F238E27FC236}">
              <a16:creationId xmlns:a16="http://schemas.microsoft.com/office/drawing/2014/main" id="{59C126EA-913C-4709-8554-CA0A1094577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96" name="Line 6168">
          <a:extLst>
            <a:ext uri="{FF2B5EF4-FFF2-40B4-BE49-F238E27FC236}">
              <a16:creationId xmlns:a16="http://schemas.microsoft.com/office/drawing/2014/main" id="{484C12FF-3DD8-4080-9EFF-3252E574F3A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97" name="Line 6169">
          <a:extLst>
            <a:ext uri="{FF2B5EF4-FFF2-40B4-BE49-F238E27FC236}">
              <a16:creationId xmlns:a16="http://schemas.microsoft.com/office/drawing/2014/main" id="{D82D45E7-69B0-4F62-95F5-A2E2EC9B01F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98" name="Line 6170">
          <a:extLst>
            <a:ext uri="{FF2B5EF4-FFF2-40B4-BE49-F238E27FC236}">
              <a16:creationId xmlns:a16="http://schemas.microsoft.com/office/drawing/2014/main" id="{E0FAD915-0202-4B56-948D-7EDA0BAF3F0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499" name="Line 6171">
          <a:extLst>
            <a:ext uri="{FF2B5EF4-FFF2-40B4-BE49-F238E27FC236}">
              <a16:creationId xmlns:a16="http://schemas.microsoft.com/office/drawing/2014/main" id="{FB861D4B-9F7B-40F5-8334-1454B601652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00" name="Line 6172">
          <a:extLst>
            <a:ext uri="{FF2B5EF4-FFF2-40B4-BE49-F238E27FC236}">
              <a16:creationId xmlns:a16="http://schemas.microsoft.com/office/drawing/2014/main" id="{5C4AC202-9F41-406E-A817-730D894E39A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01" name="Line 6173">
          <a:extLst>
            <a:ext uri="{FF2B5EF4-FFF2-40B4-BE49-F238E27FC236}">
              <a16:creationId xmlns:a16="http://schemas.microsoft.com/office/drawing/2014/main" id="{D6D21067-2A7D-4487-B5DB-3A4DB6773B4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02" name="Line 6174">
          <a:extLst>
            <a:ext uri="{FF2B5EF4-FFF2-40B4-BE49-F238E27FC236}">
              <a16:creationId xmlns:a16="http://schemas.microsoft.com/office/drawing/2014/main" id="{8C7DAF09-69DC-499A-BF15-EC5B2AFC014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03" name="Line 6175">
          <a:extLst>
            <a:ext uri="{FF2B5EF4-FFF2-40B4-BE49-F238E27FC236}">
              <a16:creationId xmlns:a16="http://schemas.microsoft.com/office/drawing/2014/main" id="{75BC9127-7311-4ACE-9090-87C383BCF778}"/>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04" name="Line 6176">
          <a:extLst>
            <a:ext uri="{FF2B5EF4-FFF2-40B4-BE49-F238E27FC236}">
              <a16:creationId xmlns:a16="http://schemas.microsoft.com/office/drawing/2014/main" id="{9B51B45C-11DE-4944-81F2-65A70AFA4D2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05" name="Line 6177">
          <a:extLst>
            <a:ext uri="{FF2B5EF4-FFF2-40B4-BE49-F238E27FC236}">
              <a16:creationId xmlns:a16="http://schemas.microsoft.com/office/drawing/2014/main" id="{6402E3E4-3895-44D0-B3B7-0A523D2DA64D}"/>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06" name="Line 6178">
          <a:extLst>
            <a:ext uri="{FF2B5EF4-FFF2-40B4-BE49-F238E27FC236}">
              <a16:creationId xmlns:a16="http://schemas.microsoft.com/office/drawing/2014/main" id="{43A8585B-78D5-40D6-98ED-A128B6FA064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07" name="Line 6179">
          <a:extLst>
            <a:ext uri="{FF2B5EF4-FFF2-40B4-BE49-F238E27FC236}">
              <a16:creationId xmlns:a16="http://schemas.microsoft.com/office/drawing/2014/main" id="{D64EBB0B-D38F-4B0D-9C3A-E4CFA913D59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08" name="Line 6180">
          <a:extLst>
            <a:ext uri="{FF2B5EF4-FFF2-40B4-BE49-F238E27FC236}">
              <a16:creationId xmlns:a16="http://schemas.microsoft.com/office/drawing/2014/main" id="{B08D0BF1-007B-4AF8-8AD0-A514983E9B8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09" name="Line 6181">
          <a:extLst>
            <a:ext uri="{FF2B5EF4-FFF2-40B4-BE49-F238E27FC236}">
              <a16:creationId xmlns:a16="http://schemas.microsoft.com/office/drawing/2014/main" id="{45F686BA-B1A9-47A2-A533-10A9E6B7811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10" name="Line 6182">
          <a:extLst>
            <a:ext uri="{FF2B5EF4-FFF2-40B4-BE49-F238E27FC236}">
              <a16:creationId xmlns:a16="http://schemas.microsoft.com/office/drawing/2014/main" id="{43C955CD-4674-48AF-A7DC-BCE89B570BF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11" name="Line 6183">
          <a:extLst>
            <a:ext uri="{FF2B5EF4-FFF2-40B4-BE49-F238E27FC236}">
              <a16:creationId xmlns:a16="http://schemas.microsoft.com/office/drawing/2014/main" id="{2B16DCFD-B5B5-4A0A-9D6A-2082DC04405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12" name="Line 6184">
          <a:extLst>
            <a:ext uri="{FF2B5EF4-FFF2-40B4-BE49-F238E27FC236}">
              <a16:creationId xmlns:a16="http://schemas.microsoft.com/office/drawing/2014/main" id="{4F7101D0-EDE0-41CE-8CE6-7F35767FBD1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13" name="Line 6185">
          <a:extLst>
            <a:ext uri="{FF2B5EF4-FFF2-40B4-BE49-F238E27FC236}">
              <a16:creationId xmlns:a16="http://schemas.microsoft.com/office/drawing/2014/main" id="{BD21BFAB-161C-4DB8-BCB6-6DD910342FB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14" name="Line 6186">
          <a:extLst>
            <a:ext uri="{FF2B5EF4-FFF2-40B4-BE49-F238E27FC236}">
              <a16:creationId xmlns:a16="http://schemas.microsoft.com/office/drawing/2014/main" id="{F9373AE5-7259-445A-98E5-7DD8AD94B1A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15" name="Line 6187">
          <a:extLst>
            <a:ext uri="{FF2B5EF4-FFF2-40B4-BE49-F238E27FC236}">
              <a16:creationId xmlns:a16="http://schemas.microsoft.com/office/drawing/2014/main" id="{B4078C70-EAE8-4453-A51B-6936E8319FD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16" name="Line 6188">
          <a:extLst>
            <a:ext uri="{FF2B5EF4-FFF2-40B4-BE49-F238E27FC236}">
              <a16:creationId xmlns:a16="http://schemas.microsoft.com/office/drawing/2014/main" id="{EDD32C0D-B594-4C2F-9DDC-ED55E6EF5433}"/>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17" name="Line 6189">
          <a:extLst>
            <a:ext uri="{FF2B5EF4-FFF2-40B4-BE49-F238E27FC236}">
              <a16:creationId xmlns:a16="http://schemas.microsoft.com/office/drawing/2014/main" id="{F029DB06-19DD-480C-84DC-8115655F9A42}"/>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18" name="Line 6190">
          <a:extLst>
            <a:ext uri="{FF2B5EF4-FFF2-40B4-BE49-F238E27FC236}">
              <a16:creationId xmlns:a16="http://schemas.microsoft.com/office/drawing/2014/main" id="{8D5DEDBE-CB8B-4427-B531-32054639DA9C}"/>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19" name="Line 6191">
          <a:extLst>
            <a:ext uri="{FF2B5EF4-FFF2-40B4-BE49-F238E27FC236}">
              <a16:creationId xmlns:a16="http://schemas.microsoft.com/office/drawing/2014/main" id="{7415D982-5088-4753-9240-FD363F80336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20" name="Line 6192">
          <a:extLst>
            <a:ext uri="{FF2B5EF4-FFF2-40B4-BE49-F238E27FC236}">
              <a16:creationId xmlns:a16="http://schemas.microsoft.com/office/drawing/2014/main" id="{EE87A284-249B-44E9-A2D4-3748CE658DC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21" name="Line 6193">
          <a:extLst>
            <a:ext uri="{FF2B5EF4-FFF2-40B4-BE49-F238E27FC236}">
              <a16:creationId xmlns:a16="http://schemas.microsoft.com/office/drawing/2014/main" id="{A01F0631-D616-4888-80CC-CF6563BD4CCA}"/>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22" name="Line 6194">
          <a:extLst>
            <a:ext uri="{FF2B5EF4-FFF2-40B4-BE49-F238E27FC236}">
              <a16:creationId xmlns:a16="http://schemas.microsoft.com/office/drawing/2014/main" id="{C93F6DF4-CE29-4A96-ADAC-204A42D0D72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23" name="Line 6195">
          <a:extLst>
            <a:ext uri="{FF2B5EF4-FFF2-40B4-BE49-F238E27FC236}">
              <a16:creationId xmlns:a16="http://schemas.microsoft.com/office/drawing/2014/main" id="{D3194207-C0CD-4F76-8DDF-0121C6582106}"/>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24" name="Line 6196">
          <a:extLst>
            <a:ext uri="{FF2B5EF4-FFF2-40B4-BE49-F238E27FC236}">
              <a16:creationId xmlns:a16="http://schemas.microsoft.com/office/drawing/2014/main" id="{6650A532-1AFE-410E-87FF-46AB5A182FA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25" name="Line 6197">
          <a:extLst>
            <a:ext uri="{FF2B5EF4-FFF2-40B4-BE49-F238E27FC236}">
              <a16:creationId xmlns:a16="http://schemas.microsoft.com/office/drawing/2014/main" id="{C4DCD771-6B39-47EF-885C-00E343604BFE}"/>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26" name="Line 6198">
          <a:extLst>
            <a:ext uri="{FF2B5EF4-FFF2-40B4-BE49-F238E27FC236}">
              <a16:creationId xmlns:a16="http://schemas.microsoft.com/office/drawing/2014/main" id="{0F051579-2BD0-49B8-AA6E-01256C8DF3F0}"/>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27" name="Line 6199">
          <a:extLst>
            <a:ext uri="{FF2B5EF4-FFF2-40B4-BE49-F238E27FC236}">
              <a16:creationId xmlns:a16="http://schemas.microsoft.com/office/drawing/2014/main" id="{9608A82E-2F21-40A0-A28D-E79831CB7CAB}"/>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28" name="Line 6200">
          <a:extLst>
            <a:ext uri="{FF2B5EF4-FFF2-40B4-BE49-F238E27FC236}">
              <a16:creationId xmlns:a16="http://schemas.microsoft.com/office/drawing/2014/main" id="{32EEE446-6E75-4C33-9582-6957FE1E8ACF}"/>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29" name="Line 6201">
          <a:extLst>
            <a:ext uri="{FF2B5EF4-FFF2-40B4-BE49-F238E27FC236}">
              <a16:creationId xmlns:a16="http://schemas.microsoft.com/office/drawing/2014/main" id="{A02CF61E-3246-4369-926B-213712A33CF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30" name="Line 6202">
          <a:extLst>
            <a:ext uri="{FF2B5EF4-FFF2-40B4-BE49-F238E27FC236}">
              <a16:creationId xmlns:a16="http://schemas.microsoft.com/office/drawing/2014/main" id="{E61EA6A0-7A0F-453D-8012-4C0FBDECFF37}"/>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31" name="Line 6203">
          <a:extLst>
            <a:ext uri="{FF2B5EF4-FFF2-40B4-BE49-F238E27FC236}">
              <a16:creationId xmlns:a16="http://schemas.microsoft.com/office/drawing/2014/main" id="{BFC7B608-AC0F-498F-A783-FA3234E5BA39}"/>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32" name="Line 6204">
          <a:extLst>
            <a:ext uri="{FF2B5EF4-FFF2-40B4-BE49-F238E27FC236}">
              <a16:creationId xmlns:a16="http://schemas.microsoft.com/office/drawing/2014/main" id="{EB7666CF-D719-499D-A131-E0C065714734}"/>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0</xdr:col>
      <xdr:colOff>0</xdr:colOff>
      <xdr:row>4</xdr:row>
      <xdr:rowOff>0</xdr:rowOff>
    </xdr:to>
    <xdr:sp macro="" textlink="">
      <xdr:nvSpPr>
        <xdr:cNvPr id="6075533" name="Line 6205">
          <a:extLst>
            <a:ext uri="{FF2B5EF4-FFF2-40B4-BE49-F238E27FC236}">
              <a16:creationId xmlns:a16="http://schemas.microsoft.com/office/drawing/2014/main" id="{952EA1AC-9E88-404A-8C1C-4B926A887FE1}"/>
            </a:ext>
          </a:extLst>
        </xdr:cNvPr>
        <xdr:cNvSpPr>
          <a:spLocks noChangeShapeType="1"/>
        </xdr:cNvSpPr>
      </xdr:nvSpPr>
      <xdr:spPr bwMode="auto">
        <a:xfrm flipV="1">
          <a:off x="0" y="111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34" name="Line 6206">
          <a:extLst>
            <a:ext uri="{FF2B5EF4-FFF2-40B4-BE49-F238E27FC236}">
              <a16:creationId xmlns:a16="http://schemas.microsoft.com/office/drawing/2014/main" id="{B246C51A-CDAA-43BD-8528-24DC6CCDDFF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35" name="Line 6207">
          <a:extLst>
            <a:ext uri="{FF2B5EF4-FFF2-40B4-BE49-F238E27FC236}">
              <a16:creationId xmlns:a16="http://schemas.microsoft.com/office/drawing/2014/main" id="{6842A3EB-8FE9-4927-8538-67F6C94B92C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36" name="Line 6208">
          <a:extLst>
            <a:ext uri="{FF2B5EF4-FFF2-40B4-BE49-F238E27FC236}">
              <a16:creationId xmlns:a16="http://schemas.microsoft.com/office/drawing/2014/main" id="{AFD85636-E409-4F31-AD2A-4C89DB65C0D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37" name="Line 6209">
          <a:extLst>
            <a:ext uri="{FF2B5EF4-FFF2-40B4-BE49-F238E27FC236}">
              <a16:creationId xmlns:a16="http://schemas.microsoft.com/office/drawing/2014/main" id="{92574CA7-B3E1-4F4D-B328-56AABF7A09D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38" name="Line 6210">
          <a:extLst>
            <a:ext uri="{FF2B5EF4-FFF2-40B4-BE49-F238E27FC236}">
              <a16:creationId xmlns:a16="http://schemas.microsoft.com/office/drawing/2014/main" id="{D9433D2B-E72E-4D9E-B76C-D8D60A79439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39" name="Line 6211">
          <a:extLst>
            <a:ext uri="{FF2B5EF4-FFF2-40B4-BE49-F238E27FC236}">
              <a16:creationId xmlns:a16="http://schemas.microsoft.com/office/drawing/2014/main" id="{DA4C78A4-F6DB-42E9-8220-AC3F44EC0FB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40" name="Line 6212">
          <a:extLst>
            <a:ext uri="{FF2B5EF4-FFF2-40B4-BE49-F238E27FC236}">
              <a16:creationId xmlns:a16="http://schemas.microsoft.com/office/drawing/2014/main" id="{039E03C4-4A93-4A9F-88AD-90E52D9949C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41" name="Line 6213">
          <a:extLst>
            <a:ext uri="{FF2B5EF4-FFF2-40B4-BE49-F238E27FC236}">
              <a16:creationId xmlns:a16="http://schemas.microsoft.com/office/drawing/2014/main" id="{C2AF4776-DC6D-427B-A0B3-7156DD4F12E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42" name="Line 6214">
          <a:extLst>
            <a:ext uri="{FF2B5EF4-FFF2-40B4-BE49-F238E27FC236}">
              <a16:creationId xmlns:a16="http://schemas.microsoft.com/office/drawing/2014/main" id="{58276917-15D2-4CD1-9D49-DC54C7FB736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43" name="Line 6215">
          <a:extLst>
            <a:ext uri="{FF2B5EF4-FFF2-40B4-BE49-F238E27FC236}">
              <a16:creationId xmlns:a16="http://schemas.microsoft.com/office/drawing/2014/main" id="{A29D171C-74F5-41B1-946E-29F7C87DB6B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44" name="Line 6216">
          <a:extLst>
            <a:ext uri="{FF2B5EF4-FFF2-40B4-BE49-F238E27FC236}">
              <a16:creationId xmlns:a16="http://schemas.microsoft.com/office/drawing/2014/main" id="{5702BF41-6B52-4DAC-ABEA-4F349F88EB4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45" name="Line 6217">
          <a:extLst>
            <a:ext uri="{FF2B5EF4-FFF2-40B4-BE49-F238E27FC236}">
              <a16:creationId xmlns:a16="http://schemas.microsoft.com/office/drawing/2014/main" id="{FF235BC0-EF36-4256-9842-E51E6816106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46" name="Line 6218">
          <a:extLst>
            <a:ext uri="{FF2B5EF4-FFF2-40B4-BE49-F238E27FC236}">
              <a16:creationId xmlns:a16="http://schemas.microsoft.com/office/drawing/2014/main" id="{919BE8C4-0E91-4B7D-B354-795D564681D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47" name="Line 6219">
          <a:extLst>
            <a:ext uri="{FF2B5EF4-FFF2-40B4-BE49-F238E27FC236}">
              <a16:creationId xmlns:a16="http://schemas.microsoft.com/office/drawing/2014/main" id="{27C81227-4664-478D-9FAE-BB3B72FA2A4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48" name="Line 6220">
          <a:extLst>
            <a:ext uri="{FF2B5EF4-FFF2-40B4-BE49-F238E27FC236}">
              <a16:creationId xmlns:a16="http://schemas.microsoft.com/office/drawing/2014/main" id="{6CAD1C93-D9FA-486A-ADD0-3906FC2C104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49" name="Line 6221">
          <a:extLst>
            <a:ext uri="{FF2B5EF4-FFF2-40B4-BE49-F238E27FC236}">
              <a16:creationId xmlns:a16="http://schemas.microsoft.com/office/drawing/2014/main" id="{F155D550-1A7D-421F-9AB4-990D9E1A4D0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50" name="Line 6222">
          <a:extLst>
            <a:ext uri="{FF2B5EF4-FFF2-40B4-BE49-F238E27FC236}">
              <a16:creationId xmlns:a16="http://schemas.microsoft.com/office/drawing/2014/main" id="{4126F5B8-6BAC-42EE-84AF-F09C810C7EF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51" name="Line 6223">
          <a:extLst>
            <a:ext uri="{FF2B5EF4-FFF2-40B4-BE49-F238E27FC236}">
              <a16:creationId xmlns:a16="http://schemas.microsoft.com/office/drawing/2014/main" id="{0472DBCB-CA84-487C-A5FD-6CDC242995D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52" name="Line 6224">
          <a:extLst>
            <a:ext uri="{FF2B5EF4-FFF2-40B4-BE49-F238E27FC236}">
              <a16:creationId xmlns:a16="http://schemas.microsoft.com/office/drawing/2014/main" id="{23543DB2-B1CD-43C1-A4A2-C27BEAE38B0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53" name="Line 6225">
          <a:extLst>
            <a:ext uri="{FF2B5EF4-FFF2-40B4-BE49-F238E27FC236}">
              <a16:creationId xmlns:a16="http://schemas.microsoft.com/office/drawing/2014/main" id="{71EBA79D-0874-44CE-896C-3109B589F4B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54" name="Line 6226">
          <a:extLst>
            <a:ext uri="{FF2B5EF4-FFF2-40B4-BE49-F238E27FC236}">
              <a16:creationId xmlns:a16="http://schemas.microsoft.com/office/drawing/2014/main" id="{5C99FFF5-BCBD-46A4-913D-804333A1DA3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55" name="Line 6227">
          <a:extLst>
            <a:ext uri="{FF2B5EF4-FFF2-40B4-BE49-F238E27FC236}">
              <a16:creationId xmlns:a16="http://schemas.microsoft.com/office/drawing/2014/main" id="{68E85264-67BE-4C0C-A6C0-629ADB271F8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56" name="Line 6228">
          <a:extLst>
            <a:ext uri="{FF2B5EF4-FFF2-40B4-BE49-F238E27FC236}">
              <a16:creationId xmlns:a16="http://schemas.microsoft.com/office/drawing/2014/main" id="{15A4A901-A805-4DBE-B71D-39DFBE1EA9C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57" name="Line 6229">
          <a:extLst>
            <a:ext uri="{FF2B5EF4-FFF2-40B4-BE49-F238E27FC236}">
              <a16:creationId xmlns:a16="http://schemas.microsoft.com/office/drawing/2014/main" id="{C08AE398-F790-4ABB-B573-5A1A6ECA1E8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58" name="Line 6230">
          <a:extLst>
            <a:ext uri="{FF2B5EF4-FFF2-40B4-BE49-F238E27FC236}">
              <a16:creationId xmlns:a16="http://schemas.microsoft.com/office/drawing/2014/main" id="{558289D8-CA5D-476B-8DBF-FA32C36E502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59" name="Line 6231">
          <a:extLst>
            <a:ext uri="{FF2B5EF4-FFF2-40B4-BE49-F238E27FC236}">
              <a16:creationId xmlns:a16="http://schemas.microsoft.com/office/drawing/2014/main" id="{807C973B-A8AE-4298-960C-2FE734C8473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60" name="Line 6232">
          <a:extLst>
            <a:ext uri="{FF2B5EF4-FFF2-40B4-BE49-F238E27FC236}">
              <a16:creationId xmlns:a16="http://schemas.microsoft.com/office/drawing/2014/main" id="{C68491A1-94E6-45AA-B94B-B67B33A2C48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61" name="Line 6233">
          <a:extLst>
            <a:ext uri="{FF2B5EF4-FFF2-40B4-BE49-F238E27FC236}">
              <a16:creationId xmlns:a16="http://schemas.microsoft.com/office/drawing/2014/main" id="{371E4BAE-65B1-4D19-B8F7-9F670DCDFFE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62" name="Line 6234">
          <a:extLst>
            <a:ext uri="{FF2B5EF4-FFF2-40B4-BE49-F238E27FC236}">
              <a16:creationId xmlns:a16="http://schemas.microsoft.com/office/drawing/2014/main" id="{1E3A286F-ED38-4217-8D58-A47418910FF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63" name="Line 6235">
          <a:extLst>
            <a:ext uri="{FF2B5EF4-FFF2-40B4-BE49-F238E27FC236}">
              <a16:creationId xmlns:a16="http://schemas.microsoft.com/office/drawing/2014/main" id="{35833085-D9F1-493D-899D-92023B6F4CA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64" name="Line 6236">
          <a:extLst>
            <a:ext uri="{FF2B5EF4-FFF2-40B4-BE49-F238E27FC236}">
              <a16:creationId xmlns:a16="http://schemas.microsoft.com/office/drawing/2014/main" id="{4600B064-AD88-4AF3-9B66-01AF9714231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65" name="Line 6237">
          <a:extLst>
            <a:ext uri="{FF2B5EF4-FFF2-40B4-BE49-F238E27FC236}">
              <a16:creationId xmlns:a16="http://schemas.microsoft.com/office/drawing/2014/main" id="{032AACCB-0692-4FAF-B0EF-BF6E817C4A4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66" name="Line 6238">
          <a:extLst>
            <a:ext uri="{FF2B5EF4-FFF2-40B4-BE49-F238E27FC236}">
              <a16:creationId xmlns:a16="http://schemas.microsoft.com/office/drawing/2014/main" id="{68C1CDDF-0A0B-4AEC-9F8C-07214CDB468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67" name="Line 6239">
          <a:extLst>
            <a:ext uri="{FF2B5EF4-FFF2-40B4-BE49-F238E27FC236}">
              <a16:creationId xmlns:a16="http://schemas.microsoft.com/office/drawing/2014/main" id="{38130FBE-1D55-4CB3-B70B-44A27F227F2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68" name="Line 6240">
          <a:extLst>
            <a:ext uri="{FF2B5EF4-FFF2-40B4-BE49-F238E27FC236}">
              <a16:creationId xmlns:a16="http://schemas.microsoft.com/office/drawing/2014/main" id="{3EB11224-214C-412E-BD62-4B59B29605E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69" name="Line 6241">
          <a:extLst>
            <a:ext uri="{FF2B5EF4-FFF2-40B4-BE49-F238E27FC236}">
              <a16:creationId xmlns:a16="http://schemas.microsoft.com/office/drawing/2014/main" id="{A3A1F0BC-88BB-4BBB-B77B-6BB3F887D8F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70" name="Line 6242">
          <a:extLst>
            <a:ext uri="{FF2B5EF4-FFF2-40B4-BE49-F238E27FC236}">
              <a16:creationId xmlns:a16="http://schemas.microsoft.com/office/drawing/2014/main" id="{46528D9D-8371-4EC5-9B89-166F18D0F48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71" name="Line 6243">
          <a:extLst>
            <a:ext uri="{FF2B5EF4-FFF2-40B4-BE49-F238E27FC236}">
              <a16:creationId xmlns:a16="http://schemas.microsoft.com/office/drawing/2014/main" id="{734EA9E9-FFBF-4BF3-9744-2A493B0ED8B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72" name="Line 6244">
          <a:extLst>
            <a:ext uri="{FF2B5EF4-FFF2-40B4-BE49-F238E27FC236}">
              <a16:creationId xmlns:a16="http://schemas.microsoft.com/office/drawing/2014/main" id="{EA3671CB-82EC-48DA-9C65-3A2C70BC40F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73" name="Line 6245">
          <a:extLst>
            <a:ext uri="{FF2B5EF4-FFF2-40B4-BE49-F238E27FC236}">
              <a16:creationId xmlns:a16="http://schemas.microsoft.com/office/drawing/2014/main" id="{A44AE6DC-B827-48DF-B7A6-23A62EE9EFA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74" name="Line 6246">
          <a:extLst>
            <a:ext uri="{FF2B5EF4-FFF2-40B4-BE49-F238E27FC236}">
              <a16:creationId xmlns:a16="http://schemas.microsoft.com/office/drawing/2014/main" id="{FE070544-4D51-4C52-890A-B8C25F33EF1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75" name="Line 6247">
          <a:extLst>
            <a:ext uri="{FF2B5EF4-FFF2-40B4-BE49-F238E27FC236}">
              <a16:creationId xmlns:a16="http://schemas.microsoft.com/office/drawing/2014/main" id="{A9561FB7-DC59-400D-B8C4-79989FA58EF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76" name="Line 6248">
          <a:extLst>
            <a:ext uri="{FF2B5EF4-FFF2-40B4-BE49-F238E27FC236}">
              <a16:creationId xmlns:a16="http://schemas.microsoft.com/office/drawing/2014/main" id="{706C804A-BD4D-4E92-823A-D99B8F6A36F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77" name="Line 6249">
          <a:extLst>
            <a:ext uri="{FF2B5EF4-FFF2-40B4-BE49-F238E27FC236}">
              <a16:creationId xmlns:a16="http://schemas.microsoft.com/office/drawing/2014/main" id="{33289B36-670F-4CFD-BD4A-96DBAABFF43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78" name="Line 6250">
          <a:extLst>
            <a:ext uri="{FF2B5EF4-FFF2-40B4-BE49-F238E27FC236}">
              <a16:creationId xmlns:a16="http://schemas.microsoft.com/office/drawing/2014/main" id="{72FD764A-A6C7-47F7-9160-E03A6334D78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79" name="Line 6251">
          <a:extLst>
            <a:ext uri="{FF2B5EF4-FFF2-40B4-BE49-F238E27FC236}">
              <a16:creationId xmlns:a16="http://schemas.microsoft.com/office/drawing/2014/main" id="{CE633EF7-F0FE-4A16-832B-6E164E71C8A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80" name="Line 6252">
          <a:extLst>
            <a:ext uri="{FF2B5EF4-FFF2-40B4-BE49-F238E27FC236}">
              <a16:creationId xmlns:a16="http://schemas.microsoft.com/office/drawing/2014/main" id="{05D929BE-BBDE-44D5-8C75-2CEFAEEAFE4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81" name="Line 6253">
          <a:extLst>
            <a:ext uri="{FF2B5EF4-FFF2-40B4-BE49-F238E27FC236}">
              <a16:creationId xmlns:a16="http://schemas.microsoft.com/office/drawing/2014/main" id="{8A48AD9E-D083-4EE7-8653-455B2D42255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82" name="Line 6254">
          <a:extLst>
            <a:ext uri="{FF2B5EF4-FFF2-40B4-BE49-F238E27FC236}">
              <a16:creationId xmlns:a16="http://schemas.microsoft.com/office/drawing/2014/main" id="{A2727BD3-3078-4629-93E5-CF093522FA5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83" name="Line 6255">
          <a:extLst>
            <a:ext uri="{FF2B5EF4-FFF2-40B4-BE49-F238E27FC236}">
              <a16:creationId xmlns:a16="http://schemas.microsoft.com/office/drawing/2014/main" id="{AE71768A-9B3A-46F8-8B5E-2EE462002D1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84" name="Line 6256">
          <a:extLst>
            <a:ext uri="{FF2B5EF4-FFF2-40B4-BE49-F238E27FC236}">
              <a16:creationId xmlns:a16="http://schemas.microsoft.com/office/drawing/2014/main" id="{022E7EDA-EA26-44A3-81C1-0CCE2EBC46C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85" name="Line 6257">
          <a:extLst>
            <a:ext uri="{FF2B5EF4-FFF2-40B4-BE49-F238E27FC236}">
              <a16:creationId xmlns:a16="http://schemas.microsoft.com/office/drawing/2014/main" id="{DDE94B1A-AC9B-4BC1-998B-498AA2FAE2E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86" name="Line 6258">
          <a:extLst>
            <a:ext uri="{FF2B5EF4-FFF2-40B4-BE49-F238E27FC236}">
              <a16:creationId xmlns:a16="http://schemas.microsoft.com/office/drawing/2014/main" id="{07461D6F-A44C-4A3D-A77A-82EB07DAC3D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87" name="Line 6259">
          <a:extLst>
            <a:ext uri="{FF2B5EF4-FFF2-40B4-BE49-F238E27FC236}">
              <a16:creationId xmlns:a16="http://schemas.microsoft.com/office/drawing/2014/main" id="{06C147A1-1218-422D-A625-E4DEC6EA505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88" name="Line 6260">
          <a:extLst>
            <a:ext uri="{FF2B5EF4-FFF2-40B4-BE49-F238E27FC236}">
              <a16:creationId xmlns:a16="http://schemas.microsoft.com/office/drawing/2014/main" id="{65A80E5C-2153-453F-B027-ACCA283C510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89" name="Line 6261">
          <a:extLst>
            <a:ext uri="{FF2B5EF4-FFF2-40B4-BE49-F238E27FC236}">
              <a16:creationId xmlns:a16="http://schemas.microsoft.com/office/drawing/2014/main" id="{03B1C82D-36B4-4FAB-83BE-6A5D40E0984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90" name="Line 6262">
          <a:extLst>
            <a:ext uri="{FF2B5EF4-FFF2-40B4-BE49-F238E27FC236}">
              <a16:creationId xmlns:a16="http://schemas.microsoft.com/office/drawing/2014/main" id="{FB406A85-AEAA-4E5C-B5A2-9615FE91204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91" name="Line 6263">
          <a:extLst>
            <a:ext uri="{FF2B5EF4-FFF2-40B4-BE49-F238E27FC236}">
              <a16:creationId xmlns:a16="http://schemas.microsoft.com/office/drawing/2014/main" id="{F5B18216-F081-445C-AD88-0AB382E20EF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92" name="Line 6264">
          <a:extLst>
            <a:ext uri="{FF2B5EF4-FFF2-40B4-BE49-F238E27FC236}">
              <a16:creationId xmlns:a16="http://schemas.microsoft.com/office/drawing/2014/main" id="{F290AC2C-6B4E-4436-8663-AE08BAAF5E4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93" name="Line 6265">
          <a:extLst>
            <a:ext uri="{FF2B5EF4-FFF2-40B4-BE49-F238E27FC236}">
              <a16:creationId xmlns:a16="http://schemas.microsoft.com/office/drawing/2014/main" id="{46F599CE-3145-4359-AD0F-D5047EB5235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94" name="Line 6266">
          <a:extLst>
            <a:ext uri="{FF2B5EF4-FFF2-40B4-BE49-F238E27FC236}">
              <a16:creationId xmlns:a16="http://schemas.microsoft.com/office/drawing/2014/main" id="{4BEFC496-9DB9-41BD-94CF-9ADB481FF28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95" name="Line 6267">
          <a:extLst>
            <a:ext uri="{FF2B5EF4-FFF2-40B4-BE49-F238E27FC236}">
              <a16:creationId xmlns:a16="http://schemas.microsoft.com/office/drawing/2014/main" id="{8034A918-4205-4B3D-AFBC-26623214E81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96" name="Line 6268">
          <a:extLst>
            <a:ext uri="{FF2B5EF4-FFF2-40B4-BE49-F238E27FC236}">
              <a16:creationId xmlns:a16="http://schemas.microsoft.com/office/drawing/2014/main" id="{D9182579-C9BF-4980-8ABF-E82780985D5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97" name="Line 6269">
          <a:extLst>
            <a:ext uri="{FF2B5EF4-FFF2-40B4-BE49-F238E27FC236}">
              <a16:creationId xmlns:a16="http://schemas.microsoft.com/office/drawing/2014/main" id="{8691FE11-EFE8-4EC6-8843-8DA2F9588E8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98" name="Line 6270">
          <a:extLst>
            <a:ext uri="{FF2B5EF4-FFF2-40B4-BE49-F238E27FC236}">
              <a16:creationId xmlns:a16="http://schemas.microsoft.com/office/drawing/2014/main" id="{06A903A5-6102-49BA-A17C-F6158EB2457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599" name="Line 6271">
          <a:extLst>
            <a:ext uri="{FF2B5EF4-FFF2-40B4-BE49-F238E27FC236}">
              <a16:creationId xmlns:a16="http://schemas.microsoft.com/office/drawing/2014/main" id="{9F767644-2B89-499D-9507-0E954A9B984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00" name="Line 6272">
          <a:extLst>
            <a:ext uri="{FF2B5EF4-FFF2-40B4-BE49-F238E27FC236}">
              <a16:creationId xmlns:a16="http://schemas.microsoft.com/office/drawing/2014/main" id="{0D75C299-57B3-4CE8-9242-D5F66FF556A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01" name="Line 6273">
          <a:extLst>
            <a:ext uri="{FF2B5EF4-FFF2-40B4-BE49-F238E27FC236}">
              <a16:creationId xmlns:a16="http://schemas.microsoft.com/office/drawing/2014/main" id="{8551362C-9345-4FF8-B8B3-9405D248BAC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02" name="Line 6274">
          <a:extLst>
            <a:ext uri="{FF2B5EF4-FFF2-40B4-BE49-F238E27FC236}">
              <a16:creationId xmlns:a16="http://schemas.microsoft.com/office/drawing/2014/main" id="{37ABDADE-EBB6-45E4-800C-C4A9A56E2A2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03" name="Line 6275">
          <a:extLst>
            <a:ext uri="{FF2B5EF4-FFF2-40B4-BE49-F238E27FC236}">
              <a16:creationId xmlns:a16="http://schemas.microsoft.com/office/drawing/2014/main" id="{8E9FBBD2-46B0-43CC-B74D-77E6B249103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04" name="Line 6276">
          <a:extLst>
            <a:ext uri="{FF2B5EF4-FFF2-40B4-BE49-F238E27FC236}">
              <a16:creationId xmlns:a16="http://schemas.microsoft.com/office/drawing/2014/main" id="{04AAC135-BB27-4AD6-B277-3B286F45C96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05" name="Line 6277">
          <a:extLst>
            <a:ext uri="{FF2B5EF4-FFF2-40B4-BE49-F238E27FC236}">
              <a16:creationId xmlns:a16="http://schemas.microsoft.com/office/drawing/2014/main" id="{50ED4CC7-ACAC-44A1-B1E9-C97A00E2215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06" name="Line 6278">
          <a:extLst>
            <a:ext uri="{FF2B5EF4-FFF2-40B4-BE49-F238E27FC236}">
              <a16:creationId xmlns:a16="http://schemas.microsoft.com/office/drawing/2014/main" id="{79F39384-02D4-45E8-9D16-C9FD57951F1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07" name="Line 6279">
          <a:extLst>
            <a:ext uri="{FF2B5EF4-FFF2-40B4-BE49-F238E27FC236}">
              <a16:creationId xmlns:a16="http://schemas.microsoft.com/office/drawing/2014/main" id="{BE715A5F-1D6C-4CA5-B47F-810E4D46030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08" name="Line 6280">
          <a:extLst>
            <a:ext uri="{FF2B5EF4-FFF2-40B4-BE49-F238E27FC236}">
              <a16:creationId xmlns:a16="http://schemas.microsoft.com/office/drawing/2014/main" id="{752FCEBC-E11D-4A05-BA9A-0081F10AE15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09" name="Line 6281">
          <a:extLst>
            <a:ext uri="{FF2B5EF4-FFF2-40B4-BE49-F238E27FC236}">
              <a16:creationId xmlns:a16="http://schemas.microsoft.com/office/drawing/2014/main" id="{157F8D36-E1B9-4E46-B62F-792C5FBEA5C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10" name="Line 6282">
          <a:extLst>
            <a:ext uri="{FF2B5EF4-FFF2-40B4-BE49-F238E27FC236}">
              <a16:creationId xmlns:a16="http://schemas.microsoft.com/office/drawing/2014/main" id="{A3433D21-3A95-425E-9694-E1B5AC5072D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11" name="Line 6283">
          <a:extLst>
            <a:ext uri="{FF2B5EF4-FFF2-40B4-BE49-F238E27FC236}">
              <a16:creationId xmlns:a16="http://schemas.microsoft.com/office/drawing/2014/main" id="{EEBE85AD-347A-4E20-9AA9-31C3056C4A7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12" name="Line 6284">
          <a:extLst>
            <a:ext uri="{FF2B5EF4-FFF2-40B4-BE49-F238E27FC236}">
              <a16:creationId xmlns:a16="http://schemas.microsoft.com/office/drawing/2014/main" id="{C4E4FAD3-3FF7-44F8-A248-ECAB291952A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13" name="Line 6285">
          <a:extLst>
            <a:ext uri="{FF2B5EF4-FFF2-40B4-BE49-F238E27FC236}">
              <a16:creationId xmlns:a16="http://schemas.microsoft.com/office/drawing/2014/main" id="{86A6DD98-6586-4E8A-BE5C-15A0078F092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14" name="Line 6286">
          <a:extLst>
            <a:ext uri="{FF2B5EF4-FFF2-40B4-BE49-F238E27FC236}">
              <a16:creationId xmlns:a16="http://schemas.microsoft.com/office/drawing/2014/main" id="{237817B3-4729-4BE7-9006-82CBF71901C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15" name="Line 6287">
          <a:extLst>
            <a:ext uri="{FF2B5EF4-FFF2-40B4-BE49-F238E27FC236}">
              <a16:creationId xmlns:a16="http://schemas.microsoft.com/office/drawing/2014/main" id="{CAF3394F-E674-4042-AB94-AFCD276C0BD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16" name="Line 6288">
          <a:extLst>
            <a:ext uri="{FF2B5EF4-FFF2-40B4-BE49-F238E27FC236}">
              <a16:creationId xmlns:a16="http://schemas.microsoft.com/office/drawing/2014/main" id="{55048841-81D7-4EF0-9439-C37FF5CC2BE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17" name="Line 6289">
          <a:extLst>
            <a:ext uri="{FF2B5EF4-FFF2-40B4-BE49-F238E27FC236}">
              <a16:creationId xmlns:a16="http://schemas.microsoft.com/office/drawing/2014/main" id="{C64E60C6-EEA7-4FE1-B581-F5518893194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18" name="Line 6290">
          <a:extLst>
            <a:ext uri="{FF2B5EF4-FFF2-40B4-BE49-F238E27FC236}">
              <a16:creationId xmlns:a16="http://schemas.microsoft.com/office/drawing/2014/main" id="{64E0E711-4C68-475B-951C-7DAE5631651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19" name="Line 6291">
          <a:extLst>
            <a:ext uri="{FF2B5EF4-FFF2-40B4-BE49-F238E27FC236}">
              <a16:creationId xmlns:a16="http://schemas.microsoft.com/office/drawing/2014/main" id="{0820C334-B743-45C3-8C20-493CE603E9A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20" name="Line 6292">
          <a:extLst>
            <a:ext uri="{FF2B5EF4-FFF2-40B4-BE49-F238E27FC236}">
              <a16:creationId xmlns:a16="http://schemas.microsoft.com/office/drawing/2014/main" id="{3E42B3DE-E478-4D04-89EB-9D544E68F86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21" name="Line 6293">
          <a:extLst>
            <a:ext uri="{FF2B5EF4-FFF2-40B4-BE49-F238E27FC236}">
              <a16:creationId xmlns:a16="http://schemas.microsoft.com/office/drawing/2014/main" id="{BC0632A6-B099-496F-AF4F-8BBAE2BCB72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22" name="Line 6294">
          <a:extLst>
            <a:ext uri="{FF2B5EF4-FFF2-40B4-BE49-F238E27FC236}">
              <a16:creationId xmlns:a16="http://schemas.microsoft.com/office/drawing/2014/main" id="{4DC93412-9C4A-4FEB-AD11-A81653762AA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23" name="Line 6295">
          <a:extLst>
            <a:ext uri="{FF2B5EF4-FFF2-40B4-BE49-F238E27FC236}">
              <a16:creationId xmlns:a16="http://schemas.microsoft.com/office/drawing/2014/main" id="{E88EAC07-009F-4230-8A6A-70984954100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24" name="Line 6296">
          <a:extLst>
            <a:ext uri="{FF2B5EF4-FFF2-40B4-BE49-F238E27FC236}">
              <a16:creationId xmlns:a16="http://schemas.microsoft.com/office/drawing/2014/main" id="{486BB554-7E2B-49A4-836C-8D95F153AFB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25" name="Line 6297">
          <a:extLst>
            <a:ext uri="{FF2B5EF4-FFF2-40B4-BE49-F238E27FC236}">
              <a16:creationId xmlns:a16="http://schemas.microsoft.com/office/drawing/2014/main" id="{D09DDE1A-2103-4DD7-AA3C-FBF6FD8C4EB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26" name="Line 6298">
          <a:extLst>
            <a:ext uri="{FF2B5EF4-FFF2-40B4-BE49-F238E27FC236}">
              <a16:creationId xmlns:a16="http://schemas.microsoft.com/office/drawing/2014/main" id="{41C1AC57-2FA2-47FC-BF91-7842A69675C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27" name="Line 6299">
          <a:extLst>
            <a:ext uri="{FF2B5EF4-FFF2-40B4-BE49-F238E27FC236}">
              <a16:creationId xmlns:a16="http://schemas.microsoft.com/office/drawing/2014/main" id="{6255D0E0-B19A-4AE7-AC99-0D6EFF5F59E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28" name="Line 6300">
          <a:extLst>
            <a:ext uri="{FF2B5EF4-FFF2-40B4-BE49-F238E27FC236}">
              <a16:creationId xmlns:a16="http://schemas.microsoft.com/office/drawing/2014/main" id="{D3114B95-57FF-4D97-B6AF-16F99AC1E3A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29" name="Line 6301">
          <a:extLst>
            <a:ext uri="{FF2B5EF4-FFF2-40B4-BE49-F238E27FC236}">
              <a16:creationId xmlns:a16="http://schemas.microsoft.com/office/drawing/2014/main" id="{1E0B3573-D1CC-48B4-B50B-031CBE03F22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30" name="Line 6302">
          <a:extLst>
            <a:ext uri="{FF2B5EF4-FFF2-40B4-BE49-F238E27FC236}">
              <a16:creationId xmlns:a16="http://schemas.microsoft.com/office/drawing/2014/main" id="{F0228FCF-CB5A-4AEF-B81F-41E9009EA86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31" name="Line 6303">
          <a:extLst>
            <a:ext uri="{FF2B5EF4-FFF2-40B4-BE49-F238E27FC236}">
              <a16:creationId xmlns:a16="http://schemas.microsoft.com/office/drawing/2014/main" id="{700131D7-8508-4A8D-81F1-DA334F281BF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32" name="Line 6304">
          <a:extLst>
            <a:ext uri="{FF2B5EF4-FFF2-40B4-BE49-F238E27FC236}">
              <a16:creationId xmlns:a16="http://schemas.microsoft.com/office/drawing/2014/main" id="{9C9E7117-C21D-4A87-9656-A6D11DBA453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5633" name="Line 6305">
          <a:extLst>
            <a:ext uri="{FF2B5EF4-FFF2-40B4-BE49-F238E27FC236}">
              <a16:creationId xmlns:a16="http://schemas.microsoft.com/office/drawing/2014/main" id="{2A32A4EC-3A69-4033-8743-A082272BCE5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34" name="Line 6306">
          <a:extLst>
            <a:ext uri="{FF2B5EF4-FFF2-40B4-BE49-F238E27FC236}">
              <a16:creationId xmlns:a16="http://schemas.microsoft.com/office/drawing/2014/main" id="{A131AC9B-A20B-4D60-9D2A-594DDFA2B41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35" name="Line 6307">
          <a:extLst>
            <a:ext uri="{FF2B5EF4-FFF2-40B4-BE49-F238E27FC236}">
              <a16:creationId xmlns:a16="http://schemas.microsoft.com/office/drawing/2014/main" id="{8B84D137-3A6C-406F-801E-DE98A0F25E4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36" name="Line 6308">
          <a:extLst>
            <a:ext uri="{FF2B5EF4-FFF2-40B4-BE49-F238E27FC236}">
              <a16:creationId xmlns:a16="http://schemas.microsoft.com/office/drawing/2014/main" id="{3D185E8E-88FF-4B39-8386-8DAA6AC9B8A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37" name="Line 6309">
          <a:extLst>
            <a:ext uri="{FF2B5EF4-FFF2-40B4-BE49-F238E27FC236}">
              <a16:creationId xmlns:a16="http://schemas.microsoft.com/office/drawing/2014/main" id="{C00EE229-1950-419C-ADB9-C43DCCD416D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38" name="Line 6310">
          <a:extLst>
            <a:ext uri="{FF2B5EF4-FFF2-40B4-BE49-F238E27FC236}">
              <a16:creationId xmlns:a16="http://schemas.microsoft.com/office/drawing/2014/main" id="{D9AA66E3-9EA9-42BD-83ED-AA06C1733B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39" name="Line 6311">
          <a:extLst>
            <a:ext uri="{FF2B5EF4-FFF2-40B4-BE49-F238E27FC236}">
              <a16:creationId xmlns:a16="http://schemas.microsoft.com/office/drawing/2014/main" id="{AAF92B04-5557-47F6-81E0-BF74AD4F23E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40" name="Line 6312">
          <a:extLst>
            <a:ext uri="{FF2B5EF4-FFF2-40B4-BE49-F238E27FC236}">
              <a16:creationId xmlns:a16="http://schemas.microsoft.com/office/drawing/2014/main" id="{CAA872B3-93F4-4A95-AFF5-D8F87ECEE3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41" name="Line 6313">
          <a:extLst>
            <a:ext uri="{FF2B5EF4-FFF2-40B4-BE49-F238E27FC236}">
              <a16:creationId xmlns:a16="http://schemas.microsoft.com/office/drawing/2014/main" id="{F0C367F4-98E8-4A7C-8B22-B4CC2DA18FA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42" name="Line 6314">
          <a:extLst>
            <a:ext uri="{FF2B5EF4-FFF2-40B4-BE49-F238E27FC236}">
              <a16:creationId xmlns:a16="http://schemas.microsoft.com/office/drawing/2014/main" id="{87E7D642-3C60-4D7B-86B7-A3ADA59C9D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43" name="Line 6315">
          <a:extLst>
            <a:ext uri="{FF2B5EF4-FFF2-40B4-BE49-F238E27FC236}">
              <a16:creationId xmlns:a16="http://schemas.microsoft.com/office/drawing/2014/main" id="{674640B2-7D37-4E99-9689-34CFF9F378B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44" name="Line 6316">
          <a:extLst>
            <a:ext uri="{FF2B5EF4-FFF2-40B4-BE49-F238E27FC236}">
              <a16:creationId xmlns:a16="http://schemas.microsoft.com/office/drawing/2014/main" id="{BF1E00C4-9668-4CAA-A318-855EBA7F808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45" name="Line 6317">
          <a:extLst>
            <a:ext uri="{FF2B5EF4-FFF2-40B4-BE49-F238E27FC236}">
              <a16:creationId xmlns:a16="http://schemas.microsoft.com/office/drawing/2014/main" id="{C1984CD6-BD41-49F1-9053-14EF8CD329A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46" name="Line 6318">
          <a:extLst>
            <a:ext uri="{FF2B5EF4-FFF2-40B4-BE49-F238E27FC236}">
              <a16:creationId xmlns:a16="http://schemas.microsoft.com/office/drawing/2014/main" id="{FDA2C14D-C86C-41B6-ABB1-4E2C85F7C7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47" name="Line 6319">
          <a:extLst>
            <a:ext uri="{FF2B5EF4-FFF2-40B4-BE49-F238E27FC236}">
              <a16:creationId xmlns:a16="http://schemas.microsoft.com/office/drawing/2014/main" id="{1BC6DE3F-BAF8-4F70-AD45-A80E3C23071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48" name="Line 6320">
          <a:extLst>
            <a:ext uri="{FF2B5EF4-FFF2-40B4-BE49-F238E27FC236}">
              <a16:creationId xmlns:a16="http://schemas.microsoft.com/office/drawing/2014/main" id="{213EAFE9-7109-43CF-8CEA-EC762EEB9AE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49" name="Line 6321">
          <a:extLst>
            <a:ext uri="{FF2B5EF4-FFF2-40B4-BE49-F238E27FC236}">
              <a16:creationId xmlns:a16="http://schemas.microsoft.com/office/drawing/2014/main" id="{2764AECF-273D-4054-ADEC-08B964744A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50" name="Line 6322">
          <a:extLst>
            <a:ext uri="{FF2B5EF4-FFF2-40B4-BE49-F238E27FC236}">
              <a16:creationId xmlns:a16="http://schemas.microsoft.com/office/drawing/2014/main" id="{A22F3BB1-6F72-40B8-A6A6-A2C1DB584E7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51" name="Line 6323">
          <a:extLst>
            <a:ext uri="{FF2B5EF4-FFF2-40B4-BE49-F238E27FC236}">
              <a16:creationId xmlns:a16="http://schemas.microsoft.com/office/drawing/2014/main" id="{A8A53F97-DCD3-4349-89B7-7C9C0F775BA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52" name="Line 6324">
          <a:extLst>
            <a:ext uri="{FF2B5EF4-FFF2-40B4-BE49-F238E27FC236}">
              <a16:creationId xmlns:a16="http://schemas.microsoft.com/office/drawing/2014/main" id="{2CACBE2A-E9D9-4F81-A4C1-C38A92A214E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53" name="Line 6325">
          <a:extLst>
            <a:ext uri="{FF2B5EF4-FFF2-40B4-BE49-F238E27FC236}">
              <a16:creationId xmlns:a16="http://schemas.microsoft.com/office/drawing/2014/main" id="{4BB44F46-3D38-4FB6-B2C7-687ECC29170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54" name="Line 6326">
          <a:extLst>
            <a:ext uri="{FF2B5EF4-FFF2-40B4-BE49-F238E27FC236}">
              <a16:creationId xmlns:a16="http://schemas.microsoft.com/office/drawing/2014/main" id="{BEB44CF2-A17A-4A7F-ADAE-1E4D8A0060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55" name="Line 6327">
          <a:extLst>
            <a:ext uri="{FF2B5EF4-FFF2-40B4-BE49-F238E27FC236}">
              <a16:creationId xmlns:a16="http://schemas.microsoft.com/office/drawing/2014/main" id="{B42D2B2E-CBE0-43EC-800F-6DED8E07A5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56" name="Line 6328">
          <a:extLst>
            <a:ext uri="{FF2B5EF4-FFF2-40B4-BE49-F238E27FC236}">
              <a16:creationId xmlns:a16="http://schemas.microsoft.com/office/drawing/2014/main" id="{3B21DF09-92F8-47D3-BF90-30E68BA0F0A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57" name="Line 6329">
          <a:extLst>
            <a:ext uri="{FF2B5EF4-FFF2-40B4-BE49-F238E27FC236}">
              <a16:creationId xmlns:a16="http://schemas.microsoft.com/office/drawing/2014/main" id="{CBA3A1B5-6797-4C9D-A162-C5FAA049F7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58" name="Line 6330">
          <a:extLst>
            <a:ext uri="{FF2B5EF4-FFF2-40B4-BE49-F238E27FC236}">
              <a16:creationId xmlns:a16="http://schemas.microsoft.com/office/drawing/2014/main" id="{CFFBC6E8-3088-41AE-9E6D-97B1CF1756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59" name="Line 6331">
          <a:extLst>
            <a:ext uri="{FF2B5EF4-FFF2-40B4-BE49-F238E27FC236}">
              <a16:creationId xmlns:a16="http://schemas.microsoft.com/office/drawing/2014/main" id="{17F807BF-31E7-48B8-B2F4-C8DA0387A76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60" name="Line 6332">
          <a:extLst>
            <a:ext uri="{FF2B5EF4-FFF2-40B4-BE49-F238E27FC236}">
              <a16:creationId xmlns:a16="http://schemas.microsoft.com/office/drawing/2014/main" id="{481902E4-F5B5-4D85-A0F9-EEE3D544C2A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61" name="Line 6333">
          <a:extLst>
            <a:ext uri="{FF2B5EF4-FFF2-40B4-BE49-F238E27FC236}">
              <a16:creationId xmlns:a16="http://schemas.microsoft.com/office/drawing/2014/main" id="{0E9ABAEC-6D8B-4AD9-A50E-662C73C31FD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62" name="Line 6334">
          <a:extLst>
            <a:ext uri="{FF2B5EF4-FFF2-40B4-BE49-F238E27FC236}">
              <a16:creationId xmlns:a16="http://schemas.microsoft.com/office/drawing/2014/main" id="{B8BA17A6-3AD4-42D1-81FF-BA94BF2D1C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63" name="Line 6335">
          <a:extLst>
            <a:ext uri="{FF2B5EF4-FFF2-40B4-BE49-F238E27FC236}">
              <a16:creationId xmlns:a16="http://schemas.microsoft.com/office/drawing/2014/main" id="{FCE28C26-5220-4BDE-A7B4-C31B9EA544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64" name="Line 6336">
          <a:extLst>
            <a:ext uri="{FF2B5EF4-FFF2-40B4-BE49-F238E27FC236}">
              <a16:creationId xmlns:a16="http://schemas.microsoft.com/office/drawing/2014/main" id="{5AEA51B4-87DA-4648-B991-A1BDFF23F98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65" name="Line 6337">
          <a:extLst>
            <a:ext uri="{FF2B5EF4-FFF2-40B4-BE49-F238E27FC236}">
              <a16:creationId xmlns:a16="http://schemas.microsoft.com/office/drawing/2014/main" id="{B6638346-4E44-4081-A83B-26BC99E093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66" name="Line 6338">
          <a:extLst>
            <a:ext uri="{FF2B5EF4-FFF2-40B4-BE49-F238E27FC236}">
              <a16:creationId xmlns:a16="http://schemas.microsoft.com/office/drawing/2014/main" id="{78ED14B8-231A-474A-BA0C-7B8982E6D84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67" name="Line 6339">
          <a:extLst>
            <a:ext uri="{FF2B5EF4-FFF2-40B4-BE49-F238E27FC236}">
              <a16:creationId xmlns:a16="http://schemas.microsoft.com/office/drawing/2014/main" id="{0DDBE244-5F1B-4D05-AE1E-87C67ED46D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68" name="Line 6340">
          <a:extLst>
            <a:ext uri="{FF2B5EF4-FFF2-40B4-BE49-F238E27FC236}">
              <a16:creationId xmlns:a16="http://schemas.microsoft.com/office/drawing/2014/main" id="{B936A1AD-95C2-425F-9263-A3BEACF238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69" name="Line 6341">
          <a:extLst>
            <a:ext uri="{FF2B5EF4-FFF2-40B4-BE49-F238E27FC236}">
              <a16:creationId xmlns:a16="http://schemas.microsoft.com/office/drawing/2014/main" id="{AD76F2B7-8D0F-4AFF-AD05-0E80E1791E6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70" name="Line 6342">
          <a:extLst>
            <a:ext uri="{FF2B5EF4-FFF2-40B4-BE49-F238E27FC236}">
              <a16:creationId xmlns:a16="http://schemas.microsoft.com/office/drawing/2014/main" id="{E16E298F-3B4F-459F-8C5A-A9A45A7A81E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71" name="Line 6343">
          <a:extLst>
            <a:ext uri="{FF2B5EF4-FFF2-40B4-BE49-F238E27FC236}">
              <a16:creationId xmlns:a16="http://schemas.microsoft.com/office/drawing/2014/main" id="{478363A2-D1E9-4982-886F-B50E86D0EEF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72" name="Line 6344">
          <a:extLst>
            <a:ext uri="{FF2B5EF4-FFF2-40B4-BE49-F238E27FC236}">
              <a16:creationId xmlns:a16="http://schemas.microsoft.com/office/drawing/2014/main" id="{0489E358-B3AB-4777-92D7-96B883620DB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73" name="Line 6345">
          <a:extLst>
            <a:ext uri="{FF2B5EF4-FFF2-40B4-BE49-F238E27FC236}">
              <a16:creationId xmlns:a16="http://schemas.microsoft.com/office/drawing/2014/main" id="{6BDE0302-A6BA-450E-879D-45462F3224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74" name="Line 6346">
          <a:extLst>
            <a:ext uri="{FF2B5EF4-FFF2-40B4-BE49-F238E27FC236}">
              <a16:creationId xmlns:a16="http://schemas.microsoft.com/office/drawing/2014/main" id="{D3E878BE-FDDD-4F65-BC47-82BE3583E9B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75" name="Line 6347">
          <a:extLst>
            <a:ext uri="{FF2B5EF4-FFF2-40B4-BE49-F238E27FC236}">
              <a16:creationId xmlns:a16="http://schemas.microsoft.com/office/drawing/2014/main" id="{9CB59372-1289-4AFB-B764-796082CD1C4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76" name="Line 6348">
          <a:extLst>
            <a:ext uri="{FF2B5EF4-FFF2-40B4-BE49-F238E27FC236}">
              <a16:creationId xmlns:a16="http://schemas.microsoft.com/office/drawing/2014/main" id="{DC9B60D5-1B36-4AD4-B9CA-9D9451074DE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77" name="Line 6349">
          <a:extLst>
            <a:ext uri="{FF2B5EF4-FFF2-40B4-BE49-F238E27FC236}">
              <a16:creationId xmlns:a16="http://schemas.microsoft.com/office/drawing/2014/main" id="{02C2F38A-58B4-4C1F-8212-376D4128E29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78" name="Line 6350">
          <a:extLst>
            <a:ext uri="{FF2B5EF4-FFF2-40B4-BE49-F238E27FC236}">
              <a16:creationId xmlns:a16="http://schemas.microsoft.com/office/drawing/2014/main" id="{6B46D848-CA22-4B23-85B8-D5BEA90CD05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79" name="Line 6351">
          <a:extLst>
            <a:ext uri="{FF2B5EF4-FFF2-40B4-BE49-F238E27FC236}">
              <a16:creationId xmlns:a16="http://schemas.microsoft.com/office/drawing/2014/main" id="{6A1450D0-F59C-40D8-BDAD-D6E2E43CEBF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80" name="Line 6352">
          <a:extLst>
            <a:ext uri="{FF2B5EF4-FFF2-40B4-BE49-F238E27FC236}">
              <a16:creationId xmlns:a16="http://schemas.microsoft.com/office/drawing/2014/main" id="{65DE7120-45F0-498B-87E3-B6ADE19F5A2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81" name="Line 6353">
          <a:extLst>
            <a:ext uri="{FF2B5EF4-FFF2-40B4-BE49-F238E27FC236}">
              <a16:creationId xmlns:a16="http://schemas.microsoft.com/office/drawing/2014/main" id="{00B6B366-36F3-4F49-AF58-CFA768F9336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82" name="Line 6354">
          <a:extLst>
            <a:ext uri="{FF2B5EF4-FFF2-40B4-BE49-F238E27FC236}">
              <a16:creationId xmlns:a16="http://schemas.microsoft.com/office/drawing/2014/main" id="{88BEF511-A1E8-4EBD-BBAD-8E381BD5C56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83" name="Line 6355">
          <a:extLst>
            <a:ext uri="{FF2B5EF4-FFF2-40B4-BE49-F238E27FC236}">
              <a16:creationId xmlns:a16="http://schemas.microsoft.com/office/drawing/2014/main" id="{D69035EB-1DC4-4839-9D88-08B31CA892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84" name="Line 6356">
          <a:extLst>
            <a:ext uri="{FF2B5EF4-FFF2-40B4-BE49-F238E27FC236}">
              <a16:creationId xmlns:a16="http://schemas.microsoft.com/office/drawing/2014/main" id="{A07E700E-8AAE-42B0-98E4-D548AD0CCB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85" name="Line 6357">
          <a:extLst>
            <a:ext uri="{FF2B5EF4-FFF2-40B4-BE49-F238E27FC236}">
              <a16:creationId xmlns:a16="http://schemas.microsoft.com/office/drawing/2014/main" id="{A90CABD2-CECD-4653-862A-30F520B8AA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86" name="Line 6358">
          <a:extLst>
            <a:ext uri="{FF2B5EF4-FFF2-40B4-BE49-F238E27FC236}">
              <a16:creationId xmlns:a16="http://schemas.microsoft.com/office/drawing/2014/main" id="{2808CEE2-B649-4C79-8B3D-4C51C6D42AF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87" name="Line 6359">
          <a:extLst>
            <a:ext uri="{FF2B5EF4-FFF2-40B4-BE49-F238E27FC236}">
              <a16:creationId xmlns:a16="http://schemas.microsoft.com/office/drawing/2014/main" id="{0AE7E6EE-AE7B-4B3C-B494-53B26DED083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88" name="Line 6360">
          <a:extLst>
            <a:ext uri="{FF2B5EF4-FFF2-40B4-BE49-F238E27FC236}">
              <a16:creationId xmlns:a16="http://schemas.microsoft.com/office/drawing/2014/main" id="{59ADE70D-3FD7-4C47-9EE3-91A593B220C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89" name="Line 6361">
          <a:extLst>
            <a:ext uri="{FF2B5EF4-FFF2-40B4-BE49-F238E27FC236}">
              <a16:creationId xmlns:a16="http://schemas.microsoft.com/office/drawing/2014/main" id="{EDBD538B-1ABC-4B17-A735-8A55315DD56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90" name="Line 6362">
          <a:extLst>
            <a:ext uri="{FF2B5EF4-FFF2-40B4-BE49-F238E27FC236}">
              <a16:creationId xmlns:a16="http://schemas.microsoft.com/office/drawing/2014/main" id="{2B8017C6-ABC4-4A0D-8DC3-ABEDC40CB09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91" name="Line 6363">
          <a:extLst>
            <a:ext uri="{FF2B5EF4-FFF2-40B4-BE49-F238E27FC236}">
              <a16:creationId xmlns:a16="http://schemas.microsoft.com/office/drawing/2014/main" id="{2F785100-4208-4646-8C21-8243955D3F5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92" name="Line 6364">
          <a:extLst>
            <a:ext uri="{FF2B5EF4-FFF2-40B4-BE49-F238E27FC236}">
              <a16:creationId xmlns:a16="http://schemas.microsoft.com/office/drawing/2014/main" id="{BCB7AD5C-02AE-44F3-A0EA-29AFC7D404E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93" name="Line 6365">
          <a:extLst>
            <a:ext uri="{FF2B5EF4-FFF2-40B4-BE49-F238E27FC236}">
              <a16:creationId xmlns:a16="http://schemas.microsoft.com/office/drawing/2014/main" id="{7CE51DED-80C6-4E43-9CF6-29E4C8A1AE1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94" name="Line 6366">
          <a:extLst>
            <a:ext uri="{FF2B5EF4-FFF2-40B4-BE49-F238E27FC236}">
              <a16:creationId xmlns:a16="http://schemas.microsoft.com/office/drawing/2014/main" id="{BCBF9C98-63A2-44D1-BBB0-F9078D6ACB1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95" name="Line 6367">
          <a:extLst>
            <a:ext uri="{FF2B5EF4-FFF2-40B4-BE49-F238E27FC236}">
              <a16:creationId xmlns:a16="http://schemas.microsoft.com/office/drawing/2014/main" id="{895AA80D-97BF-43F3-ADAA-292C28CBB34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96" name="Line 6368">
          <a:extLst>
            <a:ext uri="{FF2B5EF4-FFF2-40B4-BE49-F238E27FC236}">
              <a16:creationId xmlns:a16="http://schemas.microsoft.com/office/drawing/2014/main" id="{F802EFF1-7911-46A7-925F-F79E8CCC05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97" name="Line 6369">
          <a:extLst>
            <a:ext uri="{FF2B5EF4-FFF2-40B4-BE49-F238E27FC236}">
              <a16:creationId xmlns:a16="http://schemas.microsoft.com/office/drawing/2014/main" id="{77F9D0CE-27EB-4993-ACB5-6F282E2B758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98" name="Line 6370">
          <a:extLst>
            <a:ext uri="{FF2B5EF4-FFF2-40B4-BE49-F238E27FC236}">
              <a16:creationId xmlns:a16="http://schemas.microsoft.com/office/drawing/2014/main" id="{8256FCDD-3537-4162-A1E4-034B69F6913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699" name="Line 6371">
          <a:extLst>
            <a:ext uri="{FF2B5EF4-FFF2-40B4-BE49-F238E27FC236}">
              <a16:creationId xmlns:a16="http://schemas.microsoft.com/office/drawing/2014/main" id="{950B7CB4-F01C-4E18-80BA-9D098E65D35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00" name="Line 6372">
          <a:extLst>
            <a:ext uri="{FF2B5EF4-FFF2-40B4-BE49-F238E27FC236}">
              <a16:creationId xmlns:a16="http://schemas.microsoft.com/office/drawing/2014/main" id="{DF440736-BA9E-4976-A433-CE5D726A3D2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01" name="Line 6373">
          <a:extLst>
            <a:ext uri="{FF2B5EF4-FFF2-40B4-BE49-F238E27FC236}">
              <a16:creationId xmlns:a16="http://schemas.microsoft.com/office/drawing/2014/main" id="{9B5D7884-450B-4694-9081-2A0FDFE702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02" name="Line 6374">
          <a:extLst>
            <a:ext uri="{FF2B5EF4-FFF2-40B4-BE49-F238E27FC236}">
              <a16:creationId xmlns:a16="http://schemas.microsoft.com/office/drawing/2014/main" id="{3AFF712F-8A78-44B0-9EB9-19FEB4FBEAE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03" name="Line 6375">
          <a:extLst>
            <a:ext uri="{FF2B5EF4-FFF2-40B4-BE49-F238E27FC236}">
              <a16:creationId xmlns:a16="http://schemas.microsoft.com/office/drawing/2014/main" id="{DA0C247E-3057-4AF9-A9C4-01E00241D2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04" name="Line 6376">
          <a:extLst>
            <a:ext uri="{FF2B5EF4-FFF2-40B4-BE49-F238E27FC236}">
              <a16:creationId xmlns:a16="http://schemas.microsoft.com/office/drawing/2014/main" id="{BE86F956-F500-45BC-8D4C-ABA4702795C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05" name="Line 6377">
          <a:extLst>
            <a:ext uri="{FF2B5EF4-FFF2-40B4-BE49-F238E27FC236}">
              <a16:creationId xmlns:a16="http://schemas.microsoft.com/office/drawing/2014/main" id="{D8CBBA2E-48BA-47BE-AF30-C930F77A5C2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06" name="Line 6378">
          <a:extLst>
            <a:ext uri="{FF2B5EF4-FFF2-40B4-BE49-F238E27FC236}">
              <a16:creationId xmlns:a16="http://schemas.microsoft.com/office/drawing/2014/main" id="{4BE11AD0-735E-46BB-B86A-2C380782349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07" name="Line 6379">
          <a:extLst>
            <a:ext uri="{FF2B5EF4-FFF2-40B4-BE49-F238E27FC236}">
              <a16:creationId xmlns:a16="http://schemas.microsoft.com/office/drawing/2014/main" id="{A1D0114B-FAE0-438A-AF49-1C5E9223360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08" name="Line 6380">
          <a:extLst>
            <a:ext uri="{FF2B5EF4-FFF2-40B4-BE49-F238E27FC236}">
              <a16:creationId xmlns:a16="http://schemas.microsoft.com/office/drawing/2014/main" id="{FB025F2D-61AC-4931-94D2-4F2DBD569BE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09" name="Line 6381">
          <a:extLst>
            <a:ext uri="{FF2B5EF4-FFF2-40B4-BE49-F238E27FC236}">
              <a16:creationId xmlns:a16="http://schemas.microsoft.com/office/drawing/2014/main" id="{44EBA6C9-BA1A-4954-B6AF-CF2F64A926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10" name="Line 6382">
          <a:extLst>
            <a:ext uri="{FF2B5EF4-FFF2-40B4-BE49-F238E27FC236}">
              <a16:creationId xmlns:a16="http://schemas.microsoft.com/office/drawing/2014/main" id="{2FC3F299-3609-4760-A6D9-595B9C3723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11" name="Line 6383">
          <a:extLst>
            <a:ext uri="{FF2B5EF4-FFF2-40B4-BE49-F238E27FC236}">
              <a16:creationId xmlns:a16="http://schemas.microsoft.com/office/drawing/2014/main" id="{ACEBECF4-6EF8-4CA4-BF83-CC904CD3896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12" name="Line 6384">
          <a:extLst>
            <a:ext uri="{FF2B5EF4-FFF2-40B4-BE49-F238E27FC236}">
              <a16:creationId xmlns:a16="http://schemas.microsoft.com/office/drawing/2014/main" id="{66ABBFE0-2EFD-4620-B929-3DBB768CAAF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13" name="Line 6385">
          <a:extLst>
            <a:ext uri="{FF2B5EF4-FFF2-40B4-BE49-F238E27FC236}">
              <a16:creationId xmlns:a16="http://schemas.microsoft.com/office/drawing/2014/main" id="{C3C8775A-C034-4870-A19E-AF64BC306B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14" name="Line 6386">
          <a:extLst>
            <a:ext uri="{FF2B5EF4-FFF2-40B4-BE49-F238E27FC236}">
              <a16:creationId xmlns:a16="http://schemas.microsoft.com/office/drawing/2014/main" id="{15C9B5A8-A0A4-4AFB-9ADE-39828B131E0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15" name="Line 6387">
          <a:extLst>
            <a:ext uri="{FF2B5EF4-FFF2-40B4-BE49-F238E27FC236}">
              <a16:creationId xmlns:a16="http://schemas.microsoft.com/office/drawing/2014/main" id="{BAFA63EF-08AA-4AAA-BFC9-9C7F64F83F7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16" name="Line 6388">
          <a:extLst>
            <a:ext uri="{FF2B5EF4-FFF2-40B4-BE49-F238E27FC236}">
              <a16:creationId xmlns:a16="http://schemas.microsoft.com/office/drawing/2014/main" id="{573A7272-9819-45C8-BC92-22B2C188419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17" name="Line 6389">
          <a:extLst>
            <a:ext uri="{FF2B5EF4-FFF2-40B4-BE49-F238E27FC236}">
              <a16:creationId xmlns:a16="http://schemas.microsoft.com/office/drawing/2014/main" id="{2590F65D-9594-49C3-9B76-2B7499B018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18" name="Line 6390">
          <a:extLst>
            <a:ext uri="{FF2B5EF4-FFF2-40B4-BE49-F238E27FC236}">
              <a16:creationId xmlns:a16="http://schemas.microsoft.com/office/drawing/2014/main" id="{6B56D9A6-2B47-49B3-9705-57027B86AA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19" name="Line 6391">
          <a:extLst>
            <a:ext uri="{FF2B5EF4-FFF2-40B4-BE49-F238E27FC236}">
              <a16:creationId xmlns:a16="http://schemas.microsoft.com/office/drawing/2014/main" id="{C3841F3A-1611-464E-8E5C-8D7FE99471A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20" name="Line 6392">
          <a:extLst>
            <a:ext uri="{FF2B5EF4-FFF2-40B4-BE49-F238E27FC236}">
              <a16:creationId xmlns:a16="http://schemas.microsoft.com/office/drawing/2014/main" id="{2C3F2298-6F7F-40B5-8EE6-09EFB0155DB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21" name="Line 6393">
          <a:extLst>
            <a:ext uri="{FF2B5EF4-FFF2-40B4-BE49-F238E27FC236}">
              <a16:creationId xmlns:a16="http://schemas.microsoft.com/office/drawing/2014/main" id="{EAE6F689-91E2-42AA-B33B-B5F02896D46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22" name="Line 6394">
          <a:extLst>
            <a:ext uri="{FF2B5EF4-FFF2-40B4-BE49-F238E27FC236}">
              <a16:creationId xmlns:a16="http://schemas.microsoft.com/office/drawing/2014/main" id="{46DCF061-B133-46B6-A38E-474227B2958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23" name="Line 6395">
          <a:extLst>
            <a:ext uri="{FF2B5EF4-FFF2-40B4-BE49-F238E27FC236}">
              <a16:creationId xmlns:a16="http://schemas.microsoft.com/office/drawing/2014/main" id="{A2307F74-C728-45E2-8BC9-C31AF18EA5F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24" name="Line 6396">
          <a:extLst>
            <a:ext uri="{FF2B5EF4-FFF2-40B4-BE49-F238E27FC236}">
              <a16:creationId xmlns:a16="http://schemas.microsoft.com/office/drawing/2014/main" id="{C2E3A097-28CE-4C81-9589-38AAE19D4B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25" name="Line 6397">
          <a:extLst>
            <a:ext uri="{FF2B5EF4-FFF2-40B4-BE49-F238E27FC236}">
              <a16:creationId xmlns:a16="http://schemas.microsoft.com/office/drawing/2014/main" id="{12937079-43AA-4920-9E23-A7883C001A0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26" name="Line 6398">
          <a:extLst>
            <a:ext uri="{FF2B5EF4-FFF2-40B4-BE49-F238E27FC236}">
              <a16:creationId xmlns:a16="http://schemas.microsoft.com/office/drawing/2014/main" id="{624BFD3F-BE93-4C70-A747-B78E4F99630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27" name="Line 6399">
          <a:extLst>
            <a:ext uri="{FF2B5EF4-FFF2-40B4-BE49-F238E27FC236}">
              <a16:creationId xmlns:a16="http://schemas.microsoft.com/office/drawing/2014/main" id="{9183ABEE-4167-4AFB-93EE-7B2E0C9B0FC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28" name="Line 6400">
          <a:extLst>
            <a:ext uri="{FF2B5EF4-FFF2-40B4-BE49-F238E27FC236}">
              <a16:creationId xmlns:a16="http://schemas.microsoft.com/office/drawing/2014/main" id="{1F6D19A1-AED2-49B7-8F5B-B8E21C86EFD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29" name="Line 6401">
          <a:extLst>
            <a:ext uri="{FF2B5EF4-FFF2-40B4-BE49-F238E27FC236}">
              <a16:creationId xmlns:a16="http://schemas.microsoft.com/office/drawing/2014/main" id="{AF791153-ED1C-4952-83AD-B71550C5AC9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30" name="Line 6402">
          <a:extLst>
            <a:ext uri="{FF2B5EF4-FFF2-40B4-BE49-F238E27FC236}">
              <a16:creationId xmlns:a16="http://schemas.microsoft.com/office/drawing/2014/main" id="{D63ABD06-ABAD-4B75-AAF6-F085668AA55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31" name="Line 6403">
          <a:extLst>
            <a:ext uri="{FF2B5EF4-FFF2-40B4-BE49-F238E27FC236}">
              <a16:creationId xmlns:a16="http://schemas.microsoft.com/office/drawing/2014/main" id="{642DC0C6-9CBF-47E8-8FF7-7F8F862D4A6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32" name="Line 6404">
          <a:extLst>
            <a:ext uri="{FF2B5EF4-FFF2-40B4-BE49-F238E27FC236}">
              <a16:creationId xmlns:a16="http://schemas.microsoft.com/office/drawing/2014/main" id="{DE2BE46A-253B-48DD-8A05-38EFFD0A9E7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33" name="Line 6405">
          <a:extLst>
            <a:ext uri="{FF2B5EF4-FFF2-40B4-BE49-F238E27FC236}">
              <a16:creationId xmlns:a16="http://schemas.microsoft.com/office/drawing/2014/main" id="{CE0BB3A4-1B1E-4C30-9778-D09F3B76971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34" name="Line 6406">
          <a:extLst>
            <a:ext uri="{FF2B5EF4-FFF2-40B4-BE49-F238E27FC236}">
              <a16:creationId xmlns:a16="http://schemas.microsoft.com/office/drawing/2014/main" id="{4A66D532-B95A-42BE-A724-031A2B4BAFC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35" name="Line 6407">
          <a:extLst>
            <a:ext uri="{FF2B5EF4-FFF2-40B4-BE49-F238E27FC236}">
              <a16:creationId xmlns:a16="http://schemas.microsoft.com/office/drawing/2014/main" id="{09C278CA-8BAB-41CC-8B2D-C06F1C36B79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36" name="Line 6408">
          <a:extLst>
            <a:ext uri="{FF2B5EF4-FFF2-40B4-BE49-F238E27FC236}">
              <a16:creationId xmlns:a16="http://schemas.microsoft.com/office/drawing/2014/main" id="{CC7FEB5B-6225-46DB-853B-4D7BFFB7E73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37" name="Line 6409">
          <a:extLst>
            <a:ext uri="{FF2B5EF4-FFF2-40B4-BE49-F238E27FC236}">
              <a16:creationId xmlns:a16="http://schemas.microsoft.com/office/drawing/2014/main" id="{D4728C38-E936-43BC-BC61-77E8F59E97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38" name="Line 6410">
          <a:extLst>
            <a:ext uri="{FF2B5EF4-FFF2-40B4-BE49-F238E27FC236}">
              <a16:creationId xmlns:a16="http://schemas.microsoft.com/office/drawing/2014/main" id="{AC4789EC-6B75-46D1-ABEB-51F12BBA380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39" name="Line 6411">
          <a:extLst>
            <a:ext uri="{FF2B5EF4-FFF2-40B4-BE49-F238E27FC236}">
              <a16:creationId xmlns:a16="http://schemas.microsoft.com/office/drawing/2014/main" id="{13055362-EBE6-4D78-8B0F-6C045861252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40" name="Line 6412">
          <a:extLst>
            <a:ext uri="{FF2B5EF4-FFF2-40B4-BE49-F238E27FC236}">
              <a16:creationId xmlns:a16="http://schemas.microsoft.com/office/drawing/2014/main" id="{C8B819B8-DE25-4C1F-AEFD-3A64E07E7F3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41" name="Line 6413">
          <a:extLst>
            <a:ext uri="{FF2B5EF4-FFF2-40B4-BE49-F238E27FC236}">
              <a16:creationId xmlns:a16="http://schemas.microsoft.com/office/drawing/2014/main" id="{8DFF36A2-D2AE-4957-9E8A-05CFD3DD73C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42" name="Line 6414">
          <a:extLst>
            <a:ext uri="{FF2B5EF4-FFF2-40B4-BE49-F238E27FC236}">
              <a16:creationId xmlns:a16="http://schemas.microsoft.com/office/drawing/2014/main" id="{811E8FF7-4F9C-4626-8904-B6A50DA348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43" name="Line 6415">
          <a:extLst>
            <a:ext uri="{FF2B5EF4-FFF2-40B4-BE49-F238E27FC236}">
              <a16:creationId xmlns:a16="http://schemas.microsoft.com/office/drawing/2014/main" id="{C4F1B12C-A68E-4B59-8D13-BA9324E77E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44" name="Line 6416">
          <a:extLst>
            <a:ext uri="{FF2B5EF4-FFF2-40B4-BE49-F238E27FC236}">
              <a16:creationId xmlns:a16="http://schemas.microsoft.com/office/drawing/2014/main" id="{C3B2CC56-81C0-4634-9419-08DF2425A52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45" name="Line 6417">
          <a:extLst>
            <a:ext uri="{FF2B5EF4-FFF2-40B4-BE49-F238E27FC236}">
              <a16:creationId xmlns:a16="http://schemas.microsoft.com/office/drawing/2014/main" id="{E5B9F001-3DA2-4146-9582-2B1A508BB3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46" name="Line 6418">
          <a:extLst>
            <a:ext uri="{FF2B5EF4-FFF2-40B4-BE49-F238E27FC236}">
              <a16:creationId xmlns:a16="http://schemas.microsoft.com/office/drawing/2014/main" id="{9762042A-85B5-47E5-B137-49C7990282E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47" name="Line 6419">
          <a:extLst>
            <a:ext uri="{FF2B5EF4-FFF2-40B4-BE49-F238E27FC236}">
              <a16:creationId xmlns:a16="http://schemas.microsoft.com/office/drawing/2014/main" id="{C144A7C5-A6C1-4A7F-A66F-7ED81553241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48" name="Line 6420">
          <a:extLst>
            <a:ext uri="{FF2B5EF4-FFF2-40B4-BE49-F238E27FC236}">
              <a16:creationId xmlns:a16="http://schemas.microsoft.com/office/drawing/2014/main" id="{B3B89507-C1AF-4AD2-9DC7-0B5D6EC8B8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49" name="Line 6421">
          <a:extLst>
            <a:ext uri="{FF2B5EF4-FFF2-40B4-BE49-F238E27FC236}">
              <a16:creationId xmlns:a16="http://schemas.microsoft.com/office/drawing/2014/main" id="{95634662-5972-4107-AE72-27B2626F87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50" name="Line 6422">
          <a:extLst>
            <a:ext uri="{FF2B5EF4-FFF2-40B4-BE49-F238E27FC236}">
              <a16:creationId xmlns:a16="http://schemas.microsoft.com/office/drawing/2014/main" id="{87A9D481-48B1-42DD-9943-817FCB87163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51" name="Line 6423">
          <a:extLst>
            <a:ext uri="{FF2B5EF4-FFF2-40B4-BE49-F238E27FC236}">
              <a16:creationId xmlns:a16="http://schemas.microsoft.com/office/drawing/2014/main" id="{73194893-D4D1-4934-8ADA-9D8D4A79611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52" name="Line 6424">
          <a:extLst>
            <a:ext uri="{FF2B5EF4-FFF2-40B4-BE49-F238E27FC236}">
              <a16:creationId xmlns:a16="http://schemas.microsoft.com/office/drawing/2014/main" id="{9CBD001E-6E60-4C91-8672-301FF9548D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53" name="Line 6425">
          <a:extLst>
            <a:ext uri="{FF2B5EF4-FFF2-40B4-BE49-F238E27FC236}">
              <a16:creationId xmlns:a16="http://schemas.microsoft.com/office/drawing/2014/main" id="{A9928D07-5B35-4C75-BA86-72322BB006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54" name="Line 6426">
          <a:extLst>
            <a:ext uri="{FF2B5EF4-FFF2-40B4-BE49-F238E27FC236}">
              <a16:creationId xmlns:a16="http://schemas.microsoft.com/office/drawing/2014/main" id="{995FA0BC-748F-4665-8376-EDD7DBA30EF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55" name="Line 6427">
          <a:extLst>
            <a:ext uri="{FF2B5EF4-FFF2-40B4-BE49-F238E27FC236}">
              <a16:creationId xmlns:a16="http://schemas.microsoft.com/office/drawing/2014/main" id="{DD2E8CCC-4BA8-411A-86B0-C2F9D3B891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56" name="Line 6428">
          <a:extLst>
            <a:ext uri="{FF2B5EF4-FFF2-40B4-BE49-F238E27FC236}">
              <a16:creationId xmlns:a16="http://schemas.microsoft.com/office/drawing/2014/main" id="{1C62035D-2542-469B-B61C-E5904A3C9F7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57" name="Line 6429">
          <a:extLst>
            <a:ext uri="{FF2B5EF4-FFF2-40B4-BE49-F238E27FC236}">
              <a16:creationId xmlns:a16="http://schemas.microsoft.com/office/drawing/2014/main" id="{A7749203-ED01-489E-84A1-5B92E9D9A02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58" name="Line 6430">
          <a:extLst>
            <a:ext uri="{FF2B5EF4-FFF2-40B4-BE49-F238E27FC236}">
              <a16:creationId xmlns:a16="http://schemas.microsoft.com/office/drawing/2014/main" id="{41C83444-E636-4832-83C4-4FD68B43486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59" name="Line 6431">
          <a:extLst>
            <a:ext uri="{FF2B5EF4-FFF2-40B4-BE49-F238E27FC236}">
              <a16:creationId xmlns:a16="http://schemas.microsoft.com/office/drawing/2014/main" id="{154D368C-7EE6-4FA9-A437-A33107C73FA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60" name="Line 6432">
          <a:extLst>
            <a:ext uri="{FF2B5EF4-FFF2-40B4-BE49-F238E27FC236}">
              <a16:creationId xmlns:a16="http://schemas.microsoft.com/office/drawing/2014/main" id="{A241EEB7-A21C-4186-9CF9-C6528043EC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61" name="Line 6433">
          <a:extLst>
            <a:ext uri="{FF2B5EF4-FFF2-40B4-BE49-F238E27FC236}">
              <a16:creationId xmlns:a16="http://schemas.microsoft.com/office/drawing/2014/main" id="{B9DB73B7-81B4-4552-88E9-5548C4C1190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62" name="Line 6434">
          <a:extLst>
            <a:ext uri="{FF2B5EF4-FFF2-40B4-BE49-F238E27FC236}">
              <a16:creationId xmlns:a16="http://schemas.microsoft.com/office/drawing/2014/main" id="{C012DEA4-516A-4462-8285-1D3ADFD6E78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63" name="Line 6435">
          <a:extLst>
            <a:ext uri="{FF2B5EF4-FFF2-40B4-BE49-F238E27FC236}">
              <a16:creationId xmlns:a16="http://schemas.microsoft.com/office/drawing/2014/main" id="{CF023931-BCDD-449E-B3DF-7D82C39ED8C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64" name="Line 6436">
          <a:extLst>
            <a:ext uri="{FF2B5EF4-FFF2-40B4-BE49-F238E27FC236}">
              <a16:creationId xmlns:a16="http://schemas.microsoft.com/office/drawing/2014/main" id="{1E3FE187-5600-46E6-B6D7-5CBEA60BD8C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65" name="Line 6437">
          <a:extLst>
            <a:ext uri="{FF2B5EF4-FFF2-40B4-BE49-F238E27FC236}">
              <a16:creationId xmlns:a16="http://schemas.microsoft.com/office/drawing/2014/main" id="{D4C8CB81-D9A0-40F8-BA19-F7DEC7724AB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66" name="Line 6438">
          <a:extLst>
            <a:ext uri="{FF2B5EF4-FFF2-40B4-BE49-F238E27FC236}">
              <a16:creationId xmlns:a16="http://schemas.microsoft.com/office/drawing/2014/main" id="{6B602A10-4C70-46CC-A06D-0094FAE0004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67" name="Line 6439">
          <a:extLst>
            <a:ext uri="{FF2B5EF4-FFF2-40B4-BE49-F238E27FC236}">
              <a16:creationId xmlns:a16="http://schemas.microsoft.com/office/drawing/2014/main" id="{8E3CAE68-40DA-4662-952F-896AFD9AA16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68" name="Line 6440">
          <a:extLst>
            <a:ext uri="{FF2B5EF4-FFF2-40B4-BE49-F238E27FC236}">
              <a16:creationId xmlns:a16="http://schemas.microsoft.com/office/drawing/2014/main" id="{C70F90F0-6390-4160-B5D9-6E2B2396B3C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69" name="Line 6441">
          <a:extLst>
            <a:ext uri="{FF2B5EF4-FFF2-40B4-BE49-F238E27FC236}">
              <a16:creationId xmlns:a16="http://schemas.microsoft.com/office/drawing/2014/main" id="{AAEFAF8A-58DC-40D5-8D98-5DBA101C5E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70" name="Line 6442">
          <a:extLst>
            <a:ext uri="{FF2B5EF4-FFF2-40B4-BE49-F238E27FC236}">
              <a16:creationId xmlns:a16="http://schemas.microsoft.com/office/drawing/2014/main" id="{F3BC4BB0-8C85-4BCB-90D6-CFA3AF5D52F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71" name="Line 6443">
          <a:extLst>
            <a:ext uri="{FF2B5EF4-FFF2-40B4-BE49-F238E27FC236}">
              <a16:creationId xmlns:a16="http://schemas.microsoft.com/office/drawing/2014/main" id="{279D585F-E1B2-4291-B3AA-C5A82F3EA9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72" name="Line 6444">
          <a:extLst>
            <a:ext uri="{FF2B5EF4-FFF2-40B4-BE49-F238E27FC236}">
              <a16:creationId xmlns:a16="http://schemas.microsoft.com/office/drawing/2014/main" id="{4930E6D8-E844-4A30-A72D-76CE45319D9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73" name="Line 6445">
          <a:extLst>
            <a:ext uri="{FF2B5EF4-FFF2-40B4-BE49-F238E27FC236}">
              <a16:creationId xmlns:a16="http://schemas.microsoft.com/office/drawing/2014/main" id="{9CA198B5-B52E-4C6D-B420-34060BEC5EE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74" name="Line 6446">
          <a:extLst>
            <a:ext uri="{FF2B5EF4-FFF2-40B4-BE49-F238E27FC236}">
              <a16:creationId xmlns:a16="http://schemas.microsoft.com/office/drawing/2014/main" id="{C003291C-1B0F-4AD0-BB6E-338C1576B83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75" name="Line 6447">
          <a:extLst>
            <a:ext uri="{FF2B5EF4-FFF2-40B4-BE49-F238E27FC236}">
              <a16:creationId xmlns:a16="http://schemas.microsoft.com/office/drawing/2014/main" id="{ADADB757-E896-4994-8359-69349872552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76" name="Line 6448">
          <a:extLst>
            <a:ext uri="{FF2B5EF4-FFF2-40B4-BE49-F238E27FC236}">
              <a16:creationId xmlns:a16="http://schemas.microsoft.com/office/drawing/2014/main" id="{69076E01-BE4D-428B-90D8-0D187BEF5C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77" name="Line 6449">
          <a:extLst>
            <a:ext uri="{FF2B5EF4-FFF2-40B4-BE49-F238E27FC236}">
              <a16:creationId xmlns:a16="http://schemas.microsoft.com/office/drawing/2014/main" id="{A903E21C-3DF3-424C-892B-39DFB6EB4AE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78" name="Line 6450">
          <a:extLst>
            <a:ext uri="{FF2B5EF4-FFF2-40B4-BE49-F238E27FC236}">
              <a16:creationId xmlns:a16="http://schemas.microsoft.com/office/drawing/2014/main" id="{A8276F34-E999-48DB-B04A-21A0EBB7ED4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79" name="Line 6451">
          <a:extLst>
            <a:ext uri="{FF2B5EF4-FFF2-40B4-BE49-F238E27FC236}">
              <a16:creationId xmlns:a16="http://schemas.microsoft.com/office/drawing/2014/main" id="{6F898BC2-3C93-4D27-BC48-E1790FFF026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80" name="Line 6452">
          <a:extLst>
            <a:ext uri="{FF2B5EF4-FFF2-40B4-BE49-F238E27FC236}">
              <a16:creationId xmlns:a16="http://schemas.microsoft.com/office/drawing/2014/main" id="{7BC2A5F7-E84E-46F6-852E-16E433E0C4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81" name="Line 6453">
          <a:extLst>
            <a:ext uri="{FF2B5EF4-FFF2-40B4-BE49-F238E27FC236}">
              <a16:creationId xmlns:a16="http://schemas.microsoft.com/office/drawing/2014/main" id="{CEA2CB98-7725-4F79-A4FE-E501616608C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82" name="Line 6454">
          <a:extLst>
            <a:ext uri="{FF2B5EF4-FFF2-40B4-BE49-F238E27FC236}">
              <a16:creationId xmlns:a16="http://schemas.microsoft.com/office/drawing/2014/main" id="{4D8072EA-B517-4309-B911-953BD806FC2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83" name="Line 6455">
          <a:extLst>
            <a:ext uri="{FF2B5EF4-FFF2-40B4-BE49-F238E27FC236}">
              <a16:creationId xmlns:a16="http://schemas.microsoft.com/office/drawing/2014/main" id="{754B9A7B-FAA0-488F-B408-66C2820E0BD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84" name="Line 6456">
          <a:extLst>
            <a:ext uri="{FF2B5EF4-FFF2-40B4-BE49-F238E27FC236}">
              <a16:creationId xmlns:a16="http://schemas.microsoft.com/office/drawing/2014/main" id="{E2C077D8-AB31-41E8-84F7-0820C584DF6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85" name="Line 6457">
          <a:extLst>
            <a:ext uri="{FF2B5EF4-FFF2-40B4-BE49-F238E27FC236}">
              <a16:creationId xmlns:a16="http://schemas.microsoft.com/office/drawing/2014/main" id="{9B0CF0E1-7D12-4F7B-ABC6-800B86C75BF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86" name="Line 6458">
          <a:extLst>
            <a:ext uri="{FF2B5EF4-FFF2-40B4-BE49-F238E27FC236}">
              <a16:creationId xmlns:a16="http://schemas.microsoft.com/office/drawing/2014/main" id="{16EBCEF4-FE58-4CD5-BBA2-C6D08710DBD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87" name="Line 6459">
          <a:extLst>
            <a:ext uri="{FF2B5EF4-FFF2-40B4-BE49-F238E27FC236}">
              <a16:creationId xmlns:a16="http://schemas.microsoft.com/office/drawing/2014/main" id="{01F1F948-28DC-4B5D-B8C6-E92E7600BEF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88" name="Line 6460">
          <a:extLst>
            <a:ext uri="{FF2B5EF4-FFF2-40B4-BE49-F238E27FC236}">
              <a16:creationId xmlns:a16="http://schemas.microsoft.com/office/drawing/2014/main" id="{E0FF3A47-F240-4363-8698-AB9B9055301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89" name="Line 6461">
          <a:extLst>
            <a:ext uri="{FF2B5EF4-FFF2-40B4-BE49-F238E27FC236}">
              <a16:creationId xmlns:a16="http://schemas.microsoft.com/office/drawing/2014/main" id="{E0BB2F12-428B-4A27-B6C6-70A9BB07012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90" name="Line 6462">
          <a:extLst>
            <a:ext uri="{FF2B5EF4-FFF2-40B4-BE49-F238E27FC236}">
              <a16:creationId xmlns:a16="http://schemas.microsoft.com/office/drawing/2014/main" id="{62AFFF7F-0BB2-4729-BD05-572F8885919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91" name="Line 6463">
          <a:extLst>
            <a:ext uri="{FF2B5EF4-FFF2-40B4-BE49-F238E27FC236}">
              <a16:creationId xmlns:a16="http://schemas.microsoft.com/office/drawing/2014/main" id="{21F2E372-A658-4A49-9F39-B89356F14F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92" name="Line 6464">
          <a:extLst>
            <a:ext uri="{FF2B5EF4-FFF2-40B4-BE49-F238E27FC236}">
              <a16:creationId xmlns:a16="http://schemas.microsoft.com/office/drawing/2014/main" id="{86C7C760-31C8-4F71-A481-F9D87E85192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93" name="Line 6465">
          <a:extLst>
            <a:ext uri="{FF2B5EF4-FFF2-40B4-BE49-F238E27FC236}">
              <a16:creationId xmlns:a16="http://schemas.microsoft.com/office/drawing/2014/main" id="{21517B44-C571-416A-9D96-7585BB704FF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94" name="Line 6466">
          <a:extLst>
            <a:ext uri="{FF2B5EF4-FFF2-40B4-BE49-F238E27FC236}">
              <a16:creationId xmlns:a16="http://schemas.microsoft.com/office/drawing/2014/main" id="{C1D6C4DE-708E-4188-9D38-8CE07FA576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95" name="Line 6467">
          <a:extLst>
            <a:ext uri="{FF2B5EF4-FFF2-40B4-BE49-F238E27FC236}">
              <a16:creationId xmlns:a16="http://schemas.microsoft.com/office/drawing/2014/main" id="{C4BCEE42-B494-4BDA-8C49-86DD77C868E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96" name="Line 6468">
          <a:extLst>
            <a:ext uri="{FF2B5EF4-FFF2-40B4-BE49-F238E27FC236}">
              <a16:creationId xmlns:a16="http://schemas.microsoft.com/office/drawing/2014/main" id="{5A730887-2D9C-470C-B833-66111804A08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97" name="Line 6469">
          <a:extLst>
            <a:ext uri="{FF2B5EF4-FFF2-40B4-BE49-F238E27FC236}">
              <a16:creationId xmlns:a16="http://schemas.microsoft.com/office/drawing/2014/main" id="{F3C306D9-790B-4960-9BB4-0EF44E37D96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98" name="Line 6470">
          <a:extLst>
            <a:ext uri="{FF2B5EF4-FFF2-40B4-BE49-F238E27FC236}">
              <a16:creationId xmlns:a16="http://schemas.microsoft.com/office/drawing/2014/main" id="{B99E0DE6-1DBE-49A1-B01E-D3BC639462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799" name="Line 6471">
          <a:extLst>
            <a:ext uri="{FF2B5EF4-FFF2-40B4-BE49-F238E27FC236}">
              <a16:creationId xmlns:a16="http://schemas.microsoft.com/office/drawing/2014/main" id="{FAD3198E-9DFC-4DF1-A136-3AF31F25518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00" name="Line 6472">
          <a:extLst>
            <a:ext uri="{FF2B5EF4-FFF2-40B4-BE49-F238E27FC236}">
              <a16:creationId xmlns:a16="http://schemas.microsoft.com/office/drawing/2014/main" id="{F11676D8-0848-45A4-AB12-AC4F2B7009A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01" name="Line 6473">
          <a:extLst>
            <a:ext uri="{FF2B5EF4-FFF2-40B4-BE49-F238E27FC236}">
              <a16:creationId xmlns:a16="http://schemas.microsoft.com/office/drawing/2014/main" id="{C93694B5-2BB9-48C5-B742-3EA13EC2C80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02" name="Line 6474">
          <a:extLst>
            <a:ext uri="{FF2B5EF4-FFF2-40B4-BE49-F238E27FC236}">
              <a16:creationId xmlns:a16="http://schemas.microsoft.com/office/drawing/2014/main" id="{8DBE2B39-9A75-4426-A715-A019FD70778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03" name="Line 6475">
          <a:extLst>
            <a:ext uri="{FF2B5EF4-FFF2-40B4-BE49-F238E27FC236}">
              <a16:creationId xmlns:a16="http://schemas.microsoft.com/office/drawing/2014/main" id="{9AF987CA-453B-4BA1-A806-DD783A47DC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04" name="Line 6476">
          <a:extLst>
            <a:ext uri="{FF2B5EF4-FFF2-40B4-BE49-F238E27FC236}">
              <a16:creationId xmlns:a16="http://schemas.microsoft.com/office/drawing/2014/main" id="{231CA8AD-FC57-4D1B-AC65-CF5C7E75995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05" name="Line 6477">
          <a:extLst>
            <a:ext uri="{FF2B5EF4-FFF2-40B4-BE49-F238E27FC236}">
              <a16:creationId xmlns:a16="http://schemas.microsoft.com/office/drawing/2014/main" id="{F31810B8-F9BC-4A91-8A45-7A3BA06E7A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06" name="Line 6478">
          <a:extLst>
            <a:ext uri="{FF2B5EF4-FFF2-40B4-BE49-F238E27FC236}">
              <a16:creationId xmlns:a16="http://schemas.microsoft.com/office/drawing/2014/main" id="{DF5BCF23-CD72-4A7B-8199-6F1DB73657D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07" name="Line 6479">
          <a:extLst>
            <a:ext uri="{FF2B5EF4-FFF2-40B4-BE49-F238E27FC236}">
              <a16:creationId xmlns:a16="http://schemas.microsoft.com/office/drawing/2014/main" id="{5FA72D33-D8A7-460D-8410-D65B6EA825E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08" name="Line 6480">
          <a:extLst>
            <a:ext uri="{FF2B5EF4-FFF2-40B4-BE49-F238E27FC236}">
              <a16:creationId xmlns:a16="http://schemas.microsoft.com/office/drawing/2014/main" id="{796BE48C-508E-4ACC-8C08-5B284949366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09" name="Line 6481">
          <a:extLst>
            <a:ext uri="{FF2B5EF4-FFF2-40B4-BE49-F238E27FC236}">
              <a16:creationId xmlns:a16="http://schemas.microsoft.com/office/drawing/2014/main" id="{0894B090-45EA-497A-A80C-7BB47007293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10" name="Line 6482">
          <a:extLst>
            <a:ext uri="{FF2B5EF4-FFF2-40B4-BE49-F238E27FC236}">
              <a16:creationId xmlns:a16="http://schemas.microsoft.com/office/drawing/2014/main" id="{3E7E0E4D-E746-4717-9E04-AECFB2D912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11" name="Line 6483">
          <a:extLst>
            <a:ext uri="{FF2B5EF4-FFF2-40B4-BE49-F238E27FC236}">
              <a16:creationId xmlns:a16="http://schemas.microsoft.com/office/drawing/2014/main" id="{5F46D6AD-9852-4FF8-A4F5-6AEF8A9B8E6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12" name="Line 6484">
          <a:extLst>
            <a:ext uri="{FF2B5EF4-FFF2-40B4-BE49-F238E27FC236}">
              <a16:creationId xmlns:a16="http://schemas.microsoft.com/office/drawing/2014/main" id="{DB9AD8EE-ADB1-4DE1-8690-17A85693C2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13" name="Line 6485">
          <a:extLst>
            <a:ext uri="{FF2B5EF4-FFF2-40B4-BE49-F238E27FC236}">
              <a16:creationId xmlns:a16="http://schemas.microsoft.com/office/drawing/2014/main" id="{6BFBBB3B-FE03-40AD-BF6D-60A8D8411A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14" name="Line 6486">
          <a:extLst>
            <a:ext uri="{FF2B5EF4-FFF2-40B4-BE49-F238E27FC236}">
              <a16:creationId xmlns:a16="http://schemas.microsoft.com/office/drawing/2014/main" id="{3A0D1F19-E2CF-4D7E-854A-B06EE404AA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15" name="Line 6487">
          <a:extLst>
            <a:ext uri="{FF2B5EF4-FFF2-40B4-BE49-F238E27FC236}">
              <a16:creationId xmlns:a16="http://schemas.microsoft.com/office/drawing/2014/main" id="{96CA4B38-BAC2-4676-B755-11FE23AE2EF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16" name="Line 6488">
          <a:extLst>
            <a:ext uri="{FF2B5EF4-FFF2-40B4-BE49-F238E27FC236}">
              <a16:creationId xmlns:a16="http://schemas.microsoft.com/office/drawing/2014/main" id="{2EF6A20C-1A91-4782-8625-DB5C63356B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17" name="Line 6489">
          <a:extLst>
            <a:ext uri="{FF2B5EF4-FFF2-40B4-BE49-F238E27FC236}">
              <a16:creationId xmlns:a16="http://schemas.microsoft.com/office/drawing/2014/main" id="{D6FC7340-A740-4D76-A6FF-2F8B26E41CD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18" name="Line 6490">
          <a:extLst>
            <a:ext uri="{FF2B5EF4-FFF2-40B4-BE49-F238E27FC236}">
              <a16:creationId xmlns:a16="http://schemas.microsoft.com/office/drawing/2014/main" id="{F4FC6693-07F7-49B3-B17E-7050DFB198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19" name="Line 6491">
          <a:extLst>
            <a:ext uri="{FF2B5EF4-FFF2-40B4-BE49-F238E27FC236}">
              <a16:creationId xmlns:a16="http://schemas.microsoft.com/office/drawing/2014/main" id="{EEE3B345-71E7-41A5-A6D7-182777CDDBF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20" name="Line 6492">
          <a:extLst>
            <a:ext uri="{FF2B5EF4-FFF2-40B4-BE49-F238E27FC236}">
              <a16:creationId xmlns:a16="http://schemas.microsoft.com/office/drawing/2014/main" id="{C6329D2B-B2D3-4FEF-A55C-2EF0DBEC7E6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21" name="Line 6493">
          <a:extLst>
            <a:ext uri="{FF2B5EF4-FFF2-40B4-BE49-F238E27FC236}">
              <a16:creationId xmlns:a16="http://schemas.microsoft.com/office/drawing/2014/main" id="{0F87AA6B-346A-4841-A321-78F602000D6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22" name="Line 6494">
          <a:extLst>
            <a:ext uri="{FF2B5EF4-FFF2-40B4-BE49-F238E27FC236}">
              <a16:creationId xmlns:a16="http://schemas.microsoft.com/office/drawing/2014/main" id="{942DD872-AECA-4595-8C94-8AC57E1ADCA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23" name="Line 6495">
          <a:extLst>
            <a:ext uri="{FF2B5EF4-FFF2-40B4-BE49-F238E27FC236}">
              <a16:creationId xmlns:a16="http://schemas.microsoft.com/office/drawing/2014/main" id="{E38928D6-BD6F-471F-BFAC-3B7ADE6DEC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24" name="Line 6496">
          <a:extLst>
            <a:ext uri="{FF2B5EF4-FFF2-40B4-BE49-F238E27FC236}">
              <a16:creationId xmlns:a16="http://schemas.microsoft.com/office/drawing/2014/main" id="{7A800846-4ACF-4369-B51B-2C55F95100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25" name="Line 6497">
          <a:extLst>
            <a:ext uri="{FF2B5EF4-FFF2-40B4-BE49-F238E27FC236}">
              <a16:creationId xmlns:a16="http://schemas.microsoft.com/office/drawing/2014/main" id="{08676C77-772C-4B1B-B538-23C2E2C3C64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26" name="Line 6498">
          <a:extLst>
            <a:ext uri="{FF2B5EF4-FFF2-40B4-BE49-F238E27FC236}">
              <a16:creationId xmlns:a16="http://schemas.microsoft.com/office/drawing/2014/main" id="{4044C0CA-C186-46C4-A8D0-33AEA7CB9F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27" name="Line 6499">
          <a:extLst>
            <a:ext uri="{FF2B5EF4-FFF2-40B4-BE49-F238E27FC236}">
              <a16:creationId xmlns:a16="http://schemas.microsoft.com/office/drawing/2014/main" id="{CEAE805A-3F25-4EC1-96E3-148F324429E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28" name="Line 6500">
          <a:extLst>
            <a:ext uri="{FF2B5EF4-FFF2-40B4-BE49-F238E27FC236}">
              <a16:creationId xmlns:a16="http://schemas.microsoft.com/office/drawing/2014/main" id="{ABABAA15-BD82-4E70-9AA9-3A582687D30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29" name="Line 6501">
          <a:extLst>
            <a:ext uri="{FF2B5EF4-FFF2-40B4-BE49-F238E27FC236}">
              <a16:creationId xmlns:a16="http://schemas.microsoft.com/office/drawing/2014/main" id="{5D223D4F-0E73-49AB-A8D2-DFFBBC828D4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30" name="Line 6502">
          <a:extLst>
            <a:ext uri="{FF2B5EF4-FFF2-40B4-BE49-F238E27FC236}">
              <a16:creationId xmlns:a16="http://schemas.microsoft.com/office/drawing/2014/main" id="{41BB7681-9D31-462C-BBEB-FA0562D61C5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31" name="Line 6503">
          <a:extLst>
            <a:ext uri="{FF2B5EF4-FFF2-40B4-BE49-F238E27FC236}">
              <a16:creationId xmlns:a16="http://schemas.microsoft.com/office/drawing/2014/main" id="{E68C4CAD-4C92-4B83-9A6A-513B3B2BFC6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32" name="Line 6504">
          <a:extLst>
            <a:ext uri="{FF2B5EF4-FFF2-40B4-BE49-F238E27FC236}">
              <a16:creationId xmlns:a16="http://schemas.microsoft.com/office/drawing/2014/main" id="{D7F47C87-D574-438D-8B59-59958D8228F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33" name="Line 6505">
          <a:extLst>
            <a:ext uri="{FF2B5EF4-FFF2-40B4-BE49-F238E27FC236}">
              <a16:creationId xmlns:a16="http://schemas.microsoft.com/office/drawing/2014/main" id="{770B55CC-1FD1-4AC4-B895-5FEDC034701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34" name="Line 6506">
          <a:extLst>
            <a:ext uri="{FF2B5EF4-FFF2-40B4-BE49-F238E27FC236}">
              <a16:creationId xmlns:a16="http://schemas.microsoft.com/office/drawing/2014/main" id="{D19D19EB-7C7D-4A8D-AE1D-5499C3D0A44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35" name="Line 6507">
          <a:extLst>
            <a:ext uri="{FF2B5EF4-FFF2-40B4-BE49-F238E27FC236}">
              <a16:creationId xmlns:a16="http://schemas.microsoft.com/office/drawing/2014/main" id="{015EBF91-AB68-4AD0-B322-D642AB58E1F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36" name="Line 6508">
          <a:extLst>
            <a:ext uri="{FF2B5EF4-FFF2-40B4-BE49-F238E27FC236}">
              <a16:creationId xmlns:a16="http://schemas.microsoft.com/office/drawing/2014/main" id="{C8A9A2C8-E4D6-4701-98F7-76F7D714B3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37" name="Line 6509">
          <a:extLst>
            <a:ext uri="{FF2B5EF4-FFF2-40B4-BE49-F238E27FC236}">
              <a16:creationId xmlns:a16="http://schemas.microsoft.com/office/drawing/2014/main" id="{91FC2C47-5356-47D2-8961-CE5B2934896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38" name="Line 6510">
          <a:extLst>
            <a:ext uri="{FF2B5EF4-FFF2-40B4-BE49-F238E27FC236}">
              <a16:creationId xmlns:a16="http://schemas.microsoft.com/office/drawing/2014/main" id="{C3B58206-3552-432F-BAC1-9634AD19A8F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39" name="Line 6511">
          <a:extLst>
            <a:ext uri="{FF2B5EF4-FFF2-40B4-BE49-F238E27FC236}">
              <a16:creationId xmlns:a16="http://schemas.microsoft.com/office/drawing/2014/main" id="{4D2D8974-C79D-4D4A-A853-8B2FB8332AD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40" name="Line 6512">
          <a:extLst>
            <a:ext uri="{FF2B5EF4-FFF2-40B4-BE49-F238E27FC236}">
              <a16:creationId xmlns:a16="http://schemas.microsoft.com/office/drawing/2014/main" id="{D517C667-257E-4ED3-90A7-53E0A0E98F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41" name="Line 6513">
          <a:extLst>
            <a:ext uri="{FF2B5EF4-FFF2-40B4-BE49-F238E27FC236}">
              <a16:creationId xmlns:a16="http://schemas.microsoft.com/office/drawing/2014/main" id="{6FC54056-9BEE-4FDF-BFDB-3136B6111F1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42" name="Line 6514">
          <a:extLst>
            <a:ext uri="{FF2B5EF4-FFF2-40B4-BE49-F238E27FC236}">
              <a16:creationId xmlns:a16="http://schemas.microsoft.com/office/drawing/2014/main" id="{1A7A9F2C-EC4E-493D-9263-F88409E318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43" name="Line 6515">
          <a:extLst>
            <a:ext uri="{FF2B5EF4-FFF2-40B4-BE49-F238E27FC236}">
              <a16:creationId xmlns:a16="http://schemas.microsoft.com/office/drawing/2014/main" id="{989020E6-3901-42F8-8897-C163F5590D7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44" name="Line 6516">
          <a:extLst>
            <a:ext uri="{FF2B5EF4-FFF2-40B4-BE49-F238E27FC236}">
              <a16:creationId xmlns:a16="http://schemas.microsoft.com/office/drawing/2014/main" id="{2D022CF7-5029-4059-845A-10D8F2FE9AB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45" name="Line 6517">
          <a:extLst>
            <a:ext uri="{FF2B5EF4-FFF2-40B4-BE49-F238E27FC236}">
              <a16:creationId xmlns:a16="http://schemas.microsoft.com/office/drawing/2014/main" id="{D9085F91-4D13-42D2-B919-E1D5412E72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46" name="Line 6518">
          <a:extLst>
            <a:ext uri="{FF2B5EF4-FFF2-40B4-BE49-F238E27FC236}">
              <a16:creationId xmlns:a16="http://schemas.microsoft.com/office/drawing/2014/main" id="{7C3D3E36-8BEB-45D6-94DC-DA9FFEEF031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47" name="Line 6519">
          <a:extLst>
            <a:ext uri="{FF2B5EF4-FFF2-40B4-BE49-F238E27FC236}">
              <a16:creationId xmlns:a16="http://schemas.microsoft.com/office/drawing/2014/main" id="{411B691C-07F1-4AE2-B5E0-9DF99F5E1D6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48" name="Line 6520">
          <a:extLst>
            <a:ext uri="{FF2B5EF4-FFF2-40B4-BE49-F238E27FC236}">
              <a16:creationId xmlns:a16="http://schemas.microsoft.com/office/drawing/2014/main" id="{8A88FB5B-5B7B-4279-ACFB-E2C6803AAD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49" name="Line 6521">
          <a:extLst>
            <a:ext uri="{FF2B5EF4-FFF2-40B4-BE49-F238E27FC236}">
              <a16:creationId xmlns:a16="http://schemas.microsoft.com/office/drawing/2014/main" id="{F70B69FD-9EFF-4848-A47A-2A526DDCB4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50" name="Line 6522">
          <a:extLst>
            <a:ext uri="{FF2B5EF4-FFF2-40B4-BE49-F238E27FC236}">
              <a16:creationId xmlns:a16="http://schemas.microsoft.com/office/drawing/2014/main" id="{A2186DA9-3F48-45CF-838D-60E19759B58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51" name="Line 6523">
          <a:extLst>
            <a:ext uri="{FF2B5EF4-FFF2-40B4-BE49-F238E27FC236}">
              <a16:creationId xmlns:a16="http://schemas.microsoft.com/office/drawing/2014/main" id="{3F679E29-9518-4804-B5CA-A9A55134B7F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52" name="Line 6524">
          <a:extLst>
            <a:ext uri="{FF2B5EF4-FFF2-40B4-BE49-F238E27FC236}">
              <a16:creationId xmlns:a16="http://schemas.microsoft.com/office/drawing/2014/main" id="{B40CB4F6-D1D6-4088-82CC-7B5C510E9E8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53" name="Line 6525">
          <a:extLst>
            <a:ext uri="{FF2B5EF4-FFF2-40B4-BE49-F238E27FC236}">
              <a16:creationId xmlns:a16="http://schemas.microsoft.com/office/drawing/2014/main" id="{DE64B37D-9322-4412-93C5-348ACD9C2D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54" name="Line 6526">
          <a:extLst>
            <a:ext uri="{FF2B5EF4-FFF2-40B4-BE49-F238E27FC236}">
              <a16:creationId xmlns:a16="http://schemas.microsoft.com/office/drawing/2014/main" id="{0D53A583-8C1F-48DD-BC45-43ACC75D5BF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55" name="Line 6527">
          <a:extLst>
            <a:ext uri="{FF2B5EF4-FFF2-40B4-BE49-F238E27FC236}">
              <a16:creationId xmlns:a16="http://schemas.microsoft.com/office/drawing/2014/main" id="{F17B449D-CA17-4D08-9004-6FD1238B05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56" name="Line 6528">
          <a:extLst>
            <a:ext uri="{FF2B5EF4-FFF2-40B4-BE49-F238E27FC236}">
              <a16:creationId xmlns:a16="http://schemas.microsoft.com/office/drawing/2014/main" id="{FD094EEB-F901-47D3-A10D-8D328DF85E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57" name="Line 6529">
          <a:extLst>
            <a:ext uri="{FF2B5EF4-FFF2-40B4-BE49-F238E27FC236}">
              <a16:creationId xmlns:a16="http://schemas.microsoft.com/office/drawing/2014/main" id="{44577E8E-517D-4ECF-8B8F-7B782D5998C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58" name="Line 6530">
          <a:extLst>
            <a:ext uri="{FF2B5EF4-FFF2-40B4-BE49-F238E27FC236}">
              <a16:creationId xmlns:a16="http://schemas.microsoft.com/office/drawing/2014/main" id="{1BFA43D7-6AFB-4551-A596-8920858543A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59" name="Line 6531">
          <a:extLst>
            <a:ext uri="{FF2B5EF4-FFF2-40B4-BE49-F238E27FC236}">
              <a16:creationId xmlns:a16="http://schemas.microsoft.com/office/drawing/2014/main" id="{18F09C05-05F6-4EDE-B1AA-2FA295EC2A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60" name="Line 6532">
          <a:extLst>
            <a:ext uri="{FF2B5EF4-FFF2-40B4-BE49-F238E27FC236}">
              <a16:creationId xmlns:a16="http://schemas.microsoft.com/office/drawing/2014/main" id="{EAA8460E-8E07-48DB-82E5-492E4B447E4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61" name="Line 6533">
          <a:extLst>
            <a:ext uri="{FF2B5EF4-FFF2-40B4-BE49-F238E27FC236}">
              <a16:creationId xmlns:a16="http://schemas.microsoft.com/office/drawing/2014/main" id="{7E3600C2-8AF0-4D7A-8D3F-90DC2D7A28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62" name="Line 6534">
          <a:extLst>
            <a:ext uri="{FF2B5EF4-FFF2-40B4-BE49-F238E27FC236}">
              <a16:creationId xmlns:a16="http://schemas.microsoft.com/office/drawing/2014/main" id="{122AB707-A473-4F68-8D90-AC3F60C7CEB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63" name="Line 6535">
          <a:extLst>
            <a:ext uri="{FF2B5EF4-FFF2-40B4-BE49-F238E27FC236}">
              <a16:creationId xmlns:a16="http://schemas.microsoft.com/office/drawing/2014/main" id="{9AEE8211-91B2-49FA-A319-AC4C81FC24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64" name="Line 6536">
          <a:extLst>
            <a:ext uri="{FF2B5EF4-FFF2-40B4-BE49-F238E27FC236}">
              <a16:creationId xmlns:a16="http://schemas.microsoft.com/office/drawing/2014/main" id="{52529643-51B0-49C9-BA4D-092C365F5E3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65" name="Line 6537">
          <a:extLst>
            <a:ext uri="{FF2B5EF4-FFF2-40B4-BE49-F238E27FC236}">
              <a16:creationId xmlns:a16="http://schemas.microsoft.com/office/drawing/2014/main" id="{52D03AB2-D294-4E0C-865D-D3FED6E464C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66" name="Line 6538">
          <a:extLst>
            <a:ext uri="{FF2B5EF4-FFF2-40B4-BE49-F238E27FC236}">
              <a16:creationId xmlns:a16="http://schemas.microsoft.com/office/drawing/2014/main" id="{5570DF50-5EBF-46CA-97AF-E9A4CCFEB14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67" name="Line 6539">
          <a:extLst>
            <a:ext uri="{FF2B5EF4-FFF2-40B4-BE49-F238E27FC236}">
              <a16:creationId xmlns:a16="http://schemas.microsoft.com/office/drawing/2014/main" id="{CD1BBA31-22C4-484B-B22C-EB21AD20659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68" name="Line 6540">
          <a:extLst>
            <a:ext uri="{FF2B5EF4-FFF2-40B4-BE49-F238E27FC236}">
              <a16:creationId xmlns:a16="http://schemas.microsoft.com/office/drawing/2014/main" id="{9850E29C-DEC2-45DC-8B2F-CBB2C4E6189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69" name="Line 6541">
          <a:extLst>
            <a:ext uri="{FF2B5EF4-FFF2-40B4-BE49-F238E27FC236}">
              <a16:creationId xmlns:a16="http://schemas.microsoft.com/office/drawing/2014/main" id="{AE5055E4-28AC-456A-8BBD-CDEA5A7EF5E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70" name="Line 6542">
          <a:extLst>
            <a:ext uri="{FF2B5EF4-FFF2-40B4-BE49-F238E27FC236}">
              <a16:creationId xmlns:a16="http://schemas.microsoft.com/office/drawing/2014/main" id="{A36A00D3-6915-4CA0-B050-F42B6509265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71" name="Line 6543">
          <a:extLst>
            <a:ext uri="{FF2B5EF4-FFF2-40B4-BE49-F238E27FC236}">
              <a16:creationId xmlns:a16="http://schemas.microsoft.com/office/drawing/2014/main" id="{2FE87E4C-2C75-4CE4-8E96-F866DEC2DE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72" name="Line 6544">
          <a:extLst>
            <a:ext uri="{FF2B5EF4-FFF2-40B4-BE49-F238E27FC236}">
              <a16:creationId xmlns:a16="http://schemas.microsoft.com/office/drawing/2014/main" id="{DCCDCB7F-07C5-4B4A-9172-9D3E4F85DAB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73" name="Line 6545">
          <a:extLst>
            <a:ext uri="{FF2B5EF4-FFF2-40B4-BE49-F238E27FC236}">
              <a16:creationId xmlns:a16="http://schemas.microsoft.com/office/drawing/2014/main" id="{DC16A5ED-9DEB-4A84-89DD-36C1A4AC3BA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74" name="Line 6546">
          <a:extLst>
            <a:ext uri="{FF2B5EF4-FFF2-40B4-BE49-F238E27FC236}">
              <a16:creationId xmlns:a16="http://schemas.microsoft.com/office/drawing/2014/main" id="{5E997050-84B9-4645-B4A0-072C62710E0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75" name="Line 6547">
          <a:extLst>
            <a:ext uri="{FF2B5EF4-FFF2-40B4-BE49-F238E27FC236}">
              <a16:creationId xmlns:a16="http://schemas.microsoft.com/office/drawing/2014/main" id="{5F9A2FD4-177F-452A-A57D-9AC09436A10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76" name="Line 6548">
          <a:extLst>
            <a:ext uri="{FF2B5EF4-FFF2-40B4-BE49-F238E27FC236}">
              <a16:creationId xmlns:a16="http://schemas.microsoft.com/office/drawing/2014/main" id="{F8EA5E17-872C-4541-89C3-9CB7D540C8C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77" name="Line 6549">
          <a:extLst>
            <a:ext uri="{FF2B5EF4-FFF2-40B4-BE49-F238E27FC236}">
              <a16:creationId xmlns:a16="http://schemas.microsoft.com/office/drawing/2014/main" id="{75E0E1BE-308E-4168-B3FC-9D00527E53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78" name="Line 6550">
          <a:extLst>
            <a:ext uri="{FF2B5EF4-FFF2-40B4-BE49-F238E27FC236}">
              <a16:creationId xmlns:a16="http://schemas.microsoft.com/office/drawing/2014/main" id="{3C0E6528-0246-4065-AB92-9F514B3CDC7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79" name="Line 6551">
          <a:extLst>
            <a:ext uri="{FF2B5EF4-FFF2-40B4-BE49-F238E27FC236}">
              <a16:creationId xmlns:a16="http://schemas.microsoft.com/office/drawing/2014/main" id="{070C1530-D29F-439C-9D3B-70A62F3B3FE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80" name="Line 6552">
          <a:extLst>
            <a:ext uri="{FF2B5EF4-FFF2-40B4-BE49-F238E27FC236}">
              <a16:creationId xmlns:a16="http://schemas.microsoft.com/office/drawing/2014/main" id="{FB42EE03-6AAA-4770-BAC3-0228B2F3ECC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81" name="Line 6553">
          <a:extLst>
            <a:ext uri="{FF2B5EF4-FFF2-40B4-BE49-F238E27FC236}">
              <a16:creationId xmlns:a16="http://schemas.microsoft.com/office/drawing/2014/main" id="{5D76B3B0-FA78-4136-B0D6-46FC8A7E6F7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82" name="Line 6554">
          <a:extLst>
            <a:ext uri="{FF2B5EF4-FFF2-40B4-BE49-F238E27FC236}">
              <a16:creationId xmlns:a16="http://schemas.microsoft.com/office/drawing/2014/main" id="{6DFF7067-11F6-4A27-AF5E-C953257C45A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83" name="Line 6555">
          <a:extLst>
            <a:ext uri="{FF2B5EF4-FFF2-40B4-BE49-F238E27FC236}">
              <a16:creationId xmlns:a16="http://schemas.microsoft.com/office/drawing/2014/main" id="{ED7C59CA-E789-4F2C-87C5-4AE11C5F37E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84" name="Line 6556">
          <a:extLst>
            <a:ext uri="{FF2B5EF4-FFF2-40B4-BE49-F238E27FC236}">
              <a16:creationId xmlns:a16="http://schemas.microsoft.com/office/drawing/2014/main" id="{2ED6F660-5413-4BF9-A6F3-B562BFB6D22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85" name="Line 6557">
          <a:extLst>
            <a:ext uri="{FF2B5EF4-FFF2-40B4-BE49-F238E27FC236}">
              <a16:creationId xmlns:a16="http://schemas.microsoft.com/office/drawing/2014/main" id="{1BE01DAA-420D-47DD-9523-FDED1895A49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86" name="Line 6558">
          <a:extLst>
            <a:ext uri="{FF2B5EF4-FFF2-40B4-BE49-F238E27FC236}">
              <a16:creationId xmlns:a16="http://schemas.microsoft.com/office/drawing/2014/main" id="{8D53D524-A43E-4003-AABC-CD3C4C8D4F1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87" name="Line 6559">
          <a:extLst>
            <a:ext uri="{FF2B5EF4-FFF2-40B4-BE49-F238E27FC236}">
              <a16:creationId xmlns:a16="http://schemas.microsoft.com/office/drawing/2014/main" id="{829990C8-3180-4E89-B47B-CFA2E8AE8E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88" name="Line 6560">
          <a:extLst>
            <a:ext uri="{FF2B5EF4-FFF2-40B4-BE49-F238E27FC236}">
              <a16:creationId xmlns:a16="http://schemas.microsoft.com/office/drawing/2014/main" id="{9DC21055-0047-4A9F-B6FB-8EBB1853474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89" name="Line 6561">
          <a:extLst>
            <a:ext uri="{FF2B5EF4-FFF2-40B4-BE49-F238E27FC236}">
              <a16:creationId xmlns:a16="http://schemas.microsoft.com/office/drawing/2014/main" id="{9F899C9C-9ABC-435B-9997-ECEF5693CFF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90" name="Line 6562">
          <a:extLst>
            <a:ext uri="{FF2B5EF4-FFF2-40B4-BE49-F238E27FC236}">
              <a16:creationId xmlns:a16="http://schemas.microsoft.com/office/drawing/2014/main" id="{89564642-44E1-4D04-BE97-84579F43457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91" name="Line 6563">
          <a:extLst>
            <a:ext uri="{FF2B5EF4-FFF2-40B4-BE49-F238E27FC236}">
              <a16:creationId xmlns:a16="http://schemas.microsoft.com/office/drawing/2014/main" id="{5885216B-2753-40FE-9B6B-7AB20D4A96D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92" name="Line 6564">
          <a:extLst>
            <a:ext uri="{FF2B5EF4-FFF2-40B4-BE49-F238E27FC236}">
              <a16:creationId xmlns:a16="http://schemas.microsoft.com/office/drawing/2014/main" id="{1B153EC0-6385-40D7-8142-2E305EFF066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93" name="Line 6565">
          <a:extLst>
            <a:ext uri="{FF2B5EF4-FFF2-40B4-BE49-F238E27FC236}">
              <a16:creationId xmlns:a16="http://schemas.microsoft.com/office/drawing/2014/main" id="{1CF2845D-FD89-4868-9CD1-7CC68EB29C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94" name="Line 6566">
          <a:extLst>
            <a:ext uri="{FF2B5EF4-FFF2-40B4-BE49-F238E27FC236}">
              <a16:creationId xmlns:a16="http://schemas.microsoft.com/office/drawing/2014/main" id="{D710BBDA-6E8C-4332-985B-1477E3433B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95" name="Line 6567">
          <a:extLst>
            <a:ext uri="{FF2B5EF4-FFF2-40B4-BE49-F238E27FC236}">
              <a16:creationId xmlns:a16="http://schemas.microsoft.com/office/drawing/2014/main" id="{98D39B2B-D702-45C7-B0BA-766B8DFE6D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96" name="Line 6568">
          <a:extLst>
            <a:ext uri="{FF2B5EF4-FFF2-40B4-BE49-F238E27FC236}">
              <a16:creationId xmlns:a16="http://schemas.microsoft.com/office/drawing/2014/main" id="{169CA1EA-E13B-464F-8951-722265A0280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97" name="Line 6569">
          <a:extLst>
            <a:ext uri="{FF2B5EF4-FFF2-40B4-BE49-F238E27FC236}">
              <a16:creationId xmlns:a16="http://schemas.microsoft.com/office/drawing/2014/main" id="{C96B18E2-AB67-4C85-A6CF-44201F70449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98" name="Line 6570">
          <a:extLst>
            <a:ext uri="{FF2B5EF4-FFF2-40B4-BE49-F238E27FC236}">
              <a16:creationId xmlns:a16="http://schemas.microsoft.com/office/drawing/2014/main" id="{F9BD2A15-D31E-4D52-B008-E7BE93584DC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899" name="Line 6571">
          <a:extLst>
            <a:ext uri="{FF2B5EF4-FFF2-40B4-BE49-F238E27FC236}">
              <a16:creationId xmlns:a16="http://schemas.microsoft.com/office/drawing/2014/main" id="{A844D989-C5EE-4C2E-A763-A805259B760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00" name="Line 6572">
          <a:extLst>
            <a:ext uri="{FF2B5EF4-FFF2-40B4-BE49-F238E27FC236}">
              <a16:creationId xmlns:a16="http://schemas.microsoft.com/office/drawing/2014/main" id="{18A3AF14-6247-44F3-9C5B-21A6EC147D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01" name="Line 6573">
          <a:extLst>
            <a:ext uri="{FF2B5EF4-FFF2-40B4-BE49-F238E27FC236}">
              <a16:creationId xmlns:a16="http://schemas.microsoft.com/office/drawing/2014/main" id="{273500EC-6136-41E0-9D9C-8931E6CA029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02" name="Line 6574">
          <a:extLst>
            <a:ext uri="{FF2B5EF4-FFF2-40B4-BE49-F238E27FC236}">
              <a16:creationId xmlns:a16="http://schemas.microsoft.com/office/drawing/2014/main" id="{0A25A05C-742A-41B0-B87D-E83D4E94366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03" name="Line 6575">
          <a:extLst>
            <a:ext uri="{FF2B5EF4-FFF2-40B4-BE49-F238E27FC236}">
              <a16:creationId xmlns:a16="http://schemas.microsoft.com/office/drawing/2014/main" id="{1229D6BF-F195-4929-A577-28B11C070E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04" name="Line 6576">
          <a:extLst>
            <a:ext uri="{FF2B5EF4-FFF2-40B4-BE49-F238E27FC236}">
              <a16:creationId xmlns:a16="http://schemas.microsoft.com/office/drawing/2014/main" id="{786079FB-8D1B-4014-A490-6677AFEEFF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05" name="Line 6577">
          <a:extLst>
            <a:ext uri="{FF2B5EF4-FFF2-40B4-BE49-F238E27FC236}">
              <a16:creationId xmlns:a16="http://schemas.microsoft.com/office/drawing/2014/main" id="{B8A95199-F1BF-44F0-9E19-460B0B53269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06" name="Line 6578">
          <a:extLst>
            <a:ext uri="{FF2B5EF4-FFF2-40B4-BE49-F238E27FC236}">
              <a16:creationId xmlns:a16="http://schemas.microsoft.com/office/drawing/2014/main" id="{9796A4C2-D8B3-4B1A-A2CF-D18C5463C4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07" name="Line 6579">
          <a:extLst>
            <a:ext uri="{FF2B5EF4-FFF2-40B4-BE49-F238E27FC236}">
              <a16:creationId xmlns:a16="http://schemas.microsoft.com/office/drawing/2014/main" id="{4840C0EF-A8F1-4E09-B3F1-C18DF3CD2D3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08" name="Line 6580">
          <a:extLst>
            <a:ext uri="{FF2B5EF4-FFF2-40B4-BE49-F238E27FC236}">
              <a16:creationId xmlns:a16="http://schemas.microsoft.com/office/drawing/2014/main" id="{45164196-6F1A-4BA8-AB25-E273D5D8B3E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09" name="Line 6581">
          <a:extLst>
            <a:ext uri="{FF2B5EF4-FFF2-40B4-BE49-F238E27FC236}">
              <a16:creationId xmlns:a16="http://schemas.microsoft.com/office/drawing/2014/main" id="{5952F349-E447-4E57-9CD9-B6E0E74C54E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10" name="Line 6582">
          <a:extLst>
            <a:ext uri="{FF2B5EF4-FFF2-40B4-BE49-F238E27FC236}">
              <a16:creationId xmlns:a16="http://schemas.microsoft.com/office/drawing/2014/main" id="{8C6FEE3C-5719-47EE-B8B0-0E4EF0ACABB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11" name="Line 6583">
          <a:extLst>
            <a:ext uri="{FF2B5EF4-FFF2-40B4-BE49-F238E27FC236}">
              <a16:creationId xmlns:a16="http://schemas.microsoft.com/office/drawing/2014/main" id="{EAA50503-AD5C-45B3-9FC9-8CC02BC3B7A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12" name="Line 6584">
          <a:extLst>
            <a:ext uri="{FF2B5EF4-FFF2-40B4-BE49-F238E27FC236}">
              <a16:creationId xmlns:a16="http://schemas.microsoft.com/office/drawing/2014/main" id="{60D68193-4A69-4FB5-A878-4539D2F2B3F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13" name="Line 6585">
          <a:extLst>
            <a:ext uri="{FF2B5EF4-FFF2-40B4-BE49-F238E27FC236}">
              <a16:creationId xmlns:a16="http://schemas.microsoft.com/office/drawing/2014/main" id="{5632D8E5-AC5F-4D27-9E56-0511B4DB3ED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14" name="Line 6586">
          <a:extLst>
            <a:ext uri="{FF2B5EF4-FFF2-40B4-BE49-F238E27FC236}">
              <a16:creationId xmlns:a16="http://schemas.microsoft.com/office/drawing/2014/main" id="{4B68ACB2-0CE1-4FFD-9C45-1ADD3DB4ED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15" name="Line 6587">
          <a:extLst>
            <a:ext uri="{FF2B5EF4-FFF2-40B4-BE49-F238E27FC236}">
              <a16:creationId xmlns:a16="http://schemas.microsoft.com/office/drawing/2014/main" id="{F3FAC6E0-EDA5-447A-9AA2-C5707D04D8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16" name="Line 6588">
          <a:extLst>
            <a:ext uri="{FF2B5EF4-FFF2-40B4-BE49-F238E27FC236}">
              <a16:creationId xmlns:a16="http://schemas.microsoft.com/office/drawing/2014/main" id="{3F7A267C-CF30-49F3-8F50-0476797646E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17" name="Line 6589">
          <a:extLst>
            <a:ext uri="{FF2B5EF4-FFF2-40B4-BE49-F238E27FC236}">
              <a16:creationId xmlns:a16="http://schemas.microsoft.com/office/drawing/2014/main" id="{FBD80393-B06D-46DD-92E2-6FBBD616DCD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18" name="Line 6590">
          <a:extLst>
            <a:ext uri="{FF2B5EF4-FFF2-40B4-BE49-F238E27FC236}">
              <a16:creationId xmlns:a16="http://schemas.microsoft.com/office/drawing/2014/main" id="{98E10739-7025-4A79-8A47-2A743894BC3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19" name="Line 6591">
          <a:extLst>
            <a:ext uri="{FF2B5EF4-FFF2-40B4-BE49-F238E27FC236}">
              <a16:creationId xmlns:a16="http://schemas.microsoft.com/office/drawing/2014/main" id="{8D39CD85-EB12-4315-A2F3-44E5FB8F2C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20" name="Line 6592">
          <a:extLst>
            <a:ext uri="{FF2B5EF4-FFF2-40B4-BE49-F238E27FC236}">
              <a16:creationId xmlns:a16="http://schemas.microsoft.com/office/drawing/2014/main" id="{95052B18-99C7-4D29-B0E5-B45B262822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21" name="Line 6593">
          <a:extLst>
            <a:ext uri="{FF2B5EF4-FFF2-40B4-BE49-F238E27FC236}">
              <a16:creationId xmlns:a16="http://schemas.microsoft.com/office/drawing/2014/main" id="{3524ACA1-C585-4C74-84CE-97A2C030D4E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22" name="Line 6594">
          <a:extLst>
            <a:ext uri="{FF2B5EF4-FFF2-40B4-BE49-F238E27FC236}">
              <a16:creationId xmlns:a16="http://schemas.microsoft.com/office/drawing/2014/main" id="{FEF7EA46-1193-4F37-8960-D462799F4E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23" name="Line 6595">
          <a:extLst>
            <a:ext uri="{FF2B5EF4-FFF2-40B4-BE49-F238E27FC236}">
              <a16:creationId xmlns:a16="http://schemas.microsoft.com/office/drawing/2014/main" id="{FBCC4D39-1AE8-47EB-9FB3-0CBAC251256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24" name="Line 6596">
          <a:extLst>
            <a:ext uri="{FF2B5EF4-FFF2-40B4-BE49-F238E27FC236}">
              <a16:creationId xmlns:a16="http://schemas.microsoft.com/office/drawing/2014/main" id="{952128AF-3A47-4823-88C5-A6AE5A8E1D4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25" name="Line 6597">
          <a:extLst>
            <a:ext uri="{FF2B5EF4-FFF2-40B4-BE49-F238E27FC236}">
              <a16:creationId xmlns:a16="http://schemas.microsoft.com/office/drawing/2014/main" id="{F953F4DC-6E9A-4366-9522-8368F858C65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26" name="Line 6598">
          <a:extLst>
            <a:ext uri="{FF2B5EF4-FFF2-40B4-BE49-F238E27FC236}">
              <a16:creationId xmlns:a16="http://schemas.microsoft.com/office/drawing/2014/main" id="{4DD89BD7-17A8-4B6B-A6D2-F0FE2283005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27" name="Line 6599">
          <a:extLst>
            <a:ext uri="{FF2B5EF4-FFF2-40B4-BE49-F238E27FC236}">
              <a16:creationId xmlns:a16="http://schemas.microsoft.com/office/drawing/2014/main" id="{6BD496FD-88A0-4F0E-A0F7-EA3B808B49E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28" name="Line 6600">
          <a:extLst>
            <a:ext uri="{FF2B5EF4-FFF2-40B4-BE49-F238E27FC236}">
              <a16:creationId xmlns:a16="http://schemas.microsoft.com/office/drawing/2014/main" id="{E4E2865E-AD2A-4610-B1CB-33FB2E3E8AB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29" name="Line 6601">
          <a:extLst>
            <a:ext uri="{FF2B5EF4-FFF2-40B4-BE49-F238E27FC236}">
              <a16:creationId xmlns:a16="http://schemas.microsoft.com/office/drawing/2014/main" id="{667CDD16-7C13-4A4D-8D9A-EC2CD5333B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30" name="Line 6602">
          <a:extLst>
            <a:ext uri="{FF2B5EF4-FFF2-40B4-BE49-F238E27FC236}">
              <a16:creationId xmlns:a16="http://schemas.microsoft.com/office/drawing/2014/main" id="{4871D48F-15CD-4E31-9130-4043BA6FA9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31" name="Line 6603">
          <a:extLst>
            <a:ext uri="{FF2B5EF4-FFF2-40B4-BE49-F238E27FC236}">
              <a16:creationId xmlns:a16="http://schemas.microsoft.com/office/drawing/2014/main" id="{61546DB7-025D-42B7-829D-7F397D5B865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32" name="Line 6604">
          <a:extLst>
            <a:ext uri="{FF2B5EF4-FFF2-40B4-BE49-F238E27FC236}">
              <a16:creationId xmlns:a16="http://schemas.microsoft.com/office/drawing/2014/main" id="{39A64FA6-1DE2-407D-8BC2-7ED209E870D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33" name="Line 6605">
          <a:extLst>
            <a:ext uri="{FF2B5EF4-FFF2-40B4-BE49-F238E27FC236}">
              <a16:creationId xmlns:a16="http://schemas.microsoft.com/office/drawing/2014/main" id="{B9113967-9501-44CF-A31E-79BCF8FCB8F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34" name="Line 6606">
          <a:extLst>
            <a:ext uri="{FF2B5EF4-FFF2-40B4-BE49-F238E27FC236}">
              <a16:creationId xmlns:a16="http://schemas.microsoft.com/office/drawing/2014/main" id="{841DE81C-ACA8-4904-A5B1-212BF31ACB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35" name="Line 6607">
          <a:extLst>
            <a:ext uri="{FF2B5EF4-FFF2-40B4-BE49-F238E27FC236}">
              <a16:creationId xmlns:a16="http://schemas.microsoft.com/office/drawing/2014/main" id="{D3414D45-02A3-4AE4-8B1A-511331AE066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36" name="Line 6608">
          <a:extLst>
            <a:ext uri="{FF2B5EF4-FFF2-40B4-BE49-F238E27FC236}">
              <a16:creationId xmlns:a16="http://schemas.microsoft.com/office/drawing/2014/main" id="{B9C64D32-6D0D-43DD-BBB3-C89E4FC9D16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37" name="Line 6609">
          <a:extLst>
            <a:ext uri="{FF2B5EF4-FFF2-40B4-BE49-F238E27FC236}">
              <a16:creationId xmlns:a16="http://schemas.microsoft.com/office/drawing/2014/main" id="{AA56BF54-CD0A-4232-B9AA-E866AE7E6A3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38" name="Line 6610">
          <a:extLst>
            <a:ext uri="{FF2B5EF4-FFF2-40B4-BE49-F238E27FC236}">
              <a16:creationId xmlns:a16="http://schemas.microsoft.com/office/drawing/2014/main" id="{0024F684-55BB-49CD-A487-C56D8B32CE7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39" name="Line 6611">
          <a:extLst>
            <a:ext uri="{FF2B5EF4-FFF2-40B4-BE49-F238E27FC236}">
              <a16:creationId xmlns:a16="http://schemas.microsoft.com/office/drawing/2014/main" id="{60558A92-BCB8-4319-BDE0-24E50B26F6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40" name="Line 6612">
          <a:extLst>
            <a:ext uri="{FF2B5EF4-FFF2-40B4-BE49-F238E27FC236}">
              <a16:creationId xmlns:a16="http://schemas.microsoft.com/office/drawing/2014/main" id="{BA5782A5-B33A-4BF2-B470-E28D83881E3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41" name="Line 6613">
          <a:extLst>
            <a:ext uri="{FF2B5EF4-FFF2-40B4-BE49-F238E27FC236}">
              <a16:creationId xmlns:a16="http://schemas.microsoft.com/office/drawing/2014/main" id="{C25D551E-2BE2-452B-AA6D-882DBDA045E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42" name="Line 6614">
          <a:extLst>
            <a:ext uri="{FF2B5EF4-FFF2-40B4-BE49-F238E27FC236}">
              <a16:creationId xmlns:a16="http://schemas.microsoft.com/office/drawing/2014/main" id="{E05E5613-2980-439D-8944-4835049AF1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43" name="Line 6615">
          <a:extLst>
            <a:ext uri="{FF2B5EF4-FFF2-40B4-BE49-F238E27FC236}">
              <a16:creationId xmlns:a16="http://schemas.microsoft.com/office/drawing/2014/main" id="{14C273E8-21B6-4E60-8A4E-7180CEAC8A1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44" name="Line 6616">
          <a:extLst>
            <a:ext uri="{FF2B5EF4-FFF2-40B4-BE49-F238E27FC236}">
              <a16:creationId xmlns:a16="http://schemas.microsoft.com/office/drawing/2014/main" id="{2E8D1B25-C262-45C9-8631-4D4E3BB358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45" name="Line 6617">
          <a:extLst>
            <a:ext uri="{FF2B5EF4-FFF2-40B4-BE49-F238E27FC236}">
              <a16:creationId xmlns:a16="http://schemas.microsoft.com/office/drawing/2014/main" id="{73BA8B51-64C7-4DE5-BE13-9FC97B7831A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46" name="Line 6618">
          <a:extLst>
            <a:ext uri="{FF2B5EF4-FFF2-40B4-BE49-F238E27FC236}">
              <a16:creationId xmlns:a16="http://schemas.microsoft.com/office/drawing/2014/main" id="{2DB13024-3766-4B49-806C-62C80941352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47" name="Line 6619">
          <a:extLst>
            <a:ext uri="{FF2B5EF4-FFF2-40B4-BE49-F238E27FC236}">
              <a16:creationId xmlns:a16="http://schemas.microsoft.com/office/drawing/2014/main" id="{9153DCC5-A5C7-4B9C-99CC-D29B033680B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48" name="Line 6620">
          <a:extLst>
            <a:ext uri="{FF2B5EF4-FFF2-40B4-BE49-F238E27FC236}">
              <a16:creationId xmlns:a16="http://schemas.microsoft.com/office/drawing/2014/main" id="{71C8759E-846A-40DC-84DC-A51D1ACCAAC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49" name="Line 6621">
          <a:extLst>
            <a:ext uri="{FF2B5EF4-FFF2-40B4-BE49-F238E27FC236}">
              <a16:creationId xmlns:a16="http://schemas.microsoft.com/office/drawing/2014/main" id="{B4667EC1-9D1A-4599-9438-1524E23644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50" name="Line 6622">
          <a:extLst>
            <a:ext uri="{FF2B5EF4-FFF2-40B4-BE49-F238E27FC236}">
              <a16:creationId xmlns:a16="http://schemas.microsoft.com/office/drawing/2014/main" id="{3174A03B-1ADB-49CB-BE86-68B9F85714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51" name="Line 6623">
          <a:extLst>
            <a:ext uri="{FF2B5EF4-FFF2-40B4-BE49-F238E27FC236}">
              <a16:creationId xmlns:a16="http://schemas.microsoft.com/office/drawing/2014/main" id="{D5CEBCAB-18A2-4945-B350-EBFB6A3038B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52" name="Line 6624">
          <a:extLst>
            <a:ext uri="{FF2B5EF4-FFF2-40B4-BE49-F238E27FC236}">
              <a16:creationId xmlns:a16="http://schemas.microsoft.com/office/drawing/2014/main" id="{47E95137-9BED-4F3C-9BBB-C7942560C8B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53" name="Line 6625">
          <a:extLst>
            <a:ext uri="{FF2B5EF4-FFF2-40B4-BE49-F238E27FC236}">
              <a16:creationId xmlns:a16="http://schemas.microsoft.com/office/drawing/2014/main" id="{8F7DF88F-EDA4-4EAA-8634-F98F2A1CA30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54" name="Line 6626">
          <a:extLst>
            <a:ext uri="{FF2B5EF4-FFF2-40B4-BE49-F238E27FC236}">
              <a16:creationId xmlns:a16="http://schemas.microsoft.com/office/drawing/2014/main" id="{C0736864-7945-467D-A0FB-9B87483281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55" name="Line 6627">
          <a:extLst>
            <a:ext uri="{FF2B5EF4-FFF2-40B4-BE49-F238E27FC236}">
              <a16:creationId xmlns:a16="http://schemas.microsoft.com/office/drawing/2014/main" id="{2B8A34A5-7613-4928-8318-43A1E92969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56" name="Line 6628">
          <a:extLst>
            <a:ext uri="{FF2B5EF4-FFF2-40B4-BE49-F238E27FC236}">
              <a16:creationId xmlns:a16="http://schemas.microsoft.com/office/drawing/2014/main" id="{DE77606F-CEF3-4CDF-A085-96531F35FD2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57" name="Line 6629">
          <a:extLst>
            <a:ext uri="{FF2B5EF4-FFF2-40B4-BE49-F238E27FC236}">
              <a16:creationId xmlns:a16="http://schemas.microsoft.com/office/drawing/2014/main" id="{CC921FCB-F525-4AFB-BEB5-796C3E05EE1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58" name="Line 6630">
          <a:extLst>
            <a:ext uri="{FF2B5EF4-FFF2-40B4-BE49-F238E27FC236}">
              <a16:creationId xmlns:a16="http://schemas.microsoft.com/office/drawing/2014/main" id="{EF60FA60-3474-4DF4-8C3D-FF9C9CB0DD3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59" name="Line 6631">
          <a:extLst>
            <a:ext uri="{FF2B5EF4-FFF2-40B4-BE49-F238E27FC236}">
              <a16:creationId xmlns:a16="http://schemas.microsoft.com/office/drawing/2014/main" id="{BD9ACC3D-AFB0-47CE-8107-3CE9E1853B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60" name="Line 6632">
          <a:extLst>
            <a:ext uri="{FF2B5EF4-FFF2-40B4-BE49-F238E27FC236}">
              <a16:creationId xmlns:a16="http://schemas.microsoft.com/office/drawing/2014/main" id="{B8B8AD77-1B2F-4778-BD80-4A68E944DB8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61" name="Line 6633">
          <a:extLst>
            <a:ext uri="{FF2B5EF4-FFF2-40B4-BE49-F238E27FC236}">
              <a16:creationId xmlns:a16="http://schemas.microsoft.com/office/drawing/2014/main" id="{9AD40E57-5701-4947-8923-DDB80CA4FA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62" name="Line 6634">
          <a:extLst>
            <a:ext uri="{FF2B5EF4-FFF2-40B4-BE49-F238E27FC236}">
              <a16:creationId xmlns:a16="http://schemas.microsoft.com/office/drawing/2014/main" id="{70565D4B-9193-4915-8F8C-62888F1243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63" name="Line 6635">
          <a:extLst>
            <a:ext uri="{FF2B5EF4-FFF2-40B4-BE49-F238E27FC236}">
              <a16:creationId xmlns:a16="http://schemas.microsoft.com/office/drawing/2014/main" id="{DF7DB65E-F7DB-4279-87B9-5DD25950CF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64" name="Line 6636">
          <a:extLst>
            <a:ext uri="{FF2B5EF4-FFF2-40B4-BE49-F238E27FC236}">
              <a16:creationId xmlns:a16="http://schemas.microsoft.com/office/drawing/2014/main" id="{A82F6F58-1032-4B9C-A6EB-CDEC0EAC19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65" name="Line 6637">
          <a:extLst>
            <a:ext uri="{FF2B5EF4-FFF2-40B4-BE49-F238E27FC236}">
              <a16:creationId xmlns:a16="http://schemas.microsoft.com/office/drawing/2014/main" id="{8EB7902F-B961-4F4D-966B-C7A4ECDF79D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66" name="Line 6638">
          <a:extLst>
            <a:ext uri="{FF2B5EF4-FFF2-40B4-BE49-F238E27FC236}">
              <a16:creationId xmlns:a16="http://schemas.microsoft.com/office/drawing/2014/main" id="{92BE9767-6422-4C4F-BC63-7C700BE7DD8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67" name="Line 6639">
          <a:extLst>
            <a:ext uri="{FF2B5EF4-FFF2-40B4-BE49-F238E27FC236}">
              <a16:creationId xmlns:a16="http://schemas.microsoft.com/office/drawing/2014/main" id="{85F9B825-42B7-4C42-A1D0-E701C6D1D2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68" name="Line 6640">
          <a:extLst>
            <a:ext uri="{FF2B5EF4-FFF2-40B4-BE49-F238E27FC236}">
              <a16:creationId xmlns:a16="http://schemas.microsoft.com/office/drawing/2014/main" id="{F9AFC84E-D98A-4799-AD9E-BD0F5EDBB3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69" name="Line 6641">
          <a:extLst>
            <a:ext uri="{FF2B5EF4-FFF2-40B4-BE49-F238E27FC236}">
              <a16:creationId xmlns:a16="http://schemas.microsoft.com/office/drawing/2014/main" id="{8CDA7746-59F0-41B3-8B13-114F7E1FB64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70" name="Line 6642">
          <a:extLst>
            <a:ext uri="{FF2B5EF4-FFF2-40B4-BE49-F238E27FC236}">
              <a16:creationId xmlns:a16="http://schemas.microsoft.com/office/drawing/2014/main" id="{3C54DCBB-D4A8-4AC5-9B87-2B705AACE8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71" name="Line 6643">
          <a:extLst>
            <a:ext uri="{FF2B5EF4-FFF2-40B4-BE49-F238E27FC236}">
              <a16:creationId xmlns:a16="http://schemas.microsoft.com/office/drawing/2014/main" id="{84DF03A8-F86D-4814-841A-4F59040EBC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72" name="Line 6644">
          <a:extLst>
            <a:ext uri="{FF2B5EF4-FFF2-40B4-BE49-F238E27FC236}">
              <a16:creationId xmlns:a16="http://schemas.microsoft.com/office/drawing/2014/main" id="{F3A5C201-7A77-4594-A70B-9D6A7F07226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73" name="Line 6645">
          <a:extLst>
            <a:ext uri="{FF2B5EF4-FFF2-40B4-BE49-F238E27FC236}">
              <a16:creationId xmlns:a16="http://schemas.microsoft.com/office/drawing/2014/main" id="{E7A65227-0FEB-4182-AD9D-031E23B8B00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74" name="Line 6646">
          <a:extLst>
            <a:ext uri="{FF2B5EF4-FFF2-40B4-BE49-F238E27FC236}">
              <a16:creationId xmlns:a16="http://schemas.microsoft.com/office/drawing/2014/main" id="{C7206218-B5F0-4F65-867B-985C8154C9C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75" name="Line 6647">
          <a:extLst>
            <a:ext uri="{FF2B5EF4-FFF2-40B4-BE49-F238E27FC236}">
              <a16:creationId xmlns:a16="http://schemas.microsoft.com/office/drawing/2014/main" id="{201E3770-C8B7-4EBE-98A5-AF65FC5ABE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76" name="Line 6648">
          <a:extLst>
            <a:ext uri="{FF2B5EF4-FFF2-40B4-BE49-F238E27FC236}">
              <a16:creationId xmlns:a16="http://schemas.microsoft.com/office/drawing/2014/main" id="{3A713C0E-8FD8-4D75-BA44-059E64F0F28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77" name="Line 6649">
          <a:extLst>
            <a:ext uri="{FF2B5EF4-FFF2-40B4-BE49-F238E27FC236}">
              <a16:creationId xmlns:a16="http://schemas.microsoft.com/office/drawing/2014/main" id="{13838368-A1DC-4634-97D6-9C400D82F5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78" name="Line 6650">
          <a:extLst>
            <a:ext uri="{FF2B5EF4-FFF2-40B4-BE49-F238E27FC236}">
              <a16:creationId xmlns:a16="http://schemas.microsoft.com/office/drawing/2014/main" id="{F61E589F-125C-4DC8-9EC1-D18808A201A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79" name="Line 6651">
          <a:extLst>
            <a:ext uri="{FF2B5EF4-FFF2-40B4-BE49-F238E27FC236}">
              <a16:creationId xmlns:a16="http://schemas.microsoft.com/office/drawing/2014/main" id="{56E648AF-EABB-4DF2-85AE-266A089285E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80" name="Line 6652">
          <a:extLst>
            <a:ext uri="{FF2B5EF4-FFF2-40B4-BE49-F238E27FC236}">
              <a16:creationId xmlns:a16="http://schemas.microsoft.com/office/drawing/2014/main" id="{22FEBC91-682F-4BA0-95FE-2831D80BA7F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81" name="Line 6653">
          <a:extLst>
            <a:ext uri="{FF2B5EF4-FFF2-40B4-BE49-F238E27FC236}">
              <a16:creationId xmlns:a16="http://schemas.microsoft.com/office/drawing/2014/main" id="{42B9D807-29C1-46DA-ADCE-0256FF334F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82" name="Line 6654">
          <a:extLst>
            <a:ext uri="{FF2B5EF4-FFF2-40B4-BE49-F238E27FC236}">
              <a16:creationId xmlns:a16="http://schemas.microsoft.com/office/drawing/2014/main" id="{5F771C57-3527-45E1-8BDE-4F54F9933A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83" name="Line 6655">
          <a:extLst>
            <a:ext uri="{FF2B5EF4-FFF2-40B4-BE49-F238E27FC236}">
              <a16:creationId xmlns:a16="http://schemas.microsoft.com/office/drawing/2014/main" id="{1A878E8B-8434-45A8-85E0-3731305DB75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84" name="Line 6656">
          <a:extLst>
            <a:ext uri="{FF2B5EF4-FFF2-40B4-BE49-F238E27FC236}">
              <a16:creationId xmlns:a16="http://schemas.microsoft.com/office/drawing/2014/main" id="{0E1C5807-BFA5-42A1-ADDC-7F5186CC33E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85" name="Line 6657">
          <a:extLst>
            <a:ext uri="{FF2B5EF4-FFF2-40B4-BE49-F238E27FC236}">
              <a16:creationId xmlns:a16="http://schemas.microsoft.com/office/drawing/2014/main" id="{29D21409-FE69-420E-AD91-36D61F30E81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86" name="Line 6658">
          <a:extLst>
            <a:ext uri="{FF2B5EF4-FFF2-40B4-BE49-F238E27FC236}">
              <a16:creationId xmlns:a16="http://schemas.microsoft.com/office/drawing/2014/main" id="{BEB5A1EC-2F8E-49B8-82A9-9E231263BF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87" name="Line 6659">
          <a:extLst>
            <a:ext uri="{FF2B5EF4-FFF2-40B4-BE49-F238E27FC236}">
              <a16:creationId xmlns:a16="http://schemas.microsoft.com/office/drawing/2014/main" id="{F9FC2024-8BE0-4570-8530-D37E391C2C5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88" name="Line 6660">
          <a:extLst>
            <a:ext uri="{FF2B5EF4-FFF2-40B4-BE49-F238E27FC236}">
              <a16:creationId xmlns:a16="http://schemas.microsoft.com/office/drawing/2014/main" id="{2F321E48-6A42-41FF-A4F1-99CB934FE78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89" name="Line 6661">
          <a:extLst>
            <a:ext uri="{FF2B5EF4-FFF2-40B4-BE49-F238E27FC236}">
              <a16:creationId xmlns:a16="http://schemas.microsoft.com/office/drawing/2014/main" id="{FCA31F18-E9C1-434A-8D41-121BA4E4E70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90" name="Line 6662">
          <a:extLst>
            <a:ext uri="{FF2B5EF4-FFF2-40B4-BE49-F238E27FC236}">
              <a16:creationId xmlns:a16="http://schemas.microsoft.com/office/drawing/2014/main" id="{1A3C63CC-26E2-48AA-9ED3-605418A700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91" name="Line 6663">
          <a:extLst>
            <a:ext uri="{FF2B5EF4-FFF2-40B4-BE49-F238E27FC236}">
              <a16:creationId xmlns:a16="http://schemas.microsoft.com/office/drawing/2014/main" id="{3772D0C5-D068-403D-8543-AFA18CC2F77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92" name="Line 6664">
          <a:extLst>
            <a:ext uri="{FF2B5EF4-FFF2-40B4-BE49-F238E27FC236}">
              <a16:creationId xmlns:a16="http://schemas.microsoft.com/office/drawing/2014/main" id="{B0BCA171-BD8A-43E5-BD75-4A3C1917094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93" name="Line 6665">
          <a:extLst>
            <a:ext uri="{FF2B5EF4-FFF2-40B4-BE49-F238E27FC236}">
              <a16:creationId xmlns:a16="http://schemas.microsoft.com/office/drawing/2014/main" id="{306DA66E-B60B-4F5C-A3D2-901FE7CC412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94" name="Line 6666">
          <a:extLst>
            <a:ext uri="{FF2B5EF4-FFF2-40B4-BE49-F238E27FC236}">
              <a16:creationId xmlns:a16="http://schemas.microsoft.com/office/drawing/2014/main" id="{3950E702-7A55-406F-8A31-DD47AC44653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95" name="Line 6667">
          <a:extLst>
            <a:ext uri="{FF2B5EF4-FFF2-40B4-BE49-F238E27FC236}">
              <a16:creationId xmlns:a16="http://schemas.microsoft.com/office/drawing/2014/main" id="{A2CF941A-2DFC-4036-9755-A944EA9CE8F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96" name="Line 6668">
          <a:extLst>
            <a:ext uri="{FF2B5EF4-FFF2-40B4-BE49-F238E27FC236}">
              <a16:creationId xmlns:a16="http://schemas.microsoft.com/office/drawing/2014/main" id="{8D8CF9FD-76DF-4F1C-B214-EB1553A836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97" name="Line 6669">
          <a:extLst>
            <a:ext uri="{FF2B5EF4-FFF2-40B4-BE49-F238E27FC236}">
              <a16:creationId xmlns:a16="http://schemas.microsoft.com/office/drawing/2014/main" id="{650056F9-56E0-46C5-962C-F1BEC3D3EE0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98" name="Line 6670">
          <a:extLst>
            <a:ext uri="{FF2B5EF4-FFF2-40B4-BE49-F238E27FC236}">
              <a16:creationId xmlns:a16="http://schemas.microsoft.com/office/drawing/2014/main" id="{724C7216-8062-488D-AD13-CAD93F4F9C9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5999" name="Line 6671">
          <a:extLst>
            <a:ext uri="{FF2B5EF4-FFF2-40B4-BE49-F238E27FC236}">
              <a16:creationId xmlns:a16="http://schemas.microsoft.com/office/drawing/2014/main" id="{3097F802-2E97-485C-BAC2-39EB143ECC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00" name="Line 6672">
          <a:extLst>
            <a:ext uri="{FF2B5EF4-FFF2-40B4-BE49-F238E27FC236}">
              <a16:creationId xmlns:a16="http://schemas.microsoft.com/office/drawing/2014/main" id="{CE1AA59E-951C-47DE-B775-A2BAB97E11B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01" name="Line 6673">
          <a:extLst>
            <a:ext uri="{FF2B5EF4-FFF2-40B4-BE49-F238E27FC236}">
              <a16:creationId xmlns:a16="http://schemas.microsoft.com/office/drawing/2014/main" id="{44E46B90-68E9-4EEE-9BDB-E3A97ABF95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02" name="Line 6674">
          <a:extLst>
            <a:ext uri="{FF2B5EF4-FFF2-40B4-BE49-F238E27FC236}">
              <a16:creationId xmlns:a16="http://schemas.microsoft.com/office/drawing/2014/main" id="{55BACD0B-C42A-4509-AA7C-C0467FD0E3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03" name="Line 6675">
          <a:extLst>
            <a:ext uri="{FF2B5EF4-FFF2-40B4-BE49-F238E27FC236}">
              <a16:creationId xmlns:a16="http://schemas.microsoft.com/office/drawing/2014/main" id="{FFDF01C2-0C93-4FEA-8F6D-813C820666B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04" name="Line 6676">
          <a:extLst>
            <a:ext uri="{FF2B5EF4-FFF2-40B4-BE49-F238E27FC236}">
              <a16:creationId xmlns:a16="http://schemas.microsoft.com/office/drawing/2014/main" id="{FEC529A3-E3D5-4313-999C-C239E50167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05" name="Line 6677">
          <a:extLst>
            <a:ext uri="{FF2B5EF4-FFF2-40B4-BE49-F238E27FC236}">
              <a16:creationId xmlns:a16="http://schemas.microsoft.com/office/drawing/2014/main" id="{831B7922-5697-4BE4-983E-C4B0DB853BA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06" name="Line 6678">
          <a:extLst>
            <a:ext uri="{FF2B5EF4-FFF2-40B4-BE49-F238E27FC236}">
              <a16:creationId xmlns:a16="http://schemas.microsoft.com/office/drawing/2014/main" id="{A59AE269-F4BA-4814-BAA6-281C7BC7192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07" name="Line 6679">
          <a:extLst>
            <a:ext uri="{FF2B5EF4-FFF2-40B4-BE49-F238E27FC236}">
              <a16:creationId xmlns:a16="http://schemas.microsoft.com/office/drawing/2014/main" id="{4B7BC142-23CA-4197-BCDC-12AD0CB367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08" name="Line 6680">
          <a:extLst>
            <a:ext uri="{FF2B5EF4-FFF2-40B4-BE49-F238E27FC236}">
              <a16:creationId xmlns:a16="http://schemas.microsoft.com/office/drawing/2014/main" id="{FAAE6118-12C5-4E40-90BF-90D0E32A0D1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09" name="Line 6681">
          <a:extLst>
            <a:ext uri="{FF2B5EF4-FFF2-40B4-BE49-F238E27FC236}">
              <a16:creationId xmlns:a16="http://schemas.microsoft.com/office/drawing/2014/main" id="{5DFD50AC-C6A3-46C4-8273-9B81640F922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10" name="Line 6682">
          <a:extLst>
            <a:ext uri="{FF2B5EF4-FFF2-40B4-BE49-F238E27FC236}">
              <a16:creationId xmlns:a16="http://schemas.microsoft.com/office/drawing/2014/main" id="{9D505F15-FB3D-4613-A884-340FCB6BAC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11" name="Line 6683">
          <a:extLst>
            <a:ext uri="{FF2B5EF4-FFF2-40B4-BE49-F238E27FC236}">
              <a16:creationId xmlns:a16="http://schemas.microsoft.com/office/drawing/2014/main" id="{5BFF01F1-9830-4C36-B742-FCAA465FDB6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12" name="Line 6684">
          <a:extLst>
            <a:ext uri="{FF2B5EF4-FFF2-40B4-BE49-F238E27FC236}">
              <a16:creationId xmlns:a16="http://schemas.microsoft.com/office/drawing/2014/main" id="{5A3FEC26-DE87-4A56-9EA8-264DB8B159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13" name="Line 6685">
          <a:extLst>
            <a:ext uri="{FF2B5EF4-FFF2-40B4-BE49-F238E27FC236}">
              <a16:creationId xmlns:a16="http://schemas.microsoft.com/office/drawing/2014/main" id="{08503B98-7DE1-4F73-BA2A-6178BD4AF2B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14" name="Line 6686">
          <a:extLst>
            <a:ext uri="{FF2B5EF4-FFF2-40B4-BE49-F238E27FC236}">
              <a16:creationId xmlns:a16="http://schemas.microsoft.com/office/drawing/2014/main" id="{D9D9DACE-8602-4F57-B517-561283CEEC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15" name="Line 6687">
          <a:extLst>
            <a:ext uri="{FF2B5EF4-FFF2-40B4-BE49-F238E27FC236}">
              <a16:creationId xmlns:a16="http://schemas.microsoft.com/office/drawing/2014/main" id="{F4D0AA97-1223-4249-8E84-FD0DD01ACB6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16" name="Line 6688">
          <a:extLst>
            <a:ext uri="{FF2B5EF4-FFF2-40B4-BE49-F238E27FC236}">
              <a16:creationId xmlns:a16="http://schemas.microsoft.com/office/drawing/2014/main" id="{49D375F4-1E8D-4DA8-88A6-DA0A0FAF2E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17" name="Line 6689">
          <a:extLst>
            <a:ext uri="{FF2B5EF4-FFF2-40B4-BE49-F238E27FC236}">
              <a16:creationId xmlns:a16="http://schemas.microsoft.com/office/drawing/2014/main" id="{7ED135E3-FF05-47C6-98FC-8FDA15C3020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18" name="Line 6690">
          <a:extLst>
            <a:ext uri="{FF2B5EF4-FFF2-40B4-BE49-F238E27FC236}">
              <a16:creationId xmlns:a16="http://schemas.microsoft.com/office/drawing/2014/main" id="{6B463CC1-9D05-4530-A808-1D3E06EF44A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19" name="Line 6691">
          <a:extLst>
            <a:ext uri="{FF2B5EF4-FFF2-40B4-BE49-F238E27FC236}">
              <a16:creationId xmlns:a16="http://schemas.microsoft.com/office/drawing/2014/main" id="{EB42D1A8-BC0B-4E80-8EED-A19DBF6DBED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20" name="Line 6692">
          <a:extLst>
            <a:ext uri="{FF2B5EF4-FFF2-40B4-BE49-F238E27FC236}">
              <a16:creationId xmlns:a16="http://schemas.microsoft.com/office/drawing/2014/main" id="{1607E061-2CC4-4375-916E-9E6F9D89BE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21" name="Line 6693">
          <a:extLst>
            <a:ext uri="{FF2B5EF4-FFF2-40B4-BE49-F238E27FC236}">
              <a16:creationId xmlns:a16="http://schemas.microsoft.com/office/drawing/2014/main" id="{F53A1E24-C628-42D9-8EAC-A35055728D0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22" name="Line 6694">
          <a:extLst>
            <a:ext uri="{FF2B5EF4-FFF2-40B4-BE49-F238E27FC236}">
              <a16:creationId xmlns:a16="http://schemas.microsoft.com/office/drawing/2014/main" id="{2C5E34E2-89A4-40FF-8889-AFA87BFF05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23" name="Line 6695">
          <a:extLst>
            <a:ext uri="{FF2B5EF4-FFF2-40B4-BE49-F238E27FC236}">
              <a16:creationId xmlns:a16="http://schemas.microsoft.com/office/drawing/2014/main" id="{40302460-E63C-40A0-9FED-515B7FB04D8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24" name="Line 6696">
          <a:extLst>
            <a:ext uri="{FF2B5EF4-FFF2-40B4-BE49-F238E27FC236}">
              <a16:creationId xmlns:a16="http://schemas.microsoft.com/office/drawing/2014/main" id="{641A560D-F7EE-4251-A6FB-1E5D7D02C89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25" name="Line 6697">
          <a:extLst>
            <a:ext uri="{FF2B5EF4-FFF2-40B4-BE49-F238E27FC236}">
              <a16:creationId xmlns:a16="http://schemas.microsoft.com/office/drawing/2014/main" id="{B6AB4473-9778-460B-B2A8-5973D796050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26" name="Line 6698">
          <a:extLst>
            <a:ext uri="{FF2B5EF4-FFF2-40B4-BE49-F238E27FC236}">
              <a16:creationId xmlns:a16="http://schemas.microsoft.com/office/drawing/2014/main" id="{6DAA0880-B022-4A8C-A448-E15B6168C53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27" name="Line 6699">
          <a:extLst>
            <a:ext uri="{FF2B5EF4-FFF2-40B4-BE49-F238E27FC236}">
              <a16:creationId xmlns:a16="http://schemas.microsoft.com/office/drawing/2014/main" id="{2EEECCFA-55F2-4968-AA3F-F545BDAEC47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28" name="Line 6700">
          <a:extLst>
            <a:ext uri="{FF2B5EF4-FFF2-40B4-BE49-F238E27FC236}">
              <a16:creationId xmlns:a16="http://schemas.microsoft.com/office/drawing/2014/main" id="{26880182-DFF9-4AB1-B994-A75DABA2EF9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29" name="Line 6701">
          <a:extLst>
            <a:ext uri="{FF2B5EF4-FFF2-40B4-BE49-F238E27FC236}">
              <a16:creationId xmlns:a16="http://schemas.microsoft.com/office/drawing/2014/main" id="{6597D075-AE92-4309-AD89-D0A18172410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30" name="Line 6702">
          <a:extLst>
            <a:ext uri="{FF2B5EF4-FFF2-40B4-BE49-F238E27FC236}">
              <a16:creationId xmlns:a16="http://schemas.microsoft.com/office/drawing/2014/main" id="{C7AAD584-6D06-4DFC-A1E0-D1235D2842A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31" name="Line 6703">
          <a:extLst>
            <a:ext uri="{FF2B5EF4-FFF2-40B4-BE49-F238E27FC236}">
              <a16:creationId xmlns:a16="http://schemas.microsoft.com/office/drawing/2014/main" id="{52F0492B-5B13-40B4-8480-3BE4F914703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32" name="Line 6704">
          <a:extLst>
            <a:ext uri="{FF2B5EF4-FFF2-40B4-BE49-F238E27FC236}">
              <a16:creationId xmlns:a16="http://schemas.microsoft.com/office/drawing/2014/main" id="{B8CC6204-AE7E-4D2E-8A86-AC8C910DCF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33" name="Line 6705">
          <a:extLst>
            <a:ext uri="{FF2B5EF4-FFF2-40B4-BE49-F238E27FC236}">
              <a16:creationId xmlns:a16="http://schemas.microsoft.com/office/drawing/2014/main" id="{196B86D2-00F3-4250-A763-B04F56B19C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34" name="Line 6706">
          <a:extLst>
            <a:ext uri="{FF2B5EF4-FFF2-40B4-BE49-F238E27FC236}">
              <a16:creationId xmlns:a16="http://schemas.microsoft.com/office/drawing/2014/main" id="{6F53D7AD-625C-4A1A-8F2F-404D8A9B781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35" name="Line 6707">
          <a:extLst>
            <a:ext uri="{FF2B5EF4-FFF2-40B4-BE49-F238E27FC236}">
              <a16:creationId xmlns:a16="http://schemas.microsoft.com/office/drawing/2014/main" id="{7FC1F1AE-9E79-4B28-8342-8BA36D86AB3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36" name="Line 6708">
          <a:extLst>
            <a:ext uri="{FF2B5EF4-FFF2-40B4-BE49-F238E27FC236}">
              <a16:creationId xmlns:a16="http://schemas.microsoft.com/office/drawing/2014/main" id="{3F9AF1E2-F7AC-4A48-A75C-6D31542426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37" name="Line 6709">
          <a:extLst>
            <a:ext uri="{FF2B5EF4-FFF2-40B4-BE49-F238E27FC236}">
              <a16:creationId xmlns:a16="http://schemas.microsoft.com/office/drawing/2014/main" id="{7C91B1D2-F4E3-4396-9F86-4DF6D1276F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38" name="Line 6710">
          <a:extLst>
            <a:ext uri="{FF2B5EF4-FFF2-40B4-BE49-F238E27FC236}">
              <a16:creationId xmlns:a16="http://schemas.microsoft.com/office/drawing/2014/main" id="{B37FA495-526D-4DD8-BE2B-C25066F3C52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39" name="Line 6711">
          <a:extLst>
            <a:ext uri="{FF2B5EF4-FFF2-40B4-BE49-F238E27FC236}">
              <a16:creationId xmlns:a16="http://schemas.microsoft.com/office/drawing/2014/main" id="{FC1143A0-86DE-4AA2-9F05-FD6CEF8741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40" name="Line 6712">
          <a:extLst>
            <a:ext uri="{FF2B5EF4-FFF2-40B4-BE49-F238E27FC236}">
              <a16:creationId xmlns:a16="http://schemas.microsoft.com/office/drawing/2014/main" id="{070293EA-0DC4-4B0C-81E4-4524010DAB7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41" name="Line 6713">
          <a:extLst>
            <a:ext uri="{FF2B5EF4-FFF2-40B4-BE49-F238E27FC236}">
              <a16:creationId xmlns:a16="http://schemas.microsoft.com/office/drawing/2014/main" id="{3A1B770E-D501-435C-8D97-D207C83411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42" name="Line 6714">
          <a:extLst>
            <a:ext uri="{FF2B5EF4-FFF2-40B4-BE49-F238E27FC236}">
              <a16:creationId xmlns:a16="http://schemas.microsoft.com/office/drawing/2014/main" id="{01751C45-173D-4818-85C9-030DA3F9259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43" name="Line 6715">
          <a:extLst>
            <a:ext uri="{FF2B5EF4-FFF2-40B4-BE49-F238E27FC236}">
              <a16:creationId xmlns:a16="http://schemas.microsoft.com/office/drawing/2014/main" id="{EF950642-C43F-4860-A289-21AE6BE901D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44" name="Line 6716">
          <a:extLst>
            <a:ext uri="{FF2B5EF4-FFF2-40B4-BE49-F238E27FC236}">
              <a16:creationId xmlns:a16="http://schemas.microsoft.com/office/drawing/2014/main" id="{A8B3F12E-5C91-4E9E-87D8-165CC1378A8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45" name="Line 6717">
          <a:extLst>
            <a:ext uri="{FF2B5EF4-FFF2-40B4-BE49-F238E27FC236}">
              <a16:creationId xmlns:a16="http://schemas.microsoft.com/office/drawing/2014/main" id="{6B828C70-CBFF-46F6-869F-92B7FB2801B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46" name="Line 6718">
          <a:extLst>
            <a:ext uri="{FF2B5EF4-FFF2-40B4-BE49-F238E27FC236}">
              <a16:creationId xmlns:a16="http://schemas.microsoft.com/office/drawing/2014/main" id="{A94E30C8-B404-4FCF-BBAF-6D1C5EB715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47" name="Line 6719">
          <a:extLst>
            <a:ext uri="{FF2B5EF4-FFF2-40B4-BE49-F238E27FC236}">
              <a16:creationId xmlns:a16="http://schemas.microsoft.com/office/drawing/2014/main" id="{F7F28A75-1D67-4780-873C-B35C25F9ED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48" name="Line 6720">
          <a:extLst>
            <a:ext uri="{FF2B5EF4-FFF2-40B4-BE49-F238E27FC236}">
              <a16:creationId xmlns:a16="http://schemas.microsoft.com/office/drawing/2014/main" id="{38CDA906-E9E5-481F-8D29-A6DF9A6C31E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49" name="Line 6721">
          <a:extLst>
            <a:ext uri="{FF2B5EF4-FFF2-40B4-BE49-F238E27FC236}">
              <a16:creationId xmlns:a16="http://schemas.microsoft.com/office/drawing/2014/main" id="{0E2B3D9C-FC08-4B4E-8AB4-08131B54CB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50" name="Line 6722">
          <a:extLst>
            <a:ext uri="{FF2B5EF4-FFF2-40B4-BE49-F238E27FC236}">
              <a16:creationId xmlns:a16="http://schemas.microsoft.com/office/drawing/2014/main" id="{6B0693A5-E853-4DC9-9FBC-666E4301661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51" name="Line 6723">
          <a:extLst>
            <a:ext uri="{FF2B5EF4-FFF2-40B4-BE49-F238E27FC236}">
              <a16:creationId xmlns:a16="http://schemas.microsoft.com/office/drawing/2014/main" id="{DE9740D0-E76B-4151-8528-8A02FF32B18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52" name="Line 6724">
          <a:extLst>
            <a:ext uri="{FF2B5EF4-FFF2-40B4-BE49-F238E27FC236}">
              <a16:creationId xmlns:a16="http://schemas.microsoft.com/office/drawing/2014/main" id="{35974CF6-9BEF-44A2-93F7-23B1D61AAA0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53" name="Line 6725">
          <a:extLst>
            <a:ext uri="{FF2B5EF4-FFF2-40B4-BE49-F238E27FC236}">
              <a16:creationId xmlns:a16="http://schemas.microsoft.com/office/drawing/2014/main" id="{E6278D3F-E058-4AA4-94D0-B3B4335D3E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54" name="Line 6726">
          <a:extLst>
            <a:ext uri="{FF2B5EF4-FFF2-40B4-BE49-F238E27FC236}">
              <a16:creationId xmlns:a16="http://schemas.microsoft.com/office/drawing/2014/main" id="{A9439DF6-96A3-4EB3-9D72-381E26DF93A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55" name="Line 6727">
          <a:extLst>
            <a:ext uri="{FF2B5EF4-FFF2-40B4-BE49-F238E27FC236}">
              <a16:creationId xmlns:a16="http://schemas.microsoft.com/office/drawing/2014/main" id="{043FF46D-0925-4532-BA99-344AC942A7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56" name="Line 6728">
          <a:extLst>
            <a:ext uri="{FF2B5EF4-FFF2-40B4-BE49-F238E27FC236}">
              <a16:creationId xmlns:a16="http://schemas.microsoft.com/office/drawing/2014/main" id="{20976AA0-9CAB-45DE-9FBD-50F38B3DDC5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57" name="Line 6729">
          <a:extLst>
            <a:ext uri="{FF2B5EF4-FFF2-40B4-BE49-F238E27FC236}">
              <a16:creationId xmlns:a16="http://schemas.microsoft.com/office/drawing/2014/main" id="{B6B6173E-CEBC-406E-B767-34F52F3EF35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58" name="Line 6730">
          <a:extLst>
            <a:ext uri="{FF2B5EF4-FFF2-40B4-BE49-F238E27FC236}">
              <a16:creationId xmlns:a16="http://schemas.microsoft.com/office/drawing/2014/main" id="{64A6890B-4A8D-4EAF-B705-A6C849B149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59" name="Line 6731">
          <a:extLst>
            <a:ext uri="{FF2B5EF4-FFF2-40B4-BE49-F238E27FC236}">
              <a16:creationId xmlns:a16="http://schemas.microsoft.com/office/drawing/2014/main" id="{C9E84B92-5386-4644-A52C-4244D558EE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60" name="Line 6732">
          <a:extLst>
            <a:ext uri="{FF2B5EF4-FFF2-40B4-BE49-F238E27FC236}">
              <a16:creationId xmlns:a16="http://schemas.microsoft.com/office/drawing/2014/main" id="{C0CF75D4-5D68-4F22-8BC2-FDC10C423B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61" name="Line 6733">
          <a:extLst>
            <a:ext uri="{FF2B5EF4-FFF2-40B4-BE49-F238E27FC236}">
              <a16:creationId xmlns:a16="http://schemas.microsoft.com/office/drawing/2014/main" id="{D1BD80E4-BAB2-46A8-94C8-E1532B65E6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62" name="Line 6734">
          <a:extLst>
            <a:ext uri="{FF2B5EF4-FFF2-40B4-BE49-F238E27FC236}">
              <a16:creationId xmlns:a16="http://schemas.microsoft.com/office/drawing/2014/main" id="{A1D13F56-3094-498F-996D-5C6C6E15FCF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63" name="Line 6735">
          <a:extLst>
            <a:ext uri="{FF2B5EF4-FFF2-40B4-BE49-F238E27FC236}">
              <a16:creationId xmlns:a16="http://schemas.microsoft.com/office/drawing/2014/main" id="{57D99509-1C35-4BA0-A921-E9510A7F8FD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64" name="Line 6736">
          <a:extLst>
            <a:ext uri="{FF2B5EF4-FFF2-40B4-BE49-F238E27FC236}">
              <a16:creationId xmlns:a16="http://schemas.microsoft.com/office/drawing/2014/main" id="{C480AB72-AB8B-4053-8F3D-FDFABBB6A27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65" name="Line 6737">
          <a:extLst>
            <a:ext uri="{FF2B5EF4-FFF2-40B4-BE49-F238E27FC236}">
              <a16:creationId xmlns:a16="http://schemas.microsoft.com/office/drawing/2014/main" id="{E5E84D09-A0CB-4F9F-BC37-106E106ACD2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66" name="Line 6738">
          <a:extLst>
            <a:ext uri="{FF2B5EF4-FFF2-40B4-BE49-F238E27FC236}">
              <a16:creationId xmlns:a16="http://schemas.microsoft.com/office/drawing/2014/main" id="{5996D22A-E7D3-4887-AEA8-FF07789DE6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67" name="Line 6739">
          <a:extLst>
            <a:ext uri="{FF2B5EF4-FFF2-40B4-BE49-F238E27FC236}">
              <a16:creationId xmlns:a16="http://schemas.microsoft.com/office/drawing/2014/main" id="{3091133E-985B-4B8E-A95D-2B3D63AD801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68" name="Line 6740">
          <a:extLst>
            <a:ext uri="{FF2B5EF4-FFF2-40B4-BE49-F238E27FC236}">
              <a16:creationId xmlns:a16="http://schemas.microsoft.com/office/drawing/2014/main" id="{A6B92981-C9ED-4098-918E-27745CEE02F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69" name="Line 6741">
          <a:extLst>
            <a:ext uri="{FF2B5EF4-FFF2-40B4-BE49-F238E27FC236}">
              <a16:creationId xmlns:a16="http://schemas.microsoft.com/office/drawing/2014/main" id="{5A19C5FC-1680-4DED-8113-3465F687A7E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70" name="Line 6742">
          <a:extLst>
            <a:ext uri="{FF2B5EF4-FFF2-40B4-BE49-F238E27FC236}">
              <a16:creationId xmlns:a16="http://schemas.microsoft.com/office/drawing/2014/main" id="{C52F442E-B955-49D9-8E86-FEEFD1A272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71" name="Line 6743">
          <a:extLst>
            <a:ext uri="{FF2B5EF4-FFF2-40B4-BE49-F238E27FC236}">
              <a16:creationId xmlns:a16="http://schemas.microsoft.com/office/drawing/2014/main" id="{6A134E51-3C1D-4333-864A-FFF41D60E96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72" name="Line 6744">
          <a:extLst>
            <a:ext uri="{FF2B5EF4-FFF2-40B4-BE49-F238E27FC236}">
              <a16:creationId xmlns:a16="http://schemas.microsoft.com/office/drawing/2014/main" id="{6A190352-3F9B-4936-B324-B41D34B4C26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73" name="Line 6745">
          <a:extLst>
            <a:ext uri="{FF2B5EF4-FFF2-40B4-BE49-F238E27FC236}">
              <a16:creationId xmlns:a16="http://schemas.microsoft.com/office/drawing/2014/main" id="{ED0BA1E1-32CF-49B7-BC36-E12F2A356C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74" name="Line 6746">
          <a:extLst>
            <a:ext uri="{FF2B5EF4-FFF2-40B4-BE49-F238E27FC236}">
              <a16:creationId xmlns:a16="http://schemas.microsoft.com/office/drawing/2014/main" id="{514D8AF8-FC2E-4B05-9944-AC7447FB3D5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75" name="Line 6747">
          <a:extLst>
            <a:ext uri="{FF2B5EF4-FFF2-40B4-BE49-F238E27FC236}">
              <a16:creationId xmlns:a16="http://schemas.microsoft.com/office/drawing/2014/main" id="{E6DC9A95-513A-42EB-AB64-AE42F7231B9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76" name="Line 6748">
          <a:extLst>
            <a:ext uri="{FF2B5EF4-FFF2-40B4-BE49-F238E27FC236}">
              <a16:creationId xmlns:a16="http://schemas.microsoft.com/office/drawing/2014/main" id="{6B8FC1DB-E487-48E0-8C6A-C7A3D846FAD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77" name="Line 6749">
          <a:extLst>
            <a:ext uri="{FF2B5EF4-FFF2-40B4-BE49-F238E27FC236}">
              <a16:creationId xmlns:a16="http://schemas.microsoft.com/office/drawing/2014/main" id="{EFC1A298-2001-4B7A-B443-7A70316FE4C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78" name="Line 6750">
          <a:extLst>
            <a:ext uri="{FF2B5EF4-FFF2-40B4-BE49-F238E27FC236}">
              <a16:creationId xmlns:a16="http://schemas.microsoft.com/office/drawing/2014/main" id="{CCC88699-4818-4D15-AEA0-15E154F0CDF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79" name="Line 6751">
          <a:extLst>
            <a:ext uri="{FF2B5EF4-FFF2-40B4-BE49-F238E27FC236}">
              <a16:creationId xmlns:a16="http://schemas.microsoft.com/office/drawing/2014/main" id="{744E1ACC-7B9D-42FE-B081-213BCF40AE1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80" name="Line 6752">
          <a:extLst>
            <a:ext uri="{FF2B5EF4-FFF2-40B4-BE49-F238E27FC236}">
              <a16:creationId xmlns:a16="http://schemas.microsoft.com/office/drawing/2014/main" id="{2D95F093-B534-41E3-ACC3-7A0F5095DEE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81" name="Line 6753">
          <a:extLst>
            <a:ext uri="{FF2B5EF4-FFF2-40B4-BE49-F238E27FC236}">
              <a16:creationId xmlns:a16="http://schemas.microsoft.com/office/drawing/2014/main" id="{55FC6A23-B4FF-40D3-A41C-896E335207A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82" name="Line 6754">
          <a:extLst>
            <a:ext uri="{FF2B5EF4-FFF2-40B4-BE49-F238E27FC236}">
              <a16:creationId xmlns:a16="http://schemas.microsoft.com/office/drawing/2014/main" id="{869DA6EA-FB05-4261-8B22-F085C78B0DE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83" name="Line 6755">
          <a:extLst>
            <a:ext uri="{FF2B5EF4-FFF2-40B4-BE49-F238E27FC236}">
              <a16:creationId xmlns:a16="http://schemas.microsoft.com/office/drawing/2014/main" id="{A1BB8FAB-B785-439D-B53F-AF0CF776C5F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84" name="Line 6756">
          <a:extLst>
            <a:ext uri="{FF2B5EF4-FFF2-40B4-BE49-F238E27FC236}">
              <a16:creationId xmlns:a16="http://schemas.microsoft.com/office/drawing/2014/main" id="{E553C6EF-6A3E-4807-8271-E4EDD8FD09B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85" name="Line 6757">
          <a:extLst>
            <a:ext uri="{FF2B5EF4-FFF2-40B4-BE49-F238E27FC236}">
              <a16:creationId xmlns:a16="http://schemas.microsoft.com/office/drawing/2014/main" id="{5A075EA1-2630-4EF5-94E3-F89AA05AF6C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86" name="Line 6758">
          <a:extLst>
            <a:ext uri="{FF2B5EF4-FFF2-40B4-BE49-F238E27FC236}">
              <a16:creationId xmlns:a16="http://schemas.microsoft.com/office/drawing/2014/main" id="{A334D33D-83AE-4F26-AA99-80988873CC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87" name="Line 6759">
          <a:extLst>
            <a:ext uri="{FF2B5EF4-FFF2-40B4-BE49-F238E27FC236}">
              <a16:creationId xmlns:a16="http://schemas.microsoft.com/office/drawing/2014/main" id="{43DEA936-CBC5-4537-8F33-6CED2E5063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88" name="Line 6760">
          <a:extLst>
            <a:ext uri="{FF2B5EF4-FFF2-40B4-BE49-F238E27FC236}">
              <a16:creationId xmlns:a16="http://schemas.microsoft.com/office/drawing/2014/main" id="{2EF33A4E-A451-42D2-A146-00FF30DC7D4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89" name="Line 6761">
          <a:extLst>
            <a:ext uri="{FF2B5EF4-FFF2-40B4-BE49-F238E27FC236}">
              <a16:creationId xmlns:a16="http://schemas.microsoft.com/office/drawing/2014/main" id="{5CF73077-C53F-4290-A2CD-4AFABECA04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90" name="Line 6762">
          <a:extLst>
            <a:ext uri="{FF2B5EF4-FFF2-40B4-BE49-F238E27FC236}">
              <a16:creationId xmlns:a16="http://schemas.microsoft.com/office/drawing/2014/main" id="{6B2628F2-5F55-4FCA-B3EB-D289F3ED7EF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91" name="Line 6763">
          <a:extLst>
            <a:ext uri="{FF2B5EF4-FFF2-40B4-BE49-F238E27FC236}">
              <a16:creationId xmlns:a16="http://schemas.microsoft.com/office/drawing/2014/main" id="{95319B64-9CF9-449F-9EB3-A0AEAF2B053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92" name="Line 6764">
          <a:extLst>
            <a:ext uri="{FF2B5EF4-FFF2-40B4-BE49-F238E27FC236}">
              <a16:creationId xmlns:a16="http://schemas.microsoft.com/office/drawing/2014/main" id="{9C35A853-B701-4E3C-9211-C268AF5D56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93" name="Line 6765">
          <a:extLst>
            <a:ext uri="{FF2B5EF4-FFF2-40B4-BE49-F238E27FC236}">
              <a16:creationId xmlns:a16="http://schemas.microsoft.com/office/drawing/2014/main" id="{433A5159-69A4-4829-8875-C81D9878C2A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94" name="Line 6766">
          <a:extLst>
            <a:ext uri="{FF2B5EF4-FFF2-40B4-BE49-F238E27FC236}">
              <a16:creationId xmlns:a16="http://schemas.microsoft.com/office/drawing/2014/main" id="{597F978B-69E8-4E77-A8AB-08876AD695F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95" name="Line 6767">
          <a:extLst>
            <a:ext uri="{FF2B5EF4-FFF2-40B4-BE49-F238E27FC236}">
              <a16:creationId xmlns:a16="http://schemas.microsoft.com/office/drawing/2014/main" id="{315A67F8-F564-4AA6-8B74-DB5A8FA9E5C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96" name="Line 6768">
          <a:extLst>
            <a:ext uri="{FF2B5EF4-FFF2-40B4-BE49-F238E27FC236}">
              <a16:creationId xmlns:a16="http://schemas.microsoft.com/office/drawing/2014/main" id="{806FE40A-2AE9-40F9-B4AA-FC53D09EFA6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97" name="Line 6769">
          <a:extLst>
            <a:ext uri="{FF2B5EF4-FFF2-40B4-BE49-F238E27FC236}">
              <a16:creationId xmlns:a16="http://schemas.microsoft.com/office/drawing/2014/main" id="{7677DC76-0837-4708-A88D-17E1120C5B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98" name="Line 6770">
          <a:extLst>
            <a:ext uri="{FF2B5EF4-FFF2-40B4-BE49-F238E27FC236}">
              <a16:creationId xmlns:a16="http://schemas.microsoft.com/office/drawing/2014/main" id="{717DF3E2-1D71-4AC9-9EF4-93A59DBC420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099" name="Line 6771">
          <a:extLst>
            <a:ext uri="{FF2B5EF4-FFF2-40B4-BE49-F238E27FC236}">
              <a16:creationId xmlns:a16="http://schemas.microsoft.com/office/drawing/2014/main" id="{05E86C7E-C2FA-4B01-80FC-0517DB8BE1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00" name="Line 6772">
          <a:extLst>
            <a:ext uri="{FF2B5EF4-FFF2-40B4-BE49-F238E27FC236}">
              <a16:creationId xmlns:a16="http://schemas.microsoft.com/office/drawing/2014/main" id="{8D25DA4E-1690-481C-93E6-5A32C3FD58F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01" name="Line 6773">
          <a:extLst>
            <a:ext uri="{FF2B5EF4-FFF2-40B4-BE49-F238E27FC236}">
              <a16:creationId xmlns:a16="http://schemas.microsoft.com/office/drawing/2014/main" id="{58A4F925-1C9E-47B8-8209-039F6857D01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02" name="Line 6774">
          <a:extLst>
            <a:ext uri="{FF2B5EF4-FFF2-40B4-BE49-F238E27FC236}">
              <a16:creationId xmlns:a16="http://schemas.microsoft.com/office/drawing/2014/main" id="{06872FDF-EE85-4C4C-A05C-CDD3839B243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03" name="Line 6775">
          <a:extLst>
            <a:ext uri="{FF2B5EF4-FFF2-40B4-BE49-F238E27FC236}">
              <a16:creationId xmlns:a16="http://schemas.microsoft.com/office/drawing/2014/main" id="{09148248-3337-4DA4-80D1-BAF9B3E7D2C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04" name="Line 6776">
          <a:extLst>
            <a:ext uri="{FF2B5EF4-FFF2-40B4-BE49-F238E27FC236}">
              <a16:creationId xmlns:a16="http://schemas.microsoft.com/office/drawing/2014/main" id="{FD80D3A2-F01A-45B2-912C-D8A0750A061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05" name="Line 6777">
          <a:extLst>
            <a:ext uri="{FF2B5EF4-FFF2-40B4-BE49-F238E27FC236}">
              <a16:creationId xmlns:a16="http://schemas.microsoft.com/office/drawing/2014/main" id="{9CF7F58E-5BBC-4A56-B151-5215B8971E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06" name="Line 6778">
          <a:extLst>
            <a:ext uri="{FF2B5EF4-FFF2-40B4-BE49-F238E27FC236}">
              <a16:creationId xmlns:a16="http://schemas.microsoft.com/office/drawing/2014/main" id="{AE08E92F-030A-4247-BCC5-63BC6F2CF5F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07" name="Line 6779">
          <a:extLst>
            <a:ext uri="{FF2B5EF4-FFF2-40B4-BE49-F238E27FC236}">
              <a16:creationId xmlns:a16="http://schemas.microsoft.com/office/drawing/2014/main" id="{68996B61-B43C-4518-917E-37E7596D9F7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08" name="Line 6780">
          <a:extLst>
            <a:ext uri="{FF2B5EF4-FFF2-40B4-BE49-F238E27FC236}">
              <a16:creationId xmlns:a16="http://schemas.microsoft.com/office/drawing/2014/main" id="{FACBCC4D-CCBA-47FB-B780-6FC015D4AE6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09" name="Line 6781">
          <a:extLst>
            <a:ext uri="{FF2B5EF4-FFF2-40B4-BE49-F238E27FC236}">
              <a16:creationId xmlns:a16="http://schemas.microsoft.com/office/drawing/2014/main" id="{47047BB4-10C0-4C79-8E25-B44411F9EBD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10" name="Line 6782">
          <a:extLst>
            <a:ext uri="{FF2B5EF4-FFF2-40B4-BE49-F238E27FC236}">
              <a16:creationId xmlns:a16="http://schemas.microsoft.com/office/drawing/2014/main" id="{A4DF0969-7B81-4E6E-AB7E-EA21972337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11" name="Line 6783">
          <a:extLst>
            <a:ext uri="{FF2B5EF4-FFF2-40B4-BE49-F238E27FC236}">
              <a16:creationId xmlns:a16="http://schemas.microsoft.com/office/drawing/2014/main" id="{062CCAFB-9599-4878-8C53-33C3D445A83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12" name="Line 6784">
          <a:extLst>
            <a:ext uri="{FF2B5EF4-FFF2-40B4-BE49-F238E27FC236}">
              <a16:creationId xmlns:a16="http://schemas.microsoft.com/office/drawing/2014/main" id="{69946D0F-995F-4D95-88EA-F8649F58619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13" name="Line 6785">
          <a:extLst>
            <a:ext uri="{FF2B5EF4-FFF2-40B4-BE49-F238E27FC236}">
              <a16:creationId xmlns:a16="http://schemas.microsoft.com/office/drawing/2014/main" id="{F67C222E-6DCF-4717-8509-082D6259E51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14" name="Line 6786">
          <a:extLst>
            <a:ext uri="{FF2B5EF4-FFF2-40B4-BE49-F238E27FC236}">
              <a16:creationId xmlns:a16="http://schemas.microsoft.com/office/drawing/2014/main" id="{8B960675-C41D-45F3-AF10-57D16EAACF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15" name="Line 6787">
          <a:extLst>
            <a:ext uri="{FF2B5EF4-FFF2-40B4-BE49-F238E27FC236}">
              <a16:creationId xmlns:a16="http://schemas.microsoft.com/office/drawing/2014/main" id="{5FDC31D1-F303-4970-8383-12C983D620D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16" name="Line 6788">
          <a:extLst>
            <a:ext uri="{FF2B5EF4-FFF2-40B4-BE49-F238E27FC236}">
              <a16:creationId xmlns:a16="http://schemas.microsoft.com/office/drawing/2014/main" id="{2772D090-B4B0-4408-AC16-0F3E1396EB2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17" name="Line 6789">
          <a:extLst>
            <a:ext uri="{FF2B5EF4-FFF2-40B4-BE49-F238E27FC236}">
              <a16:creationId xmlns:a16="http://schemas.microsoft.com/office/drawing/2014/main" id="{CE020A44-90E3-4F4B-8E0F-3718765E13D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18" name="Line 6790">
          <a:extLst>
            <a:ext uri="{FF2B5EF4-FFF2-40B4-BE49-F238E27FC236}">
              <a16:creationId xmlns:a16="http://schemas.microsoft.com/office/drawing/2014/main" id="{1C5D844B-51A0-481C-9F4E-CC0AAD859FE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19" name="Line 6791">
          <a:extLst>
            <a:ext uri="{FF2B5EF4-FFF2-40B4-BE49-F238E27FC236}">
              <a16:creationId xmlns:a16="http://schemas.microsoft.com/office/drawing/2014/main" id="{C9255D06-C194-4382-B3EC-FE059336190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20" name="Line 6792">
          <a:extLst>
            <a:ext uri="{FF2B5EF4-FFF2-40B4-BE49-F238E27FC236}">
              <a16:creationId xmlns:a16="http://schemas.microsoft.com/office/drawing/2014/main" id="{3DF02F92-E9A6-41E3-A44A-800049FA710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21" name="Line 6793">
          <a:extLst>
            <a:ext uri="{FF2B5EF4-FFF2-40B4-BE49-F238E27FC236}">
              <a16:creationId xmlns:a16="http://schemas.microsoft.com/office/drawing/2014/main" id="{B8BC2504-1170-4C87-9C19-C7550B9CCF0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22" name="Line 6794">
          <a:extLst>
            <a:ext uri="{FF2B5EF4-FFF2-40B4-BE49-F238E27FC236}">
              <a16:creationId xmlns:a16="http://schemas.microsoft.com/office/drawing/2014/main" id="{515C44D2-DC90-4A99-8D8A-FB9A9420F4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23" name="Line 6795">
          <a:extLst>
            <a:ext uri="{FF2B5EF4-FFF2-40B4-BE49-F238E27FC236}">
              <a16:creationId xmlns:a16="http://schemas.microsoft.com/office/drawing/2014/main" id="{60472DBD-A885-4B37-8DCD-C30D309AE86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24" name="Line 6796">
          <a:extLst>
            <a:ext uri="{FF2B5EF4-FFF2-40B4-BE49-F238E27FC236}">
              <a16:creationId xmlns:a16="http://schemas.microsoft.com/office/drawing/2014/main" id="{B49B40B6-D4E5-4A04-80E8-B05FA62BAFB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25" name="Line 6797">
          <a:extLst>
            <a:ext uri="{FF2B5EF4-FFF2-40B4-BE49-F238E27FC236}">
              <a16:creationId xmlns:a16="http://schemas.microsoft.com/office/drawing/2014/main" id="{DCA64E5D-4CC4-48E7-B091-FCF7CF090C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26" name="Line 6798">
          <a:extLst>
            <a:ext uri="{FF2B5EF4-FFF2-40B4-BE49-F238E27FC236}">
              <a16:creationId xmlns:a16="http://schemas.microsoft.com/office/drawing/2014/main" id="{25F1A196-897A-4899-B37D-22B0EC69ABB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27" name="Line 6799">
          <a:extLst>
            <a:ext uri="{FF2B5EF4-FFF2-40B4-BE49-F238E27FC236}">
              <a16:creationId xmlns:a16="http://schemas.microsoft.com/office/drawing/2014/main" id="{93CC3BD7-1F7C-4F17-86E2-B6EEDF27534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28" name="Line 6800">
          <a:extLst>
            <a:ext uri="{FF2B5EF4-FFF2-40B4-BE49-F238E27FC236}">
              <a16:creationId xmlns:a16="http://schemas.microsoft.com/office/drawing/2014/main" id="{CF1CEF09-985C-4ED3-AE57-95CEAAD7BE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29" name="Line 6801">
          <a:extLst>
            <a:ext uri="{FF2B5EF4-FFF2-40B4-BE49-F238E27FC236}">
              <a16:creationId xmlns:a16="http://schemas.microsoft.com/office/drawing/2014/main" id="{C9FF02EA-7AE7-4602-86FA-20A5B3F7E8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30" name="Line 6802">
          <a:extLst>
            <a:ext uri="{FF2B5EF4-FFF2-40B4-BE49-F238E27FC236}">
              <a16:creationId xmlns:a16="http://schemas.microsoft.com/office/drawing/2014/main" id="{D7405243-4E60-4149-86A4-33C48AB46F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31" name="Line 6803">
          <a:extLst>
            <a:ext uri="{FF2B5EF4-FFF2-40B4-BE49-F238E27FC236}">
              <a16:creationId xmlns:a16="http://schemas.microsoft.com/office/drawing/2014/main" id="{8711C711-6D56-4407-B116-2875BBB8A87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32" name="Line 6804">
          <a:extLst>
            <a:ext uri="{FF2B5EF4-FFF2-40B4-BE49-F238E27FC236}">
              <a16:creationId xmlns:a16="http://schemas.microsoft.com/office/drawing/2014/main" id="{5E2D2B42-CD11-44E7-9BD4-F1AD43DAEC7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33" name="Line 6805">
          <a:extLst>
            <a:ext uri="{FF2B5EF4-FFF2-40B4-BE49-F238E27FC236}">
              <a16:creationId xmlns:a16="http://schemas.microsoft.com/office/drawing/2014/main" id="{83A4874E-2442-4D8C-BF45-2C62F686E0B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34" name="Line 6806">
          <a:extLst>
            <a:ext uri="{FF2B5EF4-FFF2-40B4-BE49-F238E27FC236}">
              <a16:creationId xmlns:a16="http://schemas.microsoft.com/office/drawing/2014/main" id="{53C2057F-1268-4659-B41B-97B5C464AFC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35" name="Line 6807">
          <a:extLst>
            <a:ext uri="{FF2B5EF4-FFF2-40B4-BE49-F238E27FC236}">
              <a16:creationId xmlns:a16="http://schemas.microsoft.com/office/drawing/2014/main" id="{990D1FB7-960C-4D2F-8379-E259EBEEFEB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36" name="Line 6808">
          <a:extLst>
            <a:ext uri="{FF2B5EF4-FFF2-40B4-BE49-F238E27FC236}">
              <a16:creationId xmlns:a16="http://schemas.microsoft.com/office/drawing/2014/main" id="{42B52EBD-9DFA-467F-9DFC-7875A3E9F95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37" name="Line 6809">
          <a:extLst>
            <a:ext uri="{FF2B5EF4-FFF2-40B4-BE49-F238E27FC236}">
              <a16:creationId xmlns:a16="http://schemas.microsoft.com/office/drawing/2014/main" id="{EC0DD3E6-E0DF-44FF-B2B6-AD9F6306E3C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38" name="Line 6810">
          <a:extLst>
            <a:ext uri="{FF2B5EF4-FFF2-40B4-BE49-F238E27FC236}">
              <a16:creationId xmlns:a16="http://schemas.microsoft.com/office/drawing/2014/main" id="{B8E91544-AE3C-4B8B-9705-2E8952F3337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39" name="Line 6811">
          <a:extLst>
            <a:ext uri="{FF2B5EF4-FFF2-40B4-BE49-F238E27FC236}">
              <a16:creationId xmlns:a16="http://schemas.microsoft.com/office/drawing/2014/main" id="{94B3272F-F65E-4F96-AD30-F7F87CAF19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40" name="Line 6812">
          <a:extLst>
            <a:ext uri="{FF2B5EF4-FFF2-40B4-BE49-F238E27FC236}">
              <a16:creationId xmlns:a16="http://schemas.microsoft.com/office/drawing/2014/main" id="{0D053381-6355-4C3B-B11E-4A85E76E9FE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41" name="Line 6813">
          <a:extLst>
            <a:ext uri="{FF2B5EF4-FFF2-40B4-BE49-F238E27FC236}">
              <a16:creationId xmlns:a16="http://schemas.microsoft.com/office/drawing/2014/main" id="{738ACF49-DAA0-4317-833C-306BE570646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42" name="Line 6814">
          <a:extLst>
            <a:ext uri="{FF2B5EF4-FFF2-40B4-BE49-F238E27FC236}">
              <a16:creationId xmlns:a16="http://schemas.microsoft.com/office/drawing/2014/main" id="{29B836D6-546C-4693-9A0B-FE68E0A3773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43" name="Line 6815">
          <a:extLst>
            <a:ext uri="{FF2B5EF4-FFF2-40B4-BE49-F238E27FC236}">
              <a16:creationId xmlns:a16="http://schemas.microsoft.com/office/drawing/2014/main" id="{4E051530-7A03-4BD7-BC9B-833870BE7D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44" name="Line 6816">
          <a:extLst>
            <a:ext uri="{FF2B5EF4-FFF2-40B4-BE49-F238E27FC236}">
              <a16:creationId xmlns:a16="http://schemas.microsoft.com/office/drawing/2014/main" id="{2EF0096B-B2E7-4BAE-883F-9934D35BA41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45" name="Line 6817">
          <a:extLst>
            <a:ext uri="{FF2B5EF4-FFF2-40B4-BE49-F238E27FC236}">
              <a16:creationId xmlns:a16="http://schemas.microsoft.com/office/drawing/2014/main" id="{89ABAF52-DBA3-44F8-9053-27B48CD3AE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46" name="Line 6818">
          <a:extLst>
            <a:ext uri="{FF2B5EF4-FFF2-40B4-BE49-F238E27FC236}">
              <a16:creationId xmlns:a16="http://schemas.microsoft.com/office/drawing/2014/main" id="{9742F6AB-DB07-4C9E-8FD6-551B60E4E15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47" name="Line 6819">
          <a:extLst>
            <a:ext uri="{FF2B5EF4-FFF2-40B4-BE49-F238E27FC236}">
              <a16:creationId xmlns:a16="http://schemas.microsoft.com/office/drawing/2014/main" id="{85C74E11-2434-4222-B548-7E515258EA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48" name="Line 6820">
          <a:extLst>
            <a:ext uri="{FF2B5EF4-FFF2-40B4-BE49-F238E27FC236}">
              <a16:creationId xmlns:a16="http://schemas.microsoft.com/office/drawing/2014/main" id="{981E9210-9285-487A-8EDB-25AAB8A1F0E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49" name="Line 6821">
          <a:extLst>
            <a:ext uri="{FF2B5EF4-FFF2-40B4-BE49-F238E27FC236}">
              <a16:creationId xmlns:a16="http://schemas.microsoft.com/office/drawing/2014/main" id="{F52510B8-9DB9-41CC-A568-95A8A6A8580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50" name="Line 6822">
          <a:extLst>
            <a:ext uri="{FF2B5EF4-FFF2-40B4-BE49-F238E27FC236}">
              <a16:creationId xmlns:a16="http://schemas.microsoft.com/office/drawing/2014/main" id="{38D2CA6F-DD6C-4B50-8F3B-7F1E9F4B0E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51" name="Line 6823">
          <a:extLst>
            <a:ext uri="{FF2B5EF4-FFF2-40B4-BE49-F238E27FC236}">
              <a16:creationId xmlns:a16="http://schemas.microsoft.com/office/drawing/2014/main" id="{9521343F-B91D-4EEA-81EE-34806B2E9A0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52" name="Line 6824">
          <a:extLst>
            <a:ext uri="{FF2B5EF4-FFF2-40B4-BE49-F238E27FC236}">
              <a16:creationId xmlns:a16="http://schemas.microsoft.com/office/drawing/2014/main" id="{AD0D581E-D9E0-47A2-B5AB-A92A8AF395A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53" name="Line 6825">
          <a:extLst>
            <a:ext uri="{FF2B5EF4-FFF2-40B4-BE49-F238E27FC236}">
              <a16:creationId xmlns:a16="http://schemas.microsoft.com/office/drawing/2014/main" id="{396B6515-B55C-4E6A-AF74-0DB7B98EA3D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54" name="Line 6826">
          <a:extLst>
            <a:ext uri="{FF2B5EF4-FFF2-40B4-BE49-F238E27FC236}">
              <a16:creationId xmlns:a16="http://schemas.microsoft.com/office/drawing/2014/main" id="{885BF5F4-F3E5-4F4C-A28B-CFD84E55DCD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55" name="Line 6827">
          <a:extLst>
            <a:ext uri="{FF2B5EF4-FFF2-40B4-BE49-F238E27FC236}">
              <a16:creationId xmlns:a16="http://schemas.microsoft.com/office/drawing/2014/main" id="{AA090300-2ECD-40BE-8215-35D0D8DFA67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56" name="Line 6828">
          <a:extLst>
            <a:ext uri="{FF2B5EF4-FFF2-40B4-BE49-F238E27FC236}">
              <a16:creationId xmlns:a16="http://schemas.microsoft.com/office/drawing/2014/main" id="{81530DF1-F0FB-4B4D-B3BC-5492349E3BE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57" name="Line 6829">
          <a:extLst>
            <a:ext uri="{FF2B5EF4-FFF2-40B4-BE49-F238E27FC236}">
              <a16:creationId xmlns:a16="http://schemas.microsoft.com/office/drawing/2014/main" id="{9EA9E24D-4664-41B4-9AD2-92E49B95EE3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58" name="Line 6830">
          <a:extLst>
            <a:ext uri="{FF2B5EF4-FFF2-40B4-BE49-F238E27FC236}">
              <a16:creationId xmlns:a16="http://schemas.microsoft.com/office/drawing/2014/main" id="{6CE14093-9159-4A33-BA56-6D43C2E6BD3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59" name="Line 6831">
          <a:extLst>
            <a:ext uri="{FF2B5EF4-FFF2-40B4-BE49-F238E27FC236}">
              <a16:creationId xmlns:a16="http://schemas.microsoft.com/office/drawing/2014/main" id="{4B596A7A-2366-4482-8E30-F20EA84D1F9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60" name="Line 6832">
          <a:extLst>
            <a:ext uri="{FF2B5EF4-FFF2-40B4-BE49-F238E27FC236}">
              <a16:creationId xmlns:a16="http://schemas.microsoft.com/office/drawing/2014/main" id="{64E945AF-8F7A-4A28-BA2E-5236374FFD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61" name="Line 6833">
          <a:extLst>
            <a:ext uri="{FF2B5EF4-FFF2-40B4-BE49-F238E27FC236}">
              <a16:creationId xmlns:a16="http://schemas.microsoft.com/office/drawing/2014/main" id="{7675E59C-1B0E-47BA-9488-B64A25837F0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62" name="Line 6834">
          <a:extLst>
            <a:ext uri="{FF2B5EF4-FFF2-40B4-BE49-F238E27FC236}">
              <a16:creationId xmlns:a16="http://schemas.microsoft.com/office/drawing/2014/main" id="{CC112E71-A616-4676-90BB-53B5A7DEE3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63" name="Line 6835">
          <a:extLst>
            <a:ext uri="{FF2B5EF4-FFF2-40B4-BE49-F238E27FC236}">
              <a16:creationId xmlns:a16="http://schemas.microsoft.com/office/drawing/2014/main" id="{D632266E-E0D7-4768-857A-0BE1267A33D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64" name="Line 6836">
          <a:extLst>
            <a:ext uri="{FF2B5EF4-FFF2-40B4-BE49-F238E27FC236}">
              <a16:creationId xmlns:a16="http://schemas.microsoft.com/office/drawing/2014/main" id="{21C6F642-4204-456F-869B-35D8CA18E01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65" name="Line 6837">
          <a:extLst>
            <a:ext uri="{FF2B5EF4-FFF2-40B4-BE49-F238E27FC236}">
              <a16:creationId xmlns:a16="http://schemas.microsoft.com/office/drawing/2014/main" id="{D75C48D9-AA0C-4EE1-B56A-DA05865687E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66" name="Line 6838">
          <a:extLst>
            <a:ext uri="{FF2B5EF4-FFF2-40B4-BE49-F238E27FC236}">
              <a16:creationId xmlns:a16="http://schemas.microsoft.com/office/drawing/2014/main" id="{43BD0958-7A80-4301-AF0F-FF9678BB749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67" name="Line 6839">
          <a:extLst>
            <a:ext uri="{FF2B5EF4-FFF2-40B4-BE49-F238E27FC236}">
              <a16:creationId xmlns:a16="http://schemas.microsoft.com/office/drawing/2014/main" id="{50BB2041-F4CA-4270-8319-744C596FDE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68" name="Line 6840">
          <a:extLst>
            <a:ext uri="{FF2B5EF4-FFF2-40B4-BE49-F238E27FC236}">
              <a16:creationId xmlns:a16="http://schemas.microsoft.com/office/drawing/2014/main" id="{558B2003-90F7-4A9D-9383-DCE39C08E23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69" name="Line 6841">
          <a:extLst>
            <a:ext uri="{FF2B5EF4-FFF2-40B4-BE49-F238E27FC236}">
              <a16:creationId xmlns:a16="http://schemas.microsoft.com/office/drawing/2014/main" id="{2C41DEC4-C52A-411E-B710-E3B52ED6E9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70" name="Line 6842">
          <a:extLst>
            <a:ext uri="{FF2B5EF4-FFF2-40B4-BE49-F238E27FC236}">
              <a16:creationId xmlns:a16="http://schemas.microsoft.com/office/drawing/2014/main" id="{092978AE-4254-42C2-A750-5697BDB1A9F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71" name="Line 6843">
          <a:extLst>
            <a:ext uri="{FF2B5EF4-FFF2-40B4-BE49-F238E27FC236}">
              <a16:creationId xmlns:a16="http://schemas.microsoft.com/office/drawing/2014/main" id="{76F7C0F6-26FA-41D5-9271-EF7AFD81B76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72" name="Line 6844">
          <a:extLst>
            <a:ext uri="{FF2B5EF4-FFF2-40B4-BE49-F238E27FC236}">
              <a16:creationId xmlns:a16="http://schemas.microsoft.com/office/drawing/2014/main" id="{46C9B5A5-8FE8-4C29-BBBD-D49339041F7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73" name="Line 6845">
          <a:extLst>
            <a:ext uri="{FF2B5EF4-FFF2-40B4-BE49-F238E27FC236}">
              <a16:creationId xmlns:a16="http://schemas.microsoft.com/office/drawing/2014/main" id="{A500B344-93C3-4429-9430-B5C60DF6741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74" name="Line 6846">
          <a:extLst>
            <a:ext uri="{FF2B5EF4-FFF2-40B4-BE49-F238E27FC236}">
              <a16:creationId xmlns:a16="http://schemas.microsoft.com/office/drawing/2014/main" id="{D245DD58-A3D6-4599-814C-EDDBE2AAE3F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75" name="Line 6847">
          <a:extLst>
            <a:ext uri="{FF2B5EF4-FFF2-40B4-BE49-F238E27FC236}">
              <a16:creationId xmlns:a16="http://schemas.microsoft.com/office/drawing/2014/main" id="{F6B87595-702D-4A15-BE07-0C5F30D9B1F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76" name="Line 6848">
          <a:extLst>
            <a:ext uri="{FF2B5EF4-FFF2-40B4-BE49-F238E27FC236}">
              <a16:creationId xmlns:a16="http://schemas.microsoft.com/office/drawing/2014/main" id="{46194120-32E0-4FFF-A3C9-5B93AA6F3D5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77" name="Line 6849">
          <a:extLst>
            <a:ext uri="{FF2B5EF4-FFF2-40B4-BE49-F238E27FC236}">
              <a16:creationId xmlns:a16="http://schemas.microsoft.com/office/drawing/2014/main" id="{55C78EFC-37FE-45EA-8D3B-69951F1A713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78" name="Line 6850">
          <a:extLst>
            <a:ext uri="{FF2B5EF4-FFF2-40B4-BE49-F238E27FC236}">
              <a16:creationId xmlns:a16="http://schemas.microsoft.com/office/drawing/2014/main" id="{8C32AF3D-9E1D-4076-A089-FCB82FE0CBD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79" name="Line 6851">
          <a:extLst>
            <a:ext uri="{FF2B5EF4-FFF2-40B4-BE49-F238E27FC236}">
              <a16:creationId xmlns:a16="http://schemas.microsoft.com/office/drawing/2014/main" id="{6BF7DDC1-6BCA-4D30-AEA0-0871AFC801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80" name="Line 6852">
          <a:extLst>
            <a:ext uri="{FF2B5EF4-FFF2-40B4-BE49-F238E27FC236}">
              <a16:creationId xmlns:a16="http://schemas.microsoft.com/office/drawing/2014/main" id="{0DCA8CFE-6971-4E85-BDA7-F462F1C02AC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81" name="Line 6853">
          <a:extLst>
            <a:ext uri="{FF2B5EF4-FFF2-40B4-BE49-F238E27FC236}">
              <a16:creationId xmlns:a16="http://schemas.microsoft.com/office/drawing/2014/main" id="{CB91EC8A-5E06-40F3-8E2D-F9A35806690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82" name="Line 6854">
          <a:extLst>
            <a:ext uri="{FF2B5EF4-FFF2-40B4-BE49-F238E27FC236}">
              <a16:creationId xmlns:a16="http://schemas.microsoft.com/office/drawing/2014/main" id="{F448B9E2-3E4B-47CA-A164-D3351DD3A0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83" name="Line 6855">
          <a:extLst>
            <a:ext uri="{FF2B5EF4-FFF2-40B4-BE49-F238E27FC236}">
              <a16:creationId xmlns:a16="http://schemas.microsoft.com/office/drawing/2014/main" id="{6FF0D068-C870-4373-8389-ECAD2866F4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84" name="Line 6856">
          <a:extLst>
            <a:ext uri="{FF2B5EF4-FFF2-40B4-BE49-F238E27FC236}">
              <a16:creationId xmlns:a16="http://schemas.microsoft.com/office/drawing/2014/main" id="{F9A7C72E-C9A0-408F-8F7B-74B0B7680C2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85" name="Line 6857">
          <a:extLst>
            <a:ext uri="{FF2B5EF4-FFF2-40B4-BE49-F238E27FC236}">
              <a16:creationId xmlns:a16="http://schemas.microsoft.com/office/drawing/2014/main" id="{34224AFB-CF19-4272-BFAD-C0C431BC811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86" name="Line 6858">
          <a:extLst>
            <a:ext uri="{FF2B5EF4-FFF2-40B4-BE49-F238E27FC236}">
              <a16:creationId xmlns:a16="http://schemas.microsoft.com/office/drawing/2014/main" id="{5106CC0A-2321-431D-9B4D-DD047693925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87" name="Line 6859">
          <a:extLst>
            <a:ext uri="{FF2B5EF4-FFF2-40B4-BE49-F238E27FC236}">
              <a16:creationId xmlns:a16="http://schemas.microsoft.com/office/drawing/2014/main" id="{A4030D3E-DB74-49FA-849F-516312BED33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88" name="Line 6860">
          <a:extLst>
            <a:ext uri="{FF2B5EF4-FFF2-40B4-BE49-F238E27FC236}">
              <a16:creationId xmlns:a16="http://schemas.microsoft.com/office/drawing/2014/main" id="{ED3F001A-7B30-442A-9317-35A35D8CD82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89" name="Line 6861">
          <a:extLst>
            <a:ext uri="{FF2B5EF4-FFF2-40B4-BE49-F238E27FC236}">
              <a16:creationId xmlns:a16="http://schemas.microsoft.com/office/drawing/2014/main" id="{FC4E5B84-ECEF-423B-9E94-D245A674A77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90" name="Line 6862">
          <a:extLst>
            <a:ext uri="{FF2B5EF4-FFF2-40B4-BE49-F238E27FC236}">
              <a16:creationId xmlns:a16="http://schemas.microsoft.com/office/drawing/2014/main" id="{8F5756FB-152E-4ADB-9A4D-F0F3A28ADCC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91" name="Line 6863">
          <a:extLst>
            <a:ext uri="{FF2B5EF4-FFF2-40B4-BE49-F238E27FC236}">
              <a16:creationId xmlns:a16="http://schemas.microsoft.com/office/drawing/2014/main" id="{ACF1A0AA-EA68-4DCF-89CB-74252CDF1E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92" name="Line 6864">
          <a:extLst>
            <a:ext uri="{FF2B5EF4-FFF2-40B4-BE49-F238E27FC236}">
              <a16:creationId xmlns:a16="http://schemas.microsoft.com/office/drawing/2014/main" id="{4D871619-EB8E-4D86-934B-8DDADFED5B0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93" name="Line 6865">
          <a:extLst>
            <a:ext uri="{FF2B5EF4-FFF2-40B4-BE49-F238E27FC236}">
              <a16:creationId xmlns:a16="http://schemas.microsoft.com/office/drawing/2014/main" id="{88B4744A-57E5-42FD-96D3-F9D3B66152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94" name="Line 6866">
          <a:extLst>
            <a:ext uri="{FF2B5EF4-FFF2-40B4-BE49-F238E27FC236}">
              <a16:creationId xmlns:a16="http://schemas.microsoft.com/office/drawing/2014/main" id="{28624190-E091-467D-9E5F-EA91E4176F5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95" name="Line 6867">
          <a:extLst>
            <a:ext uri="{FF2B5EF4-FFF2-40B4-BE49-F238E27FC236}">
              <a16:creationId xmlns:a16="http://schemas.microsoft.com/office/drawing/2014/main" id="{9F71102B-E14B-4294-B3FD-FD7347C4953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96" name="Line 6868">
          <a:extLst>
            <a:ext uri="{FF2B5EF4-FFF2-40B4-BE49-F238E27FC236}">
              <a16:creationId xmlns:a16="http://schemas.microsoft.com/office/drawing/2014/main" id="{035182E0-1A9E-4E1B-B6F4-515BF35E8CB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97" name="Line 6869">
          <a:extLst>
            <a:ext uri="{FF2B5EF4-FFF2-40B4-BE49-F238E27FC236}">
              <a16:creationId xmlns:a16="http://schemas.microsoft.com/office/drawing/2014/main" id="{54A42687-18AB-497F-BE25-78C73C82C19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98" name="Line 6870">
          <a:extLst>
            <a:ext uri="{FF2B5EF4-FFF2-40B4-BE49-F238E27FC236}">
              <a16:creationId xmlns:a16="http://schemas.microsoft.com/office/drawing/2014/main" id="{B94CFCFB-319A-41DD-A2D5-121E18B5A19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199" name="Line 6871">
          <a:extLst>
            <a:ext uri="{FF2B5EF4-FFF2-40B4-BE49-F238E27FC236}">
              <a16:creationId xmlns:a16="http://schemas.microsoft.com/office/drawing/2014/main" id="{723562B9-3C48-4937-944F-506155B105A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00" name="Line 6872">
          <a:extLst>
            <a:ext uri="{FF2B5EF4-FFF2-40B4-BE49-F238E27FC236}">
              <a16:creationId xmlns:a16="http://schemas.microsoft.com/office/drawing/2014/main" id="{720FFE76-DE44-4507-ABCF-1D8812D565D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01" name="Line 6873">
          <a:extLst>
            <a:ext uri="{FF2B5EF4-FFF2-40B4-BE49-F238E27FC236}">
              <a16:creationId xmlns:a16="http://schemas.microsoft.com/office/drawing/2014/main" id="{CE8806F2-3679-4E60-B79F-D8FAF03E35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02" name="Line 6874">
          <a:extLst>
            <a:ext uri="{FF2B5EF4-FFF2-40B4-BE49-F238E27FC236}">
              <a16:creationId xmlns:a16="http://schemas.microsoft.com/office/drawing/2014/main" id="{EF980425-C413-435F-B41E-FEC201691F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03" name="Line 6875">
          <a:extLst>
            <a:ext uri="{FF2B5EF4-FFF2-40B4-BE49-F238E27FC236}">
              <a16:creationId xmlns:a16="http://schemas.microsoft.com/office/drawing/2014/main" id="{9193FE8A-4A16-40E2-BFB3-507505335C8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04" name="Line 6876">
          <a:extLst>
            <a:ext uri="{FF2B5EF4-FFF2-40B4-BE49-F238E27FC236}">
              <a16:creationId xmlns:a16="http://schemas.microsoft.com/office/drawing/2014/main" id="{6227F7FE-37D5-480B-9791-98880845726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05" name="Line 6877">
          <a:extLst>
            <a:ext uri="{FF2B5EF4-FFF2-40B4-BE49-F238E27FC236}">
              <a16:creationId xmlns:a16="http://schemas.microsoft.com/office/drawing/2014/main" id="{CCD78148-2C2A-4D02-862F-37734236FD1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06" name="Line 6878">
          <a:extLst>
            <a:ext uri="{FF2B5EF4-FFF2-40B4-BE49-F238E27FC236}">
              <a16:creationId xmlns:a16="http://schemas.microsoft.com/office/drawing/2014/main" id="{99C85744-6572-44D6-8805-CB1EF44D739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07" name="Line 6879">
          <a:extLst>
            <a:ext uri="{FF2B5EF4-FFF2-40B4-BE49-F238E27FC236}">
              <a16:creationId xmlns:a16="http://schemas.microsoft.com/office/drawing/2014/main" id="{EEEE5500-FEA4-4A5F-833B-3B758B79BD9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08" name="Line 6880">
          <a:extLst>
            <a:ext uri="{FF2B5EF4-FFF2-40B4-BE49-F238E27FC236}">
              <a16:creationId xmlns:a16="http://schemas.microsoft.com/office/drawing/2014/main" id="{D4202282-6BEF-47FF-A430-DE4C218BFAE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09" name="Line 6881">
          <a:extLst>
            <a:ext uri="{FF2B5EF4-FFF2-40B4-BE49-F238E27FC236}">
              <a16:creationId xmlns:a16="http://schemas.microsoft.com/office/drawing/2014/main" id="{7408DDBF-B14E-4A5F-94BD-1769943BAB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10" name="Line 6882">
          <a:extLst>
            <a:ext uri="{FF2B5EF4-FFF2-40B4-BE49-F238E27FC236}">
              <a16:creationId xmlns:a16="http://schemas.microsoft.com/office/drawing/2014/main" id="{3C065C5F-D9F7-47E9-BDF5-A8051407373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11" name="Line 6883">
          <a:extLst>
            <a:ext uri="{FF2B5EF4-FFF2-40B4-BE49-F238E27FC236}">
              <a16:creationId xmlns:a16="http://schemas.microsoft.com/office/drawing/2014/main" id="{434DEF37-00B6-45CB-9059-1B9FDC4BA96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12" name="Line 6884">
          <a:extLst>
            <a:ext uri="{FF2B5EF4-FFF2-40B4-BE49-F238E27FC236}">
              <a16:creationId xmlns:a16="http://schemas.microsoft.com/office/drawing/2014/main" id="{C6C19409-4202-4128-8FC3-A341D42BF83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13" name="Line 6885">
          <a:extLst>
            <a:ext uri="{FF2B5EF4-FFF2-40B4-BE49-F238E27FC236}">
              <a16:creationId xmlns:a16="http://schemas.microsoft.com/office/drawing/2014/main" id="{7F494E06-95DE-4C0E-B600-515D90C94A1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14" name="Line 6886">
          <a:extLst>
            <a:ext uri="{FF2B5EF4-FFF2-40B4-BE49-F238E27FC236}">
              <a16:creationId xmlns:a16="http://schemas.microsoft.com/office/drawing/2014/main" id="{A5995DBF-6DB4-467D-94DA-BE3ACB8D2C8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15" name="Line 6887">
          <a:extLst>
            <a:ext uri="{FF2B5EF4-FFF2-40B4-BE49-F238E27FC236}">
              <a16:creationId xmlns:a16="http://schemas.microsoft.com/office/drawing/2014/main" id="{A6589016-2F93-4919-9B91-EB779453A70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16" name="Line 6888">
          <a:extLst>
            <a:ext uri="{FF2B5EF4-FFF2-40B4-BE49-F238E27FC236}">
              <a16:creationId xmlns:a16="http://schemas.microsoft.com/office/drawing/2014/main" id="{0C6D3A0A-5E81-47DF-91C5-565A49637AC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17" name="Line 6889">
          <a:extLst>
            <a:ext uri="{FF2B5EF4-FFF2-40B4-BE49-F238E27FC236}">
              <a16:creationId xmlns:a16="http://schemas.microsoft.com/office/drawing/2014/main" id="{64F49F16-E058-4F2A-AF44-73B496B1DA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18" name="Line 6890">
          <a:extLst>
            <a:ext uri="{FF2B5EF4-FFF2-40B4-BE49-F238E27FC236}">
              <a16:creationId xmlns:a16="http://schemas.microsoft.com/office/drawing/2014/main" id="{52BB8EAD-0EB9-4C72-9D6D-82FAD78E7FC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19" name="Line 6891">
          <a:extLst>
            <a:ext uri="{FF2B5EF4-FFF2-40B4-BE49-F238E27FC236}">
              <a16:creationId xmlns:a16="http://schemas.microsoft.com/office/drawing/2014/main" id="{A90325BE-D5A5-41C8-B17A-312BF1F1C2C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20" name="Line 6892">
          <a:extLst>
            <a:ext uri="{FF2B5EF4-FFF2-40B4-BE49-F238E27FC236}">
              <a16:creationId xmlns:a16="http://schemas.microsoft.com/office/drawing/2014/main" id="{FB294FB4-0F46-4BAA-9030-B576B2CE65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21" name="Line 6893">
          <a:extLst>
            <a:ext uri="{FF2B5EF4-FFF2-40B4-BE49-F238E27FC236}">
              <a16:creationId xmlns:a16="http://schemas.microsoft.com/office/drawing/2014/main" id="{0543CE46-A228-43AD-99E6-51AD32F657F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22" name="Line 6894">
          <a:extLst>
            <a:ext uri="{FF2B5EF4-FFF2-40B4-BE49-F238E27FC236}">
              <a16:creationId xmlns:a16="http://schemas.microsoft.com/office/drawing/2014/main" id="{5D93ABEE-2C29-441F-8A08-5199A1607D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23" name="Line 6895">
          <a:extLst>
            <a:ext uri="{FF2B5EF4-FFF2-40B4-BE49-F238E27FC236}">
              <a16:creationId xmlns:a16="http://schemas.microsoft.com/office/drawing/2014/main" id="{BCB7BC24-1FB6-438D-8B19-96EB6CAD7A6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24" name="Line 6896">
          <a:extLst>
            <a:ext uri="{FF2B5EF4-FFF2-40B4-BE49-F238E27FC236}">
              <a16:creationId xmlns:a16="http://schemas.microsoft.com/office/drawing/2014/main" id="{E6E29999-3878-497B-8B14-64253022D30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25" name="Line 6897">
          <a:extLst>
            <a:ext uri="{FF2B5EF4-FFF2-40B4-BE49-F238E27FC236}">
              <a16:creationId xmlns:a16="http://schemas.microsoft.com/office/drawing/2014/main" id="{97590F8A-26DE-4A44-905E-84963289CB2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26" name="Line 6898">
          <a:extLst>
            <a:ext uri="{FF2B5EF4-FFF2-40B4-BE49-F238E27FC236}">
              <a16:creationId xmlns:a16="http://schemas.microsoft.com/office/drawing/2014/main" id="{B9FFA9B9-1BA4-4CE5-AE33-FB5F65E0147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27" name="Line 6899">
          <a:extLst>
            <a:ext uri="{FF2B5EF4-FFF2-40B4-BE49-F238E27FC236}">
              <a16:creationId xmlns:a16="http://schemas.microsoft.com/office/drawing/2014/main" id="{8BC7E20C-DAB7-4945-A88C-F7E4827EF71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28" name="Line 6900">
          <a:extLst>
            <a:ext uri="{FF2B5EF4-FFF2-40B4-BE49-F238E27FC236}">
              <a16:creationId xmlns:a16="http://schemas.microsoft.com/office/drawing/2014/main" id="{F1B272B5-F9DA-4EAF-A11C-26861AA6263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29" name="Line 6901">
          <a:extLst>
            <a:ext uri="{FF2B5EF4-FFF2-40B4-BE49-F238E27FC236}">
              <a16:creationId xmlns:a16="http://schemas.microsoft.com/office/drawing/2014/main" id="{FCB48744-4B9B-4EAA-8E54-6396D37569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30" name="Line 6902">
          <a:extLst>
            <a:ext uri="{FF2B5EF4-FFF2-40B4-BE49-F238E27FC236}">
              <a16:creationId xmlns:a16="http://schemas.microsoft.com/office/drawing/2014/main" id="{3C48A86A-1CAB-4499-B050-87F6D942CF7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31" name="Line 6903">
          <a:extLst>
            <a:ext uri="{FF2B5EF4-FFF2-40B4-BE49-F238E27FC236}">
              <a16:creationId xmlns:a16="http://schemas.microsoft.com/office/drawing/2014/main" id="{DB2E461B-7478-4A24-B8A5-E58D561056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32" name="Line 6904">
          <a:extLst>
            <a:ext uri="{FF2B5EF4-FFF2-40B4-BE49-F238E27FC236}">
              <a16:creationId xmlns:a16="http://schemas.microsoft.com/office/drawing/2014/main" id="{9BE3D824-E2C3-4143-8EC2-01B74C4A634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33" name="Line 6905">
          <a:extLst>
            <a:ext uri="{FF2B5EF4-FFF2-40B4-BE49-F238E27FC236}">
              <a16:creationId xmlns:a16="http://schemas.microsoft.com/office/drawing/2014/main" id="{6DEC65A2-2740-49D5-B5D1-8EF9158723A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34" name="Line 6906">
          <a:extLst>
            <a:ext uri="{FF2B5EF4-FFF2-40B4-BE49-F238E27FC236}">
              <a16:creationId xmlns:a16="http://schemas.microsoft.com/office/drawing/2014/main" id="{FA2912B4-9494-44FA-850B-F5ACE75E064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35" name="Line 6907">
          <a:extLst>
            <a:ext uri="{FF2B5EF4-FFF2-40B4-BE49-F238E27FC236}">
              <a16:creationId xmlns:a16="http://schemas.microsoft.com/office/drawing/2014/main" id="{8405A42E-BCB1-41B4-BDBC-35AF80F67BB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36" name="Line 6908">
          <a:extLst>
            <a:ext uri="{FF2B5EF4-FFF2-40B4-BE49-F238E27FC236}">
              <a16:creationId xmlns:a16="http://schemas.microsoft.com/office/drawing/2014/main" id="{99CB06BA-1404-4BC5-A6CF-01943770393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37" name="Line 6909">
          <a:extLst>
            <a:ext uri="{FF2B5EF4-FFF2-40B4-BE49-F238E27FC236}">
              <a16:creationId xmlns:a16="http://schemas.microsoft.com/office/drawing/2014/main" id="{BE628C27-5C06-420A-833D-090111A3F4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38" name="Line 6910">
          <a:extLst>
            <a:ext uri="{FF2B5EF4-FFF2-40B4-BE49-F238E27FC236}">
              <a16:creationId xmlns:a16="http://schemas.microsoft.com/office/drawing/2014/main" id="{1BD6D969-A3C5-4057-8D06-FC234520D1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39" name="Line 6911">
          <a:extLst>
            <a:ext uri="{FF2B5EF4-FFF2-40B4-BE49-F238E27FC236}">
              <a16:creationId xmlns:a16="http://schemas.microsoft.com/office/drawing/2014/main" id="{EAB3D092-05D1-4427-9B49-042ACED2F5D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40" name="Line 6912">
          <a:extLst>
            <a:ext uri="{FF2B5EF4-FFF2-40B4-BE49-F238E27FC236}">
              <a16:creationId xmlns:a16="http://schemas.microsoft.com/office/drawing/2014/main" id="{A73DDFD9-4297-437F-AEA8-A5CF5D4901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41" name="Line 6913">
          <a:extLst>
            <a:ext uri="{FF2B5EF4-FFF2-40B4-BE49-F238E27FC236}">
              <a16:creationId xmlns:a16="http://schemas.microsoft.com/office/drawing/2014/main" id="{A4E0349C-5C18-4190-A2EB-84BBE57E4F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42" name="Line 6914">
          <a:extLst>
            <a:ext uri="{FF2B5EF4-FFF2-40B4-BE49-F238E27FC236}">
              <a16:creationId xmlns:a16="http://schemas.microsoft.com/office/drawing/2014/main" id="{9792EF17-F1E6-455E-B713-336F4F7B78C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43" name="Line 6915">
          <a:extLst>
            <a:ext uri="{FF2B5EF4-FFF2-40B4-BE49-F238E27FC236}">
              <a16:creationId xmlns:a16="http://schemas.microsoft.com/office/drawing/2014/main" id="{A1619E64-E98B-416C-8493-ABC9DD9EEA1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44" name="Line 6916">
          <a:extLst>
            <a:ext uri="{FF2B5EF4-FFF2-40B4-BE49-F238E27FC236}">
              <a16:creationId xmlns:a16="http://schemas.microsoft.com/office/drawing/2014/main" id="{71D2A6C4-B9D0-403B-B640-5207214AA2C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45" name="Line 6917">
          <a:extLst>
            <a:ext uri="{FF2B5EF4-FFF2-40B4-BE49-F238E27FC236}">
              <a16:creationId xmlns:a16="http://schemas.microsoft.com/office/drawing/2014/main" id="{96D7EE57-E701-46F3-ABDD-2ABDFB82A43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46" name="Line 6918">
          <a:extLst>
            <a:ext uri="{FF2B5EF4-FFF2-40B4-BE49-F238E27FC236}">
              <a16:creationId xmlns:a16="http://schemas.microsoft.com/office/drawing/2014/main" id="{EDF9432B-B7A1-46C4-83A9-5ACF05FC420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47" name="Line 6919">
          <a:extLst>
            <a:ext uri="{FF2B5EF4-FFF2-40B4-BE49-F238E27FC236}">
              <a16:creationId xmlns:a16="http://schemas.microsoft.com/office/drawing/2014/main" id="{335000B1-9419-4E4A-950B-0F81EEB96E0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48" name="Line 6920">
          <a:extLst>
            <a:ext uri="{FF2B5EF4-FFF2-40B4-BE49-F238E27FC236}">
              <a16:creationId xmlns:a16="http://schemas.microsoft.com/office/drawing/2014/main" id="{49421821-67CF-4B46-99FD-8979BC5392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49" name="Line 6921">
          <a:extLst>
            <a:ext uri="{FF2B5EF4-FFF2-40B4-BE49-F238E27FC236}">
              <a16:creationId xmlns:a16="http://schemas.microsoft.com/office/drawing/2014/main" id="{81EF8F4B-208E-48E8-AB9C-403D8C1C362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50" name="Line 6922">
          <a:extLst>
            <a:ext uri="{FF2B5EF4-FFF2-40B4-BE49-F238E27FC236}">
              <a16:creationId xmlns:a16="http://schemas.microsoft.com/office/drawing/2014/main" id="{F1DF42A6-9D60-409E-9CD5-C8ABD23B8B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51" name="Line 6923">
          <a:extLst>
            <a:ext uri="{FF2B5EF4-FFF2-40B4-BE49-F238E27FC236}">
              <a16:creationId xmlns:a16="http://schemas.microsoft.com/office/drawing/2014/main" id="{05E53C1E-631A-4405-BFCE-A397C1738F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52" name="Line 6924">
          <a:extLst>
            <a:ext uri="{FF2B5EF4-FFF2-40B4-BE49-F238E27FC236}">
              <a16:creationId xmlns:a16="http://schemas.microsoft.com/office/drawing/2014/main" id="{8796B5F8-3C91-4691-BB3B-2210EA76A04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53" name="Line 6925">
          <a:extLst>
            <a:ext uri="{FF2B5EF4-FFF2-40B4-BE49-F238E27FC236}">
              <a16:creationId xmlns:a16="http://schemas.microsoft.com/office/drawing/2014/main" id="{091C664B-1C52-4057-9138-F6DAE304D23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54" name="Line 6926">
          <a:extLst>
            <a:ext uri="{FF2B5EF4-FFF2-40B4-BE49-F238E27FC236}">
              <a16:creationId xmlns:a16="http://schemas.microsoft.com/office/drawing/2014/main" id="{141BEE26-6BF9-4C26-9751-1D21EC122A1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55" name="Line 6927">
          <a:extLst>
            <a:ext uri="{FF2B5EF4-FFF2-40B4-BE49-F238E27FC236}">
              <a16:creationId xmlns:a16="http://schemas.microsoft.com/office/drawing/2014/main" id="{7F9CF8C4-EB3A-4F82-9ABF-6B67B7F3C29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56" name="Line 6928">
          <a:extLst>
            <a:ext uri="{FF2B5EF4-FFF2-40B4-BE49-F238E27FC236}">
              <a16:creationId xmlns:a16="http://schemas.microsoft.com/office/drawing/2014/main" id="{2BDD7798-8CC0-42F3-B87D-10F5E706E50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57" name="Line 6929">
          <a:extLst>
            <a:ext uri="{FF2B5EF4-FFF2-40B4-BE49-F238E27FC236}">
              <a16:creationId xmlns:a16="http://schemas.microsoft.com/office/drawing/2014/main" id="{DBC1F55A-CAA3-4CAB-92AA-F5380FC7EE0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58" name="Line 6930">
          <a:extLst>
            <a:ext uri="{FF2B5EF4-FFF2-40B4-BE49-F238E27FC236}">
              <a16:creationId xmlns:a16="http://schemas.microsoft.com/office/drawing/2014/main" id="{AC1E3FA7-5B42-4A18-B05A-D81E96EA74B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59" name="Line 6931">
          <a:extLst>
            <a:ext uri="{FF2B5EF4-FFF2-40B4-BE49-F238E27FC236}">
              <a16:creationId xmlns:a16="http://schemas.microsoft.com/office/drawing/2014/main" id="{37DC65DD-3A32-44C9-998E-A7D598B2865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60" name="Line 6932">
          <a:extLst>
            <a:ext uri="{FF2B5EF4-FFF2-40B4-BE49-F238E27FC236}">
              <a16:creationId xmlns:a16="http://schemas.microsoft.com/office/drawing/2014/main" id="{5AEE80FA-9210-4CF6-B614-B7E60856579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61" name="Line 6933">
          <a:extLst>
            <a:ext uri="{FF2B5EF4-FFF2-40B4-BE49-F238E27FC236}">
              <a16:creationId xmlns:a16="http://schemas.microsoft.com/office/drawing/2014/main" id="{15B86B2E-CB1D-4D95-BAD0-E19AC6BEAF0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62" name="Line 6934">
          <a:extLst>
            <a:ext uri="{FF2B5EF4-FFF2-40B4-BE49-F238E27FC236}">
              <a16:creationId xmlns:a16="http://schemas.microsoft.com/office/drawing/2014/main" id="{854CC6A0-708F-4C42-831D-2CFB76FEB1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63" name="Line 6935">
          <a:extLst>
            <a:ext uri="{FF2B5EF4-FFF2-40B4-BE49-F238E27FC236}">
              <a16:creationId xmlns:a16="http://schemas.microsoft.com/office/drawing/2014/main" id="{995D4E0F-45CD-4A96-AA89-AC124F45323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64" name="Line 6936">
          <a:extLst>
            <a:ext uri="{FF2B5EF4-FFF2-40B4-BE49-F238E27FC236}">
              <a16:creationId xmlns:a16="http://schemas.microsoft.com/office/drawing/2014/main" id="{9C6D6E6B-CF69-430B-A17E-B8BF48D7732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65" name="Line 6937">
          <a:extLst>
            <a:ext uri="{FF2B5EF4-FFF2-40B4-BE49-F238E27FC236}">
              <a16:creationId xmlns:a16="http://schemas.microsoft.com/office/drawing/2014/main" id="{1E75C536-E1D0-4DF5-99E2-9B5B7A4B6B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66" name="Line 6938">
          <a:extLst>
            <a:ext uri="{FF2B5EF4-FFF2-40B4-BE49-F238E27FC236}">
              <a16:creationId xmlns:a16="http://schemas.microsoft.com/office/drawing/2014/main" id="{026D0E71-A87D-4C54-B213-65836B408F2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67" name="Line 6939">
          <a:extLst>
            <a:ext uri="{FF2B5EF4-FFF2-40B4-BE49-F238E27FC236}">
              <a16:creationId xmlns:a16="http://schemas.microsoft.com/office/drawing/2014/main" id="{7A150E7B-EFE5-41AD-B2C9-C605ADD9EEC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68" name="Line 6940">
          <a:extLst>
            <a:ext uri="{FF2B5EF4-FFF2-40B4-BE49-F238E27FC236}">
              <a16:creationId xmlns:a16="http://schemas.microsoft.com/office/drawing/2014/main" id="{0AF9B816-B3F7-4246-9F60-4E182354959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69" name="Line 6941">
          <a:extLst>
            <a:ext uri="{FF2B5EF4-FFF2-40B4-BE49-F238E27FC236}">
              <a16:creationId xmlns:a16="http://schemas.microsoft.com/office/drawing/2014/main" id="{2D8E5712-1A97-460F-8F57-48E0CBC7079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70" name="Line 6942">
          <a:extLst>
            <a:ext uri="{FF2B5EF4-FFF2-40B4-BE49-F238E27FC236}">
              <a16:creationId xmlns:a16="http://schemas.microsoft.com/office/drawing/2014/main" id="{352BD72C-A45A-4BDB-B548-0FAC1CED944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71" name="Line 6943">
          <a:extLst>
            <a:ext uri="{FF2B5EF4-FFF2-40B4-BE49-F238E27FC236}">
              <a16:creationId xmlns:a16="http://schemas.microsoft.com/office/drawing/2014/main" id="{6B72C513-229C-4158-B13A-4A23B369CFB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72" name="Line 6944">
          <a:extLst>
            <a:ext uri="{FF2B5EF4-FFF2-40B4-BE49-F238E27FC236}">
              <a16:creationId xmlns:a16="http://schemas.microsoft.com/office/drawing/2014/main" id="{506EA5A5-A214-4DEE-BE93-1BB28672A8D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73" name="Line 6945">
          <a:extLst>
            <a:ext uri="{FF2B5EF4-FFF2-40B4-BE49-F238E27FC236}">
              <a16:creationId xmlns:a16="http://schemas.microsoft.com/office/drawing/2014/main" id="{C8F5FA29-CEC6-44AE-A169-35F67355C0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74" name="Line 6946">
          <a:extLst>
            <a:ext uri="{FF2B5EF4-FFF2-40B4-BE49-F238E27FC236}">
              <a16:creationId xmlns:a16="http://schemas.microsoft.com/office/drawing/2014/main" id="{95484D0E-77BE-45B9-9CBE-6D126ECD496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75" name="Line 6947">
          <a:extLst>
            <a:ext uri="{FF2B5EF4-FFF2-40B4-BE49-F238E27FC236}">
              <a16:creationId xmlns:a16="http://schemas.microsoft.com/office/drawing/2014/main" id="{D2DA7C84-A90E-4676-B89B-382BEE592E2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76" name="Line 6948">
          <a:extLst>
            <a:ext uri="{FF2B5EF4-FFF2-40B4-BE49-F238E27FC236}">
              <a16:creationId xmlns:a16="http://schemas.microsoft.com/office/drawing/2014/main" id="{A68580D3-E919-48B9-AC25-830F580055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77" name="Line 6949">
          <a:extLst>
            <a:ext uri="{FF2B5EF4-FFF2-40B4-BE49-F238E27FC236}">
              <a16:creationId xmlns:a16="http://schemas.microsoft.com/office/drawing/2014/main" id="{A128284C-513A-4E02-9DFA-FC4CE455CB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78" name="Line 6950">
          <a:extLst>
            <a:ext uri="{FF2B5EF4-FFF2-40B4-BE49-F238E27FC236}">
              <a16:creationId xmlns:a16="http://schemas.microsoft.com/office/drawing/2014/main" id="{025E75F8-6116-410B-A19F-E3A418C9DA4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79" name="Line 6951">
          <a:extLst>
            <a:ext uri="{FF2B5EF4-FFF2-40B4-BE49-F238E27FC236}">
              <a16:creationId xmlns:a16="http://schemas.microsoft.com/office/drawing/2014/main" id="{6C3615FB-4F0C-461F-8F5F-9C2788E5F4A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80" name="Line 6952">
          <a:extLst>
            <a:ext uri="{FF2B5EF4-FFF2-40B4-BE49-F238E27FC236}">
              <a16:creationId xmlns:a16="http://schemas.microsoft.com/office/drawing/2014/main" id="{EEF19B22-0E6D-4D7B-A4FC-4B542DE648D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81" name="Line 6953">
          <a:extLst>
            <a:ext uri="{FF2B5EF4-FFF2-40B4-BE49-F238E27FC236}">
              <a16:creationId xmlns:a16="http://schemas.microsoft.com/office/drawing/2014/main" id="{8D53C45C-7493-4FC9-975F-1FC3E110A0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82" name="Line 6954">
          <a:extLst>
            <a:ext uri="{FF2B5EF4-FFF2-40B4-BE49-F238E27FC236}">
              <a16:creationId xmlns:a16="http://schemas.microsoft.com/office/drawing/2014/main" id="{313F51C2-B4AE-48AC-B25C-AE59C8C043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83" name="Line 6955">
          <a:extLst>
            <a:ext uri="{FF2B5EF4-FFF2-40B4-BE49-F238E27FC236}">
              <a16:creationId xmlns:a16="http://schemas.microsoft.com/office/drawing/2014/main" id="{585BB361-ABEE-4FE2-9ECE-4BB88A51700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84" name="Line 6956">
          <a:extLst>
            <a:ext uri="{FF2B5EF4-FFF2-40B4-BE49-F238E27FC236}">
              <a16:creationId xmlns:a16="http://schemas.microsoft.com/office/drawing/2014/main" id="{5E2D7E6C-7DE3-4E15-A238-3A301CCF25E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85" name="Line 6957">
          <a:extLst>
            <a:ext uri="{FF2B5EF4-FFF2-40B4-BE49-F238E27FC236}">
              <a16:creationId xmlns:a16="http://schemas.microsoft.com/office/drawing/2014/main" id="{6E3BC8AD-2B91-43FF-9355-9FAB8BCFCCF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86" name="Line 6958">
          <a:extLst>
            <a:ext uri="{FF2B5EF4-FFF2-40B4-BE49-F238E27FC236}">
              <a16:creationId xmlns:a16="http://schemas.microsoft.com/office/drawing/2014/main" id="{8040047D-4D59-4A49-806B-D59CD25A110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87" name="Line 6959">
          <a:extLst>
            <a:ext uri="{FF2B5EF4-FFF2-40B4-BE49-F238E27FC236}">
              <a16:creationId xmlns:a16="http://schemas.microsoft.com/office/drawing/2014/main" id="{F216C72D-6653-4A99-B9CD-5A93B89911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88" name="Line 6960">
          <a:extLst>
            <a:ext uri="{FF2B5EF4-FFF2-40B4-BE49-F238E27FC236}">
              <a16:creationId xmlns:a16="http://schemas.microsoft.com/office/drawing/2014/main" id="{FC056C8A-7CDF-4DC4-972A-C3A7421DF2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89" name="Line 6961">
          <a:extLst>
            <a:ext uri="{FF2B5EF4-FFF2-40B4-BE49-F238E27FC236}">
              <a16:creationId xmlns:a16="http://schemas.microsoft.com/office/drawing/2014/main" id="{6607247D-9D72-45F6-9153-9F5D87BF4CD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90" name="Line 6962">
          <a:extLst>
            <a:ext uri="{FF2B5EF4-FFF2-40B4-BE49-F238E27FC236}">
              <a16:creationId xmlns:a16="http://schemas.microsoft.com/office/drawing/2014/main" id="{CAE21EF5-6078-4B0B-81E4-14F89DB2D61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91" name="Line 6963">
          <a:extLst>
            <a:ext uri="{FF2B5EF4-FFF2-40B4-BE49-F238E27FC236}">
              <a16:creationId xmlns:a16="http://schemas.microsoft.com/office/drawing/2014/main" id="{39345B69-5B0C-46EB-AE99-EDDBD2E1242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92" name="Line 6964">
          <a:extLst>
            <a:ext uri="{FF2B5EF4-FFF2-40B4-BE49-F238E27FC236}">
              <a16:creationId xmlns:a16="http://schemas.microsoft.com/office/drawing/2014/main" id="{93EAC7D3-D5B7-4647-B84B-DC60466D482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93" name="Line 6965">
          <a:extLst>
            <a:ext uri="{FF2B5EF4-FFF2-40B4-BE49-F238E27FC236}">
              <a16:creationId xmlns:a16="http://schemas.microsoft.com/office/drawing/2014/main" id="{D3C961EF-1985-4537-B539-A819B2DD48B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94" name="Line 6966">
          <a:extLst>
            <a:ext uri="{FF2B5EF4-FFF2-40B4-BE49-F238E27FC236}">
              <a16:creationId xmlns:a16="http://schemas.microsoft.com/office/drawing/2014/main" id="{CC5C3611-327E-4368-9E18-078C2BD133C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95" name="Line 6967">
          <a:extLst>
            <a:ext uri="{FF2B5EF4-FFF2-40B4-BE49-F238E27FC236}">
              <a16:creationId xmlns:a16="http://schemas.microsoft.com/office/drawing/2014/main" id="{673C2468-A0C9-4FDE-8109-176BB3134F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96" name="Line 6968">
          <a:extLst>
            <a:ext uri="{FF2B5EF4-FFF2-40B4-BE49-F238E27FC236}">
              <a16:creationId xmlns:a16="http://schemas.microsoft.com/office/drawing/2014/main" id="{005DC247-C275-46D3-B46E-D50093CA3A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97" name="Line 6969">
          <a:extLst>
            <a:ext uri="{FF2B5EF4-FFF2-40B4-BE49-F238E27FC236}">
              <a16:creationId xmlns:a16="http://schemas.microsoft.com/office/drawing/2014/main" id="{1416E8B6-9F9D-4656-BE5B-8C2929C81F4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98" name="Line 6970">
          <a:extLst>
            <a:ext uri="{FF2B5EF4-FFF2-40B4-BE49-F238E27FC236}">
              <a16:creationId xmlns:a16="http://schemas.microsoft.com/office/drawing/2014/main" id="{79C90587-8873-4A3C-B58E-D630228627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299" name="Line 6971">
          <a:extLst>
            <a:ext uri="{FF2B5EF4-FFF2-40B4-BE49-F238E27FC236}">
              <a16:creationId xmlns:a16="http://schemas.microsoft.com/office/drawing/2014/main" id="{2CBE08C1-2121-4337-B9C8-0634CF73FFD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00" name="Line 6972">
          <a:extLst>
            <a:ext uri="{FF2B5EF4-FFF2-40B4-BE49-F238E27FC236}">
              <a16:creationId xmlns:a16="http://schemas.microsoft.com/office/drawing/2014/main" id="{F6B2F124-DED5-42F8-B1E0-35CFB06360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01" name="Line 6973">
          <a:extLst>
            <a:ext uri="{FF2B5EF4-FFF2-40B4-BE49-F238E27FC236}">
              <a16:creationId xmlns:a16="http://schemas.microsoft.com/office/drawing/2014/main" id="{FE00BF04-F275-45A0-8C87-8E2FC27239A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02" name="Line 6974">
          <a:extLst>
            <a:ext uri="{FF2B5EF4-FFF2-40B4-BE49-F238E27FC236}">
              <a16:creationId xmlns:a16="http://schemas.microsoft.com/office/drawing/2014/main" id="{FE0106B4-AA12-4FBC-8DDA-4DF0BD3759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03" name="Line 6975">
          <a:extLst>
            <a:ext uri="{FF2B5EF4-FFF2-40B4-BE49-F238E27FC236}">
              <a16:creationId xmlns:a16="http://schemas.microsoft.com/office/drawing/2014/main" id="{DE8A79B5-A5D3-4BB2-A8F8-2C42C7B49D3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04" name="Line 6976">
          <a:extLst>
            <a:ext uri="{FF2B5EF4-FFF2-40B4-BE49-F238E27FC236}">
              <a16:creationId xmlns:a16="http://schemas.microsoft.com/office/drawing/2014/main" id="{C0EC4C8B-A057-44F6-977E-191FE329F4A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05" name="Line 6977">
          <a:extLst>
            <a:ext uri="{FF2B5EF4-FFF2-40B4-BE49-F238E27FC236}">
              <a16:creationId xmlns:a16="http://schemas.microsoft.com/office/drawing/2014/main" id="{E247A3A0-9DC0-453D-939A-377FAC499C1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06" name="Line 6978">
          <a:extLst>
            <a:ext uri="{FF2B5EF4-FFF2-40B4-BE49-F238E27FC236}">
              <a16:creationId xmlns:a16="http://schemas.microsoft.com/office/drawing/2014/main" id="{BCDA0859-9D85-4FC6-A6E1-0AAA5E7A73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07" name="Line 6979">
          <a:extLst>
            <a:ext uri="{FF2B5EF4-FFF2-40B4-BE49-F238E27FC236}">
              <a16:creationId xmlns:a16="http://schemas.microsoft.com/office/drawing/2014/main" id="{E2EE7688-7E57-4034-BC77-0EDACF2588F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08" name="Line 6980">
          <a:extLst>
            <a:ext uri="{FF2B5EF4-FFF2-40B4-BE49-F238E27FC236}">
              <a16:creationId xmlns:a16="http://schemas.microsoft.com/office/drawing/2014/main" id="{C83B0255-4A93-4655-8B4E-781950ED3C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09" name="Line 6981">
          <a:extLst>
            <a:ext uri="{FF2B5EF4-FFF2-40B4-BE49-F238E27FC236}">
              <a16:creationId xmlns:a16="http://schemas.microsoft.com/office/drawing/2014/main" id="{B1A707C2-94C8-4AA9-A200-697105BD79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10" name="Line 6982">
          <a:extLst>
            <a:ext uri="{FF2B5EF4-FFF2-40B4-BE49-F238E27FC236}">
              <a16:creationId xmlns:a16="http://schemas.microsoft.com/office/drawing/2014/main" id="{FF8951C7-B3F6-4929-9656-D9AC4AD508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11" name="Line 6983">
          <a:extLst>
            <a:ext uri="{FF2B5EF4-FFF2-40B4-BE49-F238E27FC236}">
              <a16:creationId xmlns:a16="http://schemas.microsoft.com/office/drawing/2014/main" id="{0E6E68DD-3EB8-41F7-9940-4C3E8B82ED8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12" name="Line 6984">
          <a:extLst>
            <a:ext uri="{FF2B5EF4-FFF2-40B4-BE49-F238E27FC236}">
              <a16:creationId xmlns:a16="http://schemas.microsoft.com/office/drawing/2014/main" id="{30DFCFC5-60B5-495D-BDCB-DD91A034BB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13" name="Line 6985">
          <a:extLst>
            <a:ext uri="{FF2B5EF4-FFF2-40B4-BE49-F238E27FC236}">
              <a16:creationId xmlns:a16="http://schemas.microsoft.com/office/drawing/2014/main" id="{69EBB4E1-1C03-4CB8-B650-DCA36481E77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14" name="Line 6986">
          <a:extLst>
            <a:ext uri="{FF2B5EF4-FFF2-40B4-BE49-F238E27FC236}">
              <a16:creationId xmlns:a16="http://schemas.microsoft.com/office/drawing/2014/main" id="{88CC064A-E37C-4B6C-ABE5-791251403A6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15" name="Line 6987">
          <a:extLst>
            <a:ext uri="{FF2B5EF4-FFF2-40B4-BE49-F238E27FC236}">
              <a16:creationId xmlns:a16="http://schemas.microsoft.com/office/drawing/2014/main" id="{5695742E-F2F1-41FA-9097-723E2BC7989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16" name="Line 6988">
          <a:extLst>
            <a:ext uri="{FF2B5EF4-FFF2-40B4-BE49-F238E27FC236}">
              <a16:creationId xmlns:a16="http://schemas.microsoft.com/office/drawing/2014/main" id="{3DA20655-18B8-4560-AFD6-64BB2A0EFC6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17" name="Line 6989">
          <a:extLst>
            <a:ext uri="{FF2B5EF4-FFF2-40B4-BE49-F238E27FC236}">
              <a16:creationId xmlns:a16="http://schemas.microsoft.com/office/drawing/2014/main" id="{968D82B1-5BFB-43B0-9B6A-D78900A998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18" name="Line 6990">
          <a:extLst>
            <a:ext uri="{FF2B5EF4-FFF2-40B4-BE49-F238E27FC236}">
              <a16:creationId xmlns:a16="http://schemas.microsoft.com/office/drawing/2014/main" id="{E3C46CD6-CE30-4EFF-A447-5FF606A705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19" name="Line 6991">
          <a:extLst>
            <a:ext uri="{FF2B5EF4-FFF2-40B4-BE49-F238E27FC236}">
              <a16:creationId xmlns:a16="http://schemas.microsoft.com/office/drawing/2014/main" id="{28AA56D2-4EFC-44DE-8A29-3C727F455E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20" name="Line 6992">
          <a:extLst>
            <a:ext uri="{FF2B5EF4-FFF2-40B4-BE49-F238E27FC236}">
              <a16:creationId xmlns:a16="http://schemas.microsoft.com/office/drawing/2014/main" id="{28EE62C1-7B4A-4773-9B17-5EA7A6E3D4B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21" name="Line 6993">
          <a:extLst>
            <a:ext uri="{FF2B5EF4-FFF2-40B4-BE49-F238E27FC236}">
              <a16:creationId xmlns:a16="http://schemas.microsoft.com/office/drawing/2014/main" id="{9B5D1347-C53B-43EA-97A8-FB4A356FAC1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22" name="Line 6994">
          <a:extLst>
            <a:ext uri="{FF2B5EF4-FFF2-40B4-BE49-F238E27FC236}">
              <a16:creationId xmlns:a16="http://schemas.microsoft.com/office/drawing/2014/main" id="{81EFF249-1492-4219-9582-0DDBFE801C2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23" name="Line 6995">
          <a:extLst>
            <a:ext uri="{FF2B5EF4-FFF2-40B4-BE49-F238E27FC236}">
              <a16:creationId xmlns:a16="http://schemas.microsoft.com/office/drawing/2014/main" id="{DBBDA647-2C6F-4F7F-B81A-1CF2763C9C7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24" name="Line 6996">
          <a:extLst>
            <a:ext uri="{FF2B5EF4-FFF2-40B4-BE49-F238E27FC236}">
              <a16:creationId xmlns:a16="http://schemas.microsoft.com/office/drawing/2014/main" id="{6BFFC309-B038-4F2D-8DA5-39173F24BC9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25" name="Line 6997">
          <a:extLst>
            <a:ext uri="{FF2B5EF4-FFF2-40B4-BE49-F238E27FC236}">
              <a16:creationId xmlns:a16="http://schemas.microsoft.com/office/drawing/2014/main" id="{524477BB-F48E-4F45-9589-F74A7495944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26" name="Line 6998">
          <a:extLst>
            <a:ext uri="{FF2B5EF4-FFF2-40B4-BE49-F238E27FC236}">
              <a16:creationId xmlns:a16="http://schemas.microsoft.com/office/drawing/2014/main" id="{EA38F988-743F-4D17-9515-15CC37706AB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27" name="Line 6999">
          <a:extLst>
            <a:ext uri="{FF2B5EF4-FFF2-40B4-BE49-F238E27FC236}">
              <a16:creationId xmlns:a16="http://schemas.microsoft.com/office/drawing/2014/main" id="{4480C2F7-D1AA-4AD7-95A2-F5ED23D92F9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28" name="Line 7000">
          <a:extLst>
            <a:ext uri="{FF2B5EF4-FFF2-40B4-BE49-F238E27FC236}">
              <a16:creationId xmlns:a16="http://schemas.microsoft.com/office/drawing/2014/main" id="{1B0FF024-3C7A-459F-AC80-AC066D1F2DB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29" name="Line 7001">
          <a:extLst>
            <a:ext uri="{FF2B5EF4-FFF2-40B4-BE49-F238E27FC236}">
              <a16:creationId xmlns:a16="http://schemas.microsoft.com/office/drawing/2014/main" id="{9812CB59-F4FA-4169-8B8A-4D5F72E7C76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30" name="Line 7002">
          <a:extLst>
            <a:ext uri="{FF2B5EF4-FFF2-40B4-BE49-F238E27FC236}">
              <a16:creationId xmlns:a16="http://schemas.microsoft.com/office/drawing/2014/main" id="{E63A84EC-A126-4774-97C1-5A1990FE6B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31" name="Line 7003">
          <a:extLst>
            <a:ext uri="{FF2B5EF4-FFF2-40B4-BE49-F238E27FC236}">
              <a16:creationId xmlns:a16="http://schemas.microsoft.com/office/drawing/2014/main" id="{DB50A5AE-5852-4941-92B2-9B002466AF3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32" name="Line 7004">
          <a:extLst>
            <a:ext uri="{FF2B5EF4-FFF2-40B4-BE49-F238E27FC236}">
              <a16:creationId xmlns:a16="http://schemas.microsoft.com/office/drawing/2014/main" id="{F695F5A1-2DE2-4629-97AE-40A267793C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33" name="Line 7005">
          <a:extLst>
            <a:ext uri="{FF2B5EF4-FFF2-40B4-BE49-F238E27FC236}">
              <a16:creationId xmlns:a16="http://schemas.microsoft.com/office/drawing/2014/main" id="{71F25378-2E39-499E-960F-C483F82802A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34" name="Line 7006">
          <a:extLst>
            <a:ext uri="{FF2B5EF4-FFF2-40B4-BE49-F238E27FC236}">
              <a16:creationId xmlns:a16="http://schemas.microsoft.com/office/drawing/2014/main" id="{E434515F-2DE8-42E6-AB81-5305D2E68C3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35" name="Line 7007">
          <a:extLst>
            <a:ext uri="{FF2B5EF4-FFF2-40B4-BE49-F238E27FC236}">
              <a16:creationId xmlns:a16="http://schemas.microsoft.com/office/drawing/2014/main" id="{D54158F7-F683-4B67-A141-B037844B708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36" name="Line 7008">
          <a:extLst>
            <a:ext uri="{FF2B5EF4-FFF2-40B4-BE49-F238E27FC236}">
              <a16:creationId xmlns:a16="http://schemas.microsoft.com/office/drawing/2014/main" id="{71B33D05-664D-4E63-ADE9-C8E54048E9A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37" name="Line 7009">
          <a:extLst>
            <a:ext uri="{FF2B5EF4-FFF2-40B4-BE49-F238E27FC236}">
              <a16:creationId xmlns:a16="http://schemas.microsoft.com/office/drawing/2014/main" id="{3E67B190-F577-498F-948B-8311E22819C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38" name="Line 7010">
          <a:extLst>
            <a:ext uri="{FF2B5EF4-FFF2-40B4-BE49-F238E27FC236}">
              <a16:creationId xmlns:a16="http://schemas.microsoft.com/office/drawing/2014/main" id="{57EC2AFB-5142-44A6-9356-D6B489FB6F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39" name="Line 7011">
          <a:extLst>
            <a:ext uri="{FF2B5EF4-FFF2-40B4-BE49-F238E27FC236}">
              <a16:creationId xmlns:a16="http://schemas.microsoft.com/office/drawing/2014/main" id="{D2533581-9AEC-4B9D-8197-6338A25C7F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40" name="Line 7012">
          <a:extLst>
            <a:ext uri="{FF2B5EF4-FFF2-40B4-BE49-F238E27FC236}">
              <a16:creationId xmlns:a16="http://schemas.microsoft.com/office/drawing/2014/main" id="{A4DBF5C8-B233-4F05-8F83-6C83B5770E1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41" name="Line 7013">
          <a:extLst>
            <a:ext uri="{FF2B5EF4-FFF2-40B4-BE49-F238E27FC236}">
              <a16:creationId xmlns:a16="http://schemas.microsoft.com/office/drawing/2014/main" id="{F3358630-80FC-451B-A5C6-87A80F1D48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42" name="Line 7014">
          <a:extLst>
            <a:ext uri="{FF2B5EF4-FFF2-40B4-BE49-F238E27FC236}">
              <a16:creationId xmlns:a16="http://schemas.microsoft.com/office/drawing/2014/main" id="{35E90E16-1228-4263-A930-023EC88FCC8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43" name="Line 7015">
          <a:extLst>
            <a:ext uri="{FF2B5EF4-FFF2-40B4-BE49-F238E27FC236}">
              <a16:creationId xmlns:a16="http://schemas.microsoft.com/office/drawing/2014/main" id="{6ED3F2F3-A738-42D0-A336-191F5EA8DF3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44" name="Line 7016">
          <a:extLst>
            <a:ext uri="{FF2B5EF4-FFF2-40B4-BE49-F238E27FC236}">
              <a16:creationId xmlns:a16="http://schemas.microsoft.com/office/drawing/2014/main" id="{6CCC011A-F970-4076-B78C-96A5D2EB9C1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45" name="Line 7017">
          <a:extLst>
            <a:ext uri="{FF2B5EF4-FFF2-40B4-BE49-F238E27FC236}">
              <a16:creationId xmlns:a16="http://schemas.microsoft.com/office/drawing/2014/main" id="{BBEF858B-DDA3-44C3-82B9-32825B195E4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46" name="Line 7018">
          <a:extLst>
            <a:ext uri="{FF2B5EF4-FFF2-40B4-BE49-F238E27FC236}">
              <a16:creationId xmlns:a16="http://schemas.microsoft.com/office/drawing/2014/main" id="{964AF72E-2493-425D-A3EA-165ED8A96F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47" name="Line 7019">
          <a:extLst>
            <a:ext uri="{FF2B5EF4-FFF2-40B4-BE49-F238E27FC236}">
              <a16:creationId xmlns:a16="http://schemas.microsoft.com/office/drawing/2014/main" id="{C0505955-E934-4240-BA90-7A89BE4AEF0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48" name="Line 7020">
          <a:extLst>
            <a:ext uri="{FF2B5EF4-FFF2-40B4-BE49-F238E27FC236}">
              <a16:creationId xmlns:a16="http://schemas.microsoft.com/office/drawing/2014/main" id="{E9538259-EBFA-44F8-98D7-51D2FC682F4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49" name="Line 7021">
          <a:extLst>
            <a:ext uri="{FF2B5EF4-FFF2-40B4-BE49-F238E27FC236}">
              <a16:creationId xmlns:a16="http://schemas.microsoft.com/office/drawing/2014/main" id="{D91A2B46-19D6-4D5E-8060-A9E97A069E0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50" name="Line 7022">
          <a:extLst>
            <a:ext uri="{FF2B5EF4-FFF2-40B4-BE49-F238E27FC236}">
              <a16:creationId xmlns:a16="http://schemas.microsoft.com/office/drawing/2014/main" id="{B69263BB-A49A-4120-8A65-38228FC87FF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51" name="Line 7023">
          <a:extLst>
            <a:ext uri="{FF2B5EF4-FFF2-40B4-BE49-F238E27FC236}">
              <a16:creationId xmlns:a16="http://schemas.microsoft.com/office/drawing/2014/main" id="{F5A51D8E-C40B-4807-8EBF-1F14A062451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52" name="Line 7024">
          <a:extLst>
            <a:ext uri="{FF2B5EF4-FFF2-40B4-BE49-F238E27FC236}">
              <a16:creationId xmlns:a16="http://schemas.microsoft.com/office/drawing/2014/main" id="{11179244-39F7-4CC3-AF5E-F9F4ED054CD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53" name="Line 7025">
          <a:extLst>
            <a:ext uri="{FF2B5EF4-FFF2-40B4-BE49-F238E27FC236}">
              <a16:creationId xmlns:a16="http://schemas.microsoft.com/office/drawing/2014/main" id="{747B3CD7-508D-47B1-AFB7-7FD4617B29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54" name="Line 7026">
          <a:extLst>
            <a:ext uri="{FF2B5EF4-FFF2-40B4-BE49-F238E27FC236}">
              <a16:creationId xmlns:a16="http://schemas.microsoft.com/office/drawing/2014/main" id="{DA6C6792-7013-4AF1-B1BA-33CB146DE9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55" name="Line 7027">
          <a:extLst>
            <a:ext uri="{FF2B5EF4-FFF2-40B4-BE49-F238E27FC236}">
              <a16:creationId xmlns:a16="http://schemas.microsoft.com/office/drawing/2014/main" id="{01397317-CCC0-411E-A55D-D1F19D32BB0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56" name="Line 7028">
          <a:extLst>
            <a:ext uri="{FF2B5EF4-FFF2-40B4-BE49-F238E27FC236}">
              <a16:creationId xmlns:a16="http://schemas.microsoft.com/office/drawing/2014/main" id="{8488995B-726C-4485-A107-69F0E5F9B1D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57" name="Line 7029">
          <a:extLst>
            <a:ext uri="{FF2B5EF4-FFF2-40B4-BE49-F238E27FC236}">
              <a16:creationId xmlns:a16="http://schemas.microsoft.com/office/drawing/2014/main" id="{ABE46F08-78AD-4F37-869C-EDE0628324E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58" name="Line 7030">
          <a:extLst>
            <a:ext uri="{FF2B5EF4-FFF2-40B4-BE49-F238E27FC236}">
              <a16:creationId xmlns:a16="http://schemas.microsoft.com/office/drawing/2014/main" id="{0101637E-7095-40C8-A62C-27043870F91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59" name="Line 7031">
          <a:extLst>
            <a:ext uri="{FF2B5EF4-FFF2-40B4-BE49-F238E27FC236}">
              <a16:creationId xmlns:a16="http://schemas.microsoft.com/office/drawing/2014/main" id="{73FF1410-003F-43AC-86DE-697037DA55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60" name="Line 7032">
          <a:extLst>
            <a:ext uri="{FF2B5EF4-FFF2-40B4-BE49-F238E27FC236}">
              <a16:creationId xmlns:a16="http://schemas.microsoft.com/office/drawing/2014/main" id="{468A1BAB-98FA-4D80-974E-3C589FAC9C5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61" name="Line 7033">
          <a:extLst>
            <a:ext uri="{FF2B5EF4-FFF2-40B4-BE49-F238E27FC236}">
              <a16:creationId xmlns:a16="http://schemas.microsoft.com/office/drawing/2014/main" id="{E4E76271-E2A2-4EFE-842E-E27EE104F1F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62" name="Line 7034">
          <a:extLst>
            <a:ext uri="{FF2B5EF4-FFF2-40B4-BE49-F238E27FC236}">
              <a16:creationId xmlns:a16="http://schemas.microsoft.com/office/drawing/2014/main" id="{6FA33DB8-E4AB-4E9E-AB76-B3F7D174AC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63" name="Line 7035">
          <a:extLst>
            <a:ext uri="{FF2B5EF4-FFF2-40B4-BE49-F238E27FC236}">
              <a16:creationId xmlns:a16="http://schemas.microsoft.com/office/drawing/2014/main" id="{11697A29-4ACD-42C8-9A74-B9C7C1D8C8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64" name="Line 7036">
          <a:extLst>
            <a:ext uri="{FF2B5EF4-FFF2-40B4-BE49-F238E27FC236}">
              <a16:creationId xmlns:a16="http://schemas.microsoft.com/office/drawing/2014/main" id="{F352C8BE-842E-4581-BAA3-76CD60BD78D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65" name="Line 7037">
          <a:extLst>
            <a:ext uri="{FF2B5EF4-FFF2-40B4-BE49-F238E27FC236}">
              <a16:creationId xmlns:a16="http://schemas.microsoft.com/office/drawing/2014/main" id="{FE600895-664C-43BE-B4BD-8B83F26F84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66" name="Line 7038">
          <a:extLst>
            <a:ext uri="{FF2B5EF4-FFF2-40B4-BE49-F238E27FC236}">
              <a16:creationId xmlns:a16="http://schemas.microsoft.com/office/drawing/2014/main" id="{AD5558D0-CD2C-4DFF-9DFA-2883C9EF4C5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67" name="Line 7039">
          <a:extLst>
            <a:ext uri="{FF2B5EF4-FFF2-40B4-BE49-F238E27FC236}">
              <a16:creationId xmlns:a16="http://schemas.microsoft.com/office/drawing/2014/main" id="{D088A8B4-5758-4A00-971F-6590CE02AA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68" name="Line 7040">
          <a:extLst>
            <a:ext uri="{FF2B5EF4-FFF2-40B4-BE49-F238E27FC236}">
              <a16:creationId xmlns:a16="http://schemas.microsoft.com/office/drawing/2014/main" id="{B89B0A42-3D9E-4536-A78B-B634BA110A3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69" name="Line 7041">
          <a:extLst>
            <a:ext uri="{FF2B5EF4-FFF2-40B4-BE49-F238E27FC236}">
              <a16:creationId xmlns:a16="http://schemas.microsoft.com/office/drawing/2014/main" id="{B461E083-FB27-4729-83F0-EA4F8DDBE1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70" name="Line 7042">
          <a:extLst>
            <a:ext uri="{FF2B5EF4-FFF2-40B4-BE49-F238E27FC236}">
              <a16:creationId xmlns:a16="http://schemas.microsoft.com/office/drawing/2014/main" id="{5EF1549C-AA35-4A82-B178-8725D752F33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71" name="Line 7043">
          <a:extLst>
            <a:ext uri="{FF2B5EF4-FFF2-40B4-BE49-F238E27FC236}">
              <a16:creationId xmlns:a16="http://schemas.microsoft.com/office/drawing/2014/main" id="{13921F11-352C-4ADF-9AB8-4BFB32DE106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72" name="Line 7044">
          <a:extLst>
            <a:ext uri="{FF2B5EF4-FFF2-40B4-BE49-F238E27FC236}">
              <a16:creationId xmlns:a16="http://schemas.microsoft.com/office/drawing/2014/main" id="{F66A4D77-0D9E-489D-A617-DEC898D1A11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73" name="Line 7045">
          <a:extLst>
            <a:ext uri="{FF2B5EF4-FFF2-40B4-BE49-F238E27FC236}">
              <a16:creationId xmlns:a16="http://schemas.microsoft.com/office/drawing/2014/main" id="{BA04453E-AB11-4641-B060-AF6E17AB3B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74" name="Line 7046">
          <a:extLst>
            <a:ext uri="{FF2B5EF4-FFF2-40B4-BE49-F238E27FC236}">
              <a16:creationId xmlns:a16="http://schemas.microsoft.com/office/drawing/2014/main" id="{2BD0A12F-1AB9-45AD-9769-895897EE5A0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75" name="Line 7047">
          <a:extLst>
            <a:ext uri="{FF2B5EF4-FFF2-40B4-BE49-F238E27FC236}">
              <a16:creationId xmlns:a16="http://schemas.microsoft.com/office/drawing/2014/main" id="{9F335D76-3DC1-46EE-B815-53E538BB104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76" name="Line 7048">
          <a:extLst>
            <a:ext uri="{FF2B5EF4-FFF2-40B4-BE49-F238E27FC236}">
              <a16:creationId xmlns:a16="http://schemas.microsoft.com/office/drawing/2014/main" id="{743FF888-BAC0-46B9-B710-492ED0924FB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77" name="Line 7049">
          <a:extLst>
            <a:ext uri="{FF2B5EF4-FFF2-40B4-BE49-F238E27FC236}">
              <a16:creationId xmlns:a16="http://schemas.microsoft.com/office/drawing/2014/main" id="{0A1F3CDD-0C40-42D5-8E55-7E61B38CC31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78" name="Line 7050">
          <a:extLst>
            <a:ext uri="{FF2B5EF4-FFF2-40B4-BE49-F238E27FC236}">
              <a16:creationId xmlns:a16="http://schemas.microsoft.com/office/drawing/2014/main" id="{516D0E5C-E135-4987-B90F-EE1ACC656D0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79" name="Line 7051">
          <a:extLst>
            <a:ext uri="{FF2B5EF4-FFF2-40B4-BE49-F238E27FC236}">
              <a16:creationId xmlns:a16="http://schemas.microsoft.com/office/drawing/2014/main" id="{0E64998E-FD22-481B-8206-9A403EA45E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80" name="Line 7052">
          <a:extLst>
            <a:ext uri="{FF2B5EF4-FFF2-40B4-BE49-F238E27FC236}">
              <a16:creationId xmlns:a16="http://schemas.microsoft.com/office/drawing/2014/main" id="{1C840DE9-97B7-4CDB-BF56-5B89EDB2F3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81" name="Line 7053">
          <a:extLst>
            <a:ext uri="{FF2B5EF4-FFF2-40B4-BE49-F238E27FC236}">
              <a16:creationId xmlns:a16="http://schemas.microsoft.com/office/drawing/2014/main" id="{CF4D181A-8F5D-4523-BC8D-1A8BA197ACA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82" name="Line 7054">
          <a:extLst>
            <a:ext uri="{FF2B5EF4-FFF2-40B4-BE49-F238E27FC236}">
              <a16:creationId xmlns:a16="http://schemas.microsoft.com/office/drawing/2014/main" id="{0EDC9CAA-734E-4520-9A03-CFF909168A3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83" name="Line 7055">
          <a:extLst>
            <a:ext uri="{FF2B5EF4-FFF2-40B4-BE49-F238E27FC236}">
              <a16:creationId xmlns:a16="http://schemas.microsoft.com/office/drawing/2014/main" id="{BDF027DF-F1A7-4EC8-8915-E26597DECE0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84" name="Line 7056">
          <a:extLst>
            <a:ext uri="{FF2B5EF4-FFF2-40B4-BE49-F238E27FC236}">
              <a16:creationId xmlns:a16="http://schemas.microsoft.com/office/drawing/2014/main" id="{375F8029-12BF-406E-BEE4-99C5A31B9D1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85" name="Line 7057">
          <a:extLst>
            <a:ext uri="{FF2B5EF4-FFF2-40B4-BE49-F238E27FC236}">
              <a16:creationId xmlns:a16="http://schemas.microsoft.com/office/drawing/2014/main" id="{5A67A77E-A6AD-4659-B73F-AA5C9208662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86" name="Line 7058">
          <a:extLst>
            <a:ext uri="{FF2B5EF4-FFF2-40B4-BE49-F238E27FC236}">
              <a16:creationId xmlns:a16="http://schemas.microsoft.com/office/drawing/2014/main" id="{69F994EC-BF16-44B6-88B2-7FF3568D330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87" name="Line 7059">
          <a:extLst>
            <a:ext uri="{FF2B5EF4-FFF2-40B4-BE49-F238E27FC236}">
              <a16:creationId xmlns:a16="http://schemas.microsoft.com/office/drawing/2014/main" id="{F3F3CDE7-B5B5-427B-847A-16E8581F4A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88" name="Line 7060">
          <a:extLst>
            <a:ext uri="{FF2B5EF4-FFF2-40B4-BE49-F238E27FC236}">
              <a16:creationId xmlns:a16="http://schemas.microsoft.com/office/drawing/2014/main" id="{D86A477F-EA11-49EC-9B16-C81A38C8A02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89" name="Line 7061">
          <a:extLst>
            <a:ext uri="{FF2B5EF4-FFF2-40B4-BE49-F238E27FC236}">
              <a16:creationId xmlns:a16="http://schemas.microsoft.com/office/drawing/2014/main" id="{82F93E2B-2F73-4B83-B8E6-FA0E24B308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90" name="Line 7062">
          <a:extLst>
            <a:ext uri="{FF2B5EF4-FFF2-40B4-BE49-F238E27FC236}">
              <a16:creationId xmlns:a16="http://schemas.microsoft.com/office/drawing/2014/main" id="{A5C6C607-D5A7-4E38-98DE-3ECE024C4F1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91" name="Line 7063">
          <a:extLst>
            <a:ext uri="{FF2B5EF4-FFF2-40B4-BE49-F238E27FC236}">
              <a16:creationId xmlns:a16="http://schemas.microsoft.com/office/drawing/2014/main" id="{48CB91EC-3B89-4A4E-BFD6-03DD1F2AA92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92" name="Line 7064">
          <a:extLst>
            <a:ext uri="{FF2B5EF4-FFF2-40B4-BE49-F238E27FC236}">
              <a16:creationId xmlns:a16="http://schemas.microsoft.com/office/drawing/2014/main" id="{9B1C52E7-E5DF-46F2-9E84-91D7C267A85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93" name="Line 7065">
          <a:extLst>
            <a:ext uri="{FF2B5EF4-FFF2-40B4-BE49-F238E27FC236}">
              <a16:creationId xmlns:a16="http://schemas.microsoft.com/office/drawing/2014/main" id="{8CDCB0BE-28A6-4B21-BAF5-2BEA55884E6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94" name="Line 7066">
          <a:extLst>
            <a:ext uri="{FF2B5EF4-FFF2-40B4-BE49-F238E27FC236}">
              <a16:creationId xmlns:a16="http://schemas.microsoft.com/office/drawing/2014/main" id="{C8858568-B13D-4CAE-BBA9-CDED919CD9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95" name="Line 7067">
          <a:extLst>
            <a:ext uri="{FF2B5EF4-FFF2-40B4-BE49-F238E27FC236}">
              <a16:creationId xmlns:a16="http://schemas.microsoft.com/office/drawing/2014/main" id="{7C7A8360-4CCF-4F4C-8DFC-B1F8BBF7802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96" name="Line 7068">
          <a:extLst>
            <a:ext uri="{FF2B5EF4-FFF2-40B4-BE49-F238E27FC236}">
              <a16:creationId xmlns:a16="http://schemas.microsoft.com/office/drawing/2014/main" id="{CCDB5847-70D9-4295-9C59-01D57A234DF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97" name="Line 7069">
          <a:extLst>
            <a:ext uri="{FF2B5EF4-FFF2-40B4-BE49-F238E27FC236}">
              <a16:creationId xmlns:a16="http://schemas.microsoft.com/office/drawing/2014/main" id="{01064B5D-5BE9-440E-85BF-1203054C307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98" name="Line 7070">
          <a:extLst>
            <a:ext uri="{FF2B5EF4-FFF2-40B4-BE49-F238E27FC236}">
              <a16:creationId xmlns:a16="http://schemas.microsoft.com/office/drawing/2014/main" id="{B7245AC5-FFBB-4443-AA23-DFF531513F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399" name="Line 7071">
          <a:extLst>
            <a:ext uri="{FF2B5EF4-FFF2-40B4-BE49-F238E27FC236}">
              <a16:creationId xmlns:a16="http://schemas.microsoft.com/office/drawing/2014/main" id="{A900CFFC-364D-4739-9497-A7AA9C3C5DA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00" name="Line 7072">
          <a:extLst>
            <a:ext uri="{FF2B5EF4-FFF2-40B4-BE49-F238E27FC236}">
              <a16:creationId xmlns:a16="http://schemas.microsoft.com/office/drawing/2014/main" id="{56338CE7-2D17-4CBA-A82C-78D2966586D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01" name="Line 7073">
          <a:extLst>
            <a:ext uri="{FF2B5EF4-FFF2-40B4-BE49-F238E27FC236}">
              <a16:creationId xmlns:a16="http://schemas.microsoft.com/office/drawing/2014/main" id="{C4708074-F655-4718-841F-EDE42B1943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02" name="Line 7074">
          <a:extLst>
            <a:ext uri="{FF2B5EF4-FFF2-40B4-BE49-F238E27FC236}">
              <a16:creationId xmlns:a16="http://schemas.microsoft.com/office/drawing/2014/main" id="{83440331-3484-4720-A24A-7B9FD62A21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03" name="Line 7075">
          <a:extLst>
            <a:ext uri="{FF2B5EF4-FFF2-40B4-BE49-F238E27FC236}">
              <a16:creationId xmlns:a16="http://schemas.microsoft.com/office/drawing/2014/main" id="{B9105811-51BA-4E01-A008-B62ECB448F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04" name="Line 7076">
          <a:extLst>
            <a:ext uri="{FF2B5EF4-FFF2-40B4-BE49-F238E27FC236}">
              <a16:creationId xmlns:a16="http://schemas.microsoft.com/office/drawing/2014/main" id="{FD51CD73-E469-4033-9F9B-86D6A957C20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05" name="Line 7077">
          <a:extLst>
            <a:ext uri="{FF2B5EF4-FFF2-40B4-BE49-F238E27FC236}">
              <a16:creationId xmlns:a16="http://schemas.microsoft.com/office/drawing/2014/main" id="{896EFCE6-D15C-45D2-8A48-FEA39141B25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06" name="Line 7078">
          <a:extLst>
            <a:ext uri="{FF2B5EF4-FFF2-40B4-BE49-F238E27FC236}">
              <a16:creationId xmlns:a16="http://schemas.microsoft.com/office/drawing/2014/main" id="{EC7E3087-6AB8-465F-BC08-838ADC3243C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07" name="Line 7079">
          <a:extLst>
            <a:ext uri="{FF2B5EF4-FFF2-40B4-BE49-F238E27FC236}">
              <a16:creationId xmlns:a16="http://schemas.microsoft.com/office/drawing/2014/main" id="{8F2A3FB8-D476-4F67-BA30-6E8335FD76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08" name="Line 7080">
          <a:extLst>
            <a:ext uri="{FF2B5EF4-FFF2-40B4-BE49-F238E27FC236}">
              <a16:creationId xmlns:a16="http://schemas.microsoft.com/office/drawing/2014/main" id="{DF34FC75-545C-47C7-A6DA-72A3D3E00B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09" name="Line 7081">
          <a:extLst>
            <a:ext uri="{FF2B5EF4-FFF2-40B4-BE49-F238E27FC236}">
              <a16:creationId xmlns:a16="http://schemas.microsoft.com/office/drawing/2014/main" id="{208B5F65-A4C7-4525-A6A2-6B86AB91F02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10" name="Line 7082">
          <a:extLst>
            <a:ext uri="{FF2B5EF4-FFF2-40B4-BE49-F238E27FC236}">
              <a16:creationId xmlns:a16="http://schemas.microsoft.com/office/drawing/2014/main" id="{5E4324A8-01B7-4CF9-B6A6-E60CDB85E5A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11" name="Line 7083">
          <a:extLst>
            <a:ext uri="{FF2B5EF4-FFF2-40B4-BE49-F238E27FC236}">
              <a16:creationId xmlns:a16="http://schemas.microsoft.com/office/drawing/2014/main" id="{E199430E-B6BC-48B5-A624-AB64781E6B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12" name="Line 7084">
          <a:extLst>
            <a:ext uri="{FF2B5EF4-FFF2-40B4-BE49-F238E27FC236}">
              <a16:creationId xmlns:a16="http://schemas.microsoft.com/office/drawing/2014/main" id="{DB4D4F5F-F8B3-4C55-A710-8CAB0852958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13" name="Line 7085">
          <a:extLst>
            <a:ext uri="{FF2B5EF4-FFF2-40B4-BE49-F238E27FC236}">
              <a16:creationId xmlns:a16="http://schemas.microsoft.com/office/drawing/2014/main" id="{E92AEC35-01D8-4C6E-8BBD-B240E7D9B9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14" name="Line 7086">
          <a:extLst>
            <a:ext uri="{FF2B5EF4-FFF2-40B4-BE49-F238E27FC236}">
              <a16:creationId xmlns:a16="http://schemas.microsoft.com/office/drawing/2014/main" id="{9C171C7A-3496-4382-986E-BDF7107D47B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15" name="Line 7087">
          <a:extLst>
            <a:ext uri="{FF2B5EF4-FFF2-40B4-BE49-F238E27FC236}">
              <a16:creationId xmlns:a16="http://schemas.microsoft.com/office/drawing/2014/main" id="{92C50BC8-C66D-4DC0-AE5E-F9C439EC64B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16" name="Line 7088">
          <a:extLst>
            <a:ext uri="{FF2B5EF4-FFF2-40B4-BE49-F238E27FC236}">
              <a16:creationId xmlns:a16="http://schemas.microsoft.com/office/drawing/2014/main" id="{2DB1A19A-3F26-470C-8DC8-4A1688F2E2B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17" name="Line 7089">
          <a:extLst>
            <a:ext uri="{FF2B5EF4-FFF2-40B4-BE49-F238E27FC236}">
              <a16:creationId xmlns:a16="http://schemas.microsoft.com/office/drawing/2014/main" id="{513CC0A8-84B2-4FEB-9FEE-E3AF50A4864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18" name="Line 7090">
          <a:extLst>
            <a:ext uri="{FF2B5EF4-FFF2-40B4-BE49-F238E27FC236}">
              <a16:creationId xmlns:a16="http://schemas.microsoft.com/office/drawing/2014/main" id="{28139644-AA26-423C-821C-98392DC4F6D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19" name="Line 7091">
          <a:extLst>
            <a:ext uri="{FF2B5EF4-FFF2-40B4-BE49-F238E27FC236}">
              <a16:creationId xmlns:a16="http://schemas.microsoft.com/office/drawing/2014/main" id="{FE742143-5D0B-45F0-BC87-6360C8E2F2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20" name="Line 7092">
          <a:extLst>
            <a:ext uri="{FF2B5EF4-FFF2-40B4-BE49-F238E27FC236}">
              <a16:creationId xmlns:a16="http://schemas.microsoft.com/office/drawing/2014/main" id="{5CF5480C-5B21-495F-A4A3-E28423F5923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21" name="Line 7093">
          <a:extLst>
            <a:ext uri="{FF2B5EF4-FFF2-40B4-BE49-F238E27FC236}">
              <a16:creationId xmlns:a16="http://schemas.microsoft.com/office/drawing/2014/main" id="{6BF601DA-612E-4CDA-8073-369781CE96F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22" name="Line 7094">
          <a:extLst>
            <a:ext uri="{FF2B5EF4-FFF2-40B4-BE49-F238E27FC236}">
              <a16:creationId xmlns:a16="http://schemas.microsoft.com/office/drawing/2014/main" id="{854A80BD-136C-4195-82F4-06688EC384A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23" name="Line 7095">
          <a:extLst>
            <a:ext uri="{FF2B5EF4-FFF2-40B4-BE49-F238E27FC236}">
              <a16:creationId xmlns:a16="http://schemas.microsoft.com/office/drawing/2014/main" id="{868D0AA4-2305-4038-8347-CB0BE8F52EC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24" name="Line 7096">
          <a:extLst>
            <a:ext uri="{FF2B5EF4-FFF2-40B4-BE49-F238E27FC236}">
              <a16:creationId xmlns:a16="http://schemas.microsoft.com/office/drawing/2014/main" id="{70754DE5-0378-491A-84B5-28A244CFB8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25" name="Line 7097">
          <a:extLst>
            <a:ext uri="{FF2B5EF4-FFF2-40B4-BE49-F238E27FC236}">
              <a16:creationId xmlns:a16="http://schemas.microsoft.com/office/drawing/2014/main" id="{808FAED7-6D39-4F8E-AB82-6B7EB059CD1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26" name="Line 7098">
          <a:extLst>
            <a:ext uri="{FF2B5EF4-FFF2-40B4-BE49-F238E27FC236}">
              <a16:creationId xmlns:a16="http://schemas.microsoft.com/office/drawing/2014/main" id="{43288355-217F-403A-AF41-FBB95041005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27" name="Line 7099">
          <a:extLst>
            <a:ext uri="{FF2B5EF4-FFF2-40B4-BE49-F238E27FC236}">
              <a16:creationId xmlns:a16="http://schemas.microsoft.com/office/drawing/2014/main" id="{78A601F5-9578-4F6A-B8AC-F6AF0816036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28" name="Line 7100">
          <a:extLst>
            <a:ext uri="{FF2B5EF4-FFF2-40B4-BE49-F238E27FC236}">
              <a16:creationId xmlns:a16="http://schemas.microsoft.com/office/drawing/2014/main" id="{FB896386-CAAF-4BF0-809B-0CE5A8B9F9A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29" name="Line 7101">
          <a:extLst>
            <a:ext uri="{FF2B5EF4-FFF2-40B4-BE49-F238E27FC236}">
              <a16:creationId xmlns:a16="http://schemas.microsoft.com/office/drawing/2014/main" id="{EC65A8C3-F2AC-46EF-A917-2A2045897F1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30" name="Line 7102">
          <a:extLst>
            <a:ext uri="{FF2B5EF4-FFF2-40B4-BE49-F238E27FC236}">
              <a16:creationId xmlns:a16="http://schemas.microsoft.com/office/drawing/2014/main" id="{DA91F2A2-985A-4DC7-A89A-7FE712BE581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31" name="Line 7103">
          <a:extLst>
            <a:ext uri="{FF2B5EF4-FFF2-40B4-BE49-F238E27FC236}">
              <a16:creationId xmlns:a16="http://schemas.microsoft.com/office/drawing/2014/main" id="{CB99C8E0-F9C0-4C77-802C-415FAA8C09D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32" name="Line 7104">
          <a:extLst>
            <a:ext uri="{FF2B5EF4-FFF2-40B4-BE49-F238E27FC236}">
              <a16:creationId xmlns:a16="http://schemas.microsoft.com/office/drawing/2014/main" id="{812DB672-B6C0-454C-8B4E-98DF323177E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33" name="Line 7105">
          <a:extLst>
            <a:ext uri="{FF2B5EF4-FFF2-40B4-BE49-F238E27FC236}">
              <a16:creationId xmlns:a16="http://schemas.microsoft.com/office/drawing/2014/main" id="{1C459B72-3FA6-4506-9835-A1FD2CF879A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34" name="Line 7106">
          <a:extLst>
            <a:ext uri="{FF2B5EF4-FFF2-40B4-BE49-F238E27FC236}">
              <a16:creationId xmlns:a16="http://schemas.microsoft.com/office/drawing/2014/main" id="{DB14338E-A24D-4A1D-BAA5-5CE512F0554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35" name="Line 7107">
          <a:extLst>
            <a:ext uri="{FF2B5EF4-FFF2-40B4-BE49-F238E27FC236}">
              <a16:creationId xmlns:a16="http://schemas.microsoft.com/office/drawing/2014/main" id="{0BA14B61-5F48-46B8-A92C-84CF51CD049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36" name="Line 7108">
          <a:extLst>
            <a:ext uri="{FF2B5EF4-FFF2-40B4-BE49-F238E27FC236}">
              <a16:creationId xmlns:a16="http://schemas.microsoft.com/office/drawing/2014/main" id="{796EC4E7-6661-4115-951C-7557DFA0FB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37" name="Line 7109">
          <a:extLst>
            <a:ext uri="{FF2B5EF4-FFF2-40B4-BE49-F238E27FC236}">
              <a16:creationId xmlns:a16="http://schemas.microsoft.com/office/drawing/2014/main" id="{6392764C-966C-4682-A536-9B99045D400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38" name="Line 7110">
          <a:extLst>
            <a:ext uri="{FF2B5EF4-FFF2-40B4-BE49-F238E27FC236}">
              <a16:creationId xmlns:a16="http://schemas.microsoft.com/office/drawing/2014/main" id="{B4919614-AE13-4175-A625-4829522AD0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39" name="Line 7111">
          <a:extLst>
            <a:ext uri="{FF2B5EF4-FFF2-40B4-BE49-F238E27FC236}">
              <a16:creationId xmlns:a16="http://schemas.microsoft.com/office/drawing/2014/main" id="{E88BFF9A-D000-4B7F-B662-1763382FAC3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40" name="Line 7112">
          <a:extLst>
            <a:ext uri="{FF2B5EF4-FFF2-40B4-BE49-F238E27FC236}">
              <a16:creationId xmlns:a16="http://schemas.microsoft.com/office/drawing/2014/main" id="{450CBD57-7185-4467-BD54-818168783B0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41" name="Line 7113">
          <a:extLst>
            <a:ext uri="{FF2B5EF4-FFF2-40B4-BE49-F238E27FC236}">
              <a16:creationId xmlns:a16="http://schemas.microsoft.com/office/drawing/2014/main" id="{DC08CC86-19BD-4C86-9340-87248CFB149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42" name="Line 7114">
          <a:extLst>
            <a:ext uri="{FF2B5EF4-FFF2-40B4-BE49-F238E27FC236}">
              <a16:creationId xmlns:a16="http://schemas.microsoft.com/office/drawing/2014/main" id="{7EA249FA-9C26-4D4C-82EC-8EDFBED9348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43" name="Line 7115">
          <a:extLst>
            <a:ext uri="{FF2B5EF4-FFF2-40B4-BE49-F238E27FC236}">
              <a16:creationId xmlns:a16="http://schemas.microsoft.com/office/drawing/2014/main" id="{892280AE-33AB-4C42-97C6-41568266291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44" name="Line 7116">
          <a:extLst>
            <a:ext uri="{FF2B5EF4-FFF2-40B4-BE49-F238E27FC236}">
              <a16:creationId xmlns:a16="http://schemas.microsoft.com/office/drawing/2014/main" id="{85A4BE4D-ABC7-4ECB-AB19-810299F7F6A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45" name="Line 7117">
          <a:extLst>
            <a:ext uri="{FF2B5EF4-FFF2-40B4-BE49-F238E27FC236}">
              <a16:creationId xmlns:a16="http://schemas.microsoft.com/office/drawing/2014/main" id="{1CE58EFB-1BFC-4728-943A-33407104499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46" name="Line 7118">
          <a:extLst>
            <a:ext uri="{FF2B5EF4-FFF2-40B4-BE49-F238E27FC236}">
              <a16:creationId xmlns:a16="http://schemas.microsoft.com/office/drawing/2014/main" id="{D3DE3D34-6E11-45CC-9C5E-5B2A346C30C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47" name="Line 7119">
          <a:extLst>
            <a:ext uri="{FF2B5EF4-FFF2-40B4-BE49-F238E27FC236}">
              <a16:creationId xmlns:a16="http://schemas.microsoft.com/office/drawing/2014/main" id="{417915BC-5E45-454A-BCF7-9B63A73558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48" name="Line 7120">
          <a:extLst>
            <a:ext uri="{FF2B5EF4-FFF2-40B4-BE49-F238E27FC236}">
              <a16:creationId xmlns:a16="http://schemas.microsoft.com/office/drawing/2014/main" id="{C8AE2805-B106-4F3D-A934-FCA15CDB771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49" name="Line 7121">
          <a:extLst>
            <a:ext uri="{FF2B5EF4-FFF2-40B4-BE49-F238E27FC236}">
              <a16:creationId xmlns:a16="http://schemas.microsoft.com/office/drawing/2014/main" id="{D877E8D5-AAE2-4885-A1C0-EE93C764F25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50" name="Line 7122">
          <a:extLst>
            <a:ext uri="{FF2B5EF4-FFF2-40B4-BE49-F238E27FC236}">
              <a16:creationId xmlns:a16="http://schemas.microsoft.com/office/drawing/2014/main" id="{F5F8DB8B-B996-4693-B9F1-6E755790D99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51" name="Line 7123">
          <a:extLst>
            <a:ext uri="{FF2B5EF4-FFF2-40B4-BE49-F238E27FC236}">
              <a16:creationId xmlns:a16="http://schemas.microsoft.com/office/drawing/2014/main" id="{21BB2B18-0C2E-4DCF-B9F3-310177615D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52" name="Line 7124">
          <a:extLst>
            <a:ext uri="{FF2B5EF4-FFF2-40B4-BE49-F238E27FC236}">
              <a16:creationId xmlns:a16="http://schemas.microsoft.com/office/drawing/2014/main" id="{2A8D2740-34D7-427A-B46D-91B348C0E7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53" name="Line 7125">
          <a:extLst>
            <a:ext uri="{FF2B5EF4-FFF2-40B4-BE49-F238E27FC236}">
              <a16:creationId xmlns:a16="http://schemas.microsoft.com/office/drawing/2014/main" id="{1918A418-935A-4CB7-845F-2DB28EF2813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54" name="Line 7126">
          <a:extLst>
            <a:ext uri="{FF2B5EF4-FFF2-40B4-BE49-F238E27FC236}">
              <a16:creationId xmlns:a16="http://schemas.microsoft.com/office/drawing/2014/main" id="{EC06FE91-720F-43FE-97D1-A45802FE1A5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55" name="Line 7127">
          <a:extLst>
            <a:ext uri="{FF2B5EF4-FFF2-40B4-BE49-F238E27FC236}">
              <a16:creationId xmlns:a16="http://schemas.microsoft.com/office/drawing/2014/main" id="{478E3876-B0B6-4878-ABBA-C202241D2B4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56" name="Line 7128">
          <a:extLst>
            <a:ext uri="{FF2B5EF4-FFF2-40B4-BE49-F238E27FC236}">
              <a16:creationId xmlns:a16="http://schemas.microsoft.com/office/drawing/2014/main" id="{3131DE3C-CA89-4D24-B6EC-7C2245475BD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57" name="Line 7129">
          <a:extLst>
            <a:ext uri="{FF2B5EF4-FFF2-40B4-BE49-F238E27FC236}">
              <a16:creationId xmlns:a16="http://schemas.microsoft.com/office/drawing/2014/main" id="{FB82142D-43EA-4454-918B-CFA56A86309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58" name="Line 7130">
          <a:extLst>
            <a:ext uri="{FF2B5EF4-FFF2-40B4-BE49-F238E27FC236}">
              <a16:creationId xmlns:a16="http://schemas.microsoft.com/office/drawing/2014/main" id="{325C9EDE-F92E-4462-9BDB-502EC37FE50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59" name="Line 7131">
          <a:extLst>
            <a:ext uri="{FF2B5EF4-FFF2-40B4-BE49-F238E27FC236}">
              <a16:creationId xmlns:a16="http://schemas.microsoft.com/office/drawing/2014/main" id="{CB92E080-4CCF-4EA2-A268-36D5672C62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60" name="Line 7132">
          <a:extLst>
            <a:ext uri="{FF2B5EF4-FFF2-40B4-BE49-F238E27FC236}">
              <a16:creationId xmlns:a16="http://schemas.microsoft.com/office/drawing/2014/main" id="{9EF42D59-6DFA-49EE-A3CD-62D81DF2932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61" name="Line 7133">
          <a:extLst>
            <a:ext uri="{FF2B5EF4-FFF2-40B4-BE49-F238E27FC236}">
              <a16:creationId xmlns:a16="http://schemas.microsoft.com/office/drawing/2014/main" id="{25AB50F9-98D2-4C1B-BF98-D8D0DD8428A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62" name="Line 7134">
          <a:extLst>
            <a:ext uri="{FF2B5EF4-FFF2-40B4-BE49-F238E27FC236}">
              <a16:creationId xmlns:a16="http://schemas.microsoft.com/office/drawing/2014/main" id="{3D8740FE-41B9-4A28-A9C4-54795686C53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63" name="Line 7135">
          <a:extLst>
            <a:ext uri="{FF2B5EF4-FFF2-40B4-BE49-F238E27FC236}">
              <a16:creationId xmlns:a16="http://schemas.microsoft.com/office/drawing/2014/main" id="{2235F65D-AB8B-43B0-9294-58D21C775EF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64" name="Line 7136">
          <a:extLst>
            <a:ext uri="{FF2B5EF4-FFF2-40B4-BE49-F238E27FC236}">
              <a16:creationId xmlns:a16="http://schemas.microsoft.com/office/drawing/2014/main" id="{B33B57E9-B933-41AD-8E4B-6665B22E36F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65" name="Line 7137">
          <a:extLst>
            <a:ext uri="{FF2B5EF4-FFF2-40B4-BE49-F238E27FC236}">
              <a16:creationId xmlns:a16="http://schemas.microsoft.com/office/drawing/2014/main" id="{160B29D4-EACF-4F8D-8CE8-351F9619A07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66" name="Line 7138">
          <a:extLst>
            <a:ext uri="{FF2B5EF4-FFF2-40B4-BE49-F238E27FC236}">
              <a16:creationId xmlns:a16="http://schemas.microsoft.com/office/drawing/2014/main" id="{F5F705DB-D966-44D0-9323-2EA9EDDF721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67" name="Line 7139">
          <a:extLst>
            <a:ext uri="{FF2B5EF4-FFF2-40B4-BE49-F238E27FC236}">
              <a16:creationId xmlns:a16="http://schemas.microsoft.com/office/drawing/2014/main" id="{4DE50F1C-7B3D-466D-87A6-3A2766B6E50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68" name="Line 7140">
          <a:extLst>
            <a:ext uri="{FF2B5EF4-FFF2-40B4-BE49-F238E27FC236}">
              <a16:creationId xmlns:a16="http://schemas.microsoft.com/office/drawing/2014/main" id="{4BA9B51E-CA3C-4CC7-838A-D573C30EEA7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69" name="Line 7141">
          <a:extLst>
            <a:ext uri="{FF2B5EF4-FFF2-40B4-BE49-F238E27FC236}">
              <a16:creationId xmlns:a16="http://schemas.microsoft.com/office/drawing/2014/main" id="{98D0947C-AB01-4F88-AA37-94DDB12E2CB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70" name="Line 7142">
          <a:extLst>
            <a:ext uri="{FF2B5EF4-FFF2-40B4-BE49-F238E27FC236}">
              <a16:creationId xmlns:a16="http://schemas.microsoft.com/office/drawing/2014/main" id="{C228629F-F255-4E02-8F21-E5D305C6A9B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71" name="Line 7143">
          <a:extLst>
            <a:ext uri="{FF2B5EF4-FFF2-40B4-BE49-F238E27FC236}">
              <a16:creationId xmlns:a16="http://schemas.microsoft.com/office/drawing/2014/main" id="{A87BF1E0-478A-4044-B3BF-5CA34CE47E0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72" name="Line 7144">
          <a:extLst>
            <a:ext uri="{FF2B5EF4-FFF2-40B4-BE49-F238E27FC236}">
              <a16:creationId xmlns:a16="http://schemas.microsoft.com/office/drawing/2014/main" id="{C44F00D3-71E6-46DE-817D-BC6793DB6D9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73" name="Line 7145">
          <a:extLst>
            <a:ext uri="{FF2B5EF4-FFF2-40B4-BE49-F238E27FC236}">
              <a16:creationId xmlns:a16="http://schemas.microsoft.com/office/drawing/2014/main" id="{ED58F9B4-3F86-4479-A5B8-E33505E454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74" name="Line 7146">
          <a:extLst>
            <a:ext uri="{FF2B5EF4-FFF2-40B4-BE49-F238E27FC236}">
              <a16:creationId xmlns:a16="http://schemas.microsoft.com/office/drawing/2014/main" id="{47520F21-05BA-4C80-AF24-88D0B5140A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75" name="Line 7147">
          <a:extLst>
            <a:ext uri="{FF2B5EF4-FFF2-40B4-BE49-F238E27FC236}">
              <a16:creationId xmlns:a16="http://schemas.microsoft.com/office/drawing/2014/main" id="{864CECB6-CEA3-49CB-8030-51AD4CF2FC6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76" name="Line 7148">
          <a:extLst>
            <a:ext uri="{FF2B5EF4-FFF2-40B4-BE49-F238E27FC236}">
              <a16:creationId xmlns:a16="http://schemas.microsoft.com/office/drawing/2014/main" id="{AD616A23-C0CB-4403-B86C-1F74685A05E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77" name="Line 7149">
          <a:extLst>
            <a:ext uri="{FF2B5EF4-FFF2-40B4-BE49-F238E27FC236}">
              <a16:creationId xmlns:a16="http://schemas.microsoft.com/office/drawing/2014/main" id="{7675F5CF-65B5-49B8-86ED-2D86ACCBF70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78" name="Line 7150">
          <a:extLst>
            <a:ext uri="{FF2B5EF4-FFF2-40B4-BE49-F238E27FC236}">
              <a16:creationId xmlns:a16="http://schemas.microsoft.com/office/drawing/2014/main" id="{28F08632-7F84-4DD0-9CA2-FA4765361C6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79" name="Line 7151">
          <a:extLst>
            <a:ext uri="{FF2B5EF4-FFF2-40B4-BE49-F238E27FC236}">
              <a16:creationId xmlns:a16="http://schemas.microsoft.com/office/drawing/2014/main" id="{1E52D0E4-C95F-41CA-BA9C-A1786292E8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80" name="Line 7152">
          <a:extLst>
            <a:ext uri="{FF2B5EF4-FFF2-40B4-BE49-F238E27FC236}">
              <a16:creationId xmlns:a16="http://schemas.microsoft.com/office/drawing/2014/main" id="{CB92D078-0B8A-4D9E-B238-86EF87C5AF1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81" name="Line 7153">
          <a:extLst>
            <a:ext uri="{FF2B5EF4-FFF2-40B4-BE49-F238E27FC236}">
              <a16:creationId xmlns:a16="http://schemas.microsoft.com/office/drawing/2014/main" id="{3930AA53-54C0-415F-9077-39491F65CF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82" name="Line 7154">
          <a:extLst>
            <a:ext uri="{FF2B5EF4-FFF2-40B4-BE49-F238E27FC236}">
              <a16:creationId xmlns:a16="http://schemas.microsoft.com/office/drawing/2014/main" id="{33126719-358F-453B-BF9A-F82DF8DDF6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83" name="Line 7155">
          <a:extLst>
            <a:ext uri="{FF2B5EF4-FFF2-40B4-BE49-F238E27FC236}">
              <a16:creationId xmlns:a16="http://schemas.microsoft.com/office/drawing/2014/main" id="{612344DF-4C62-40E7-83CB-62CF3679FF7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84" name="Line 7156">
          <a:extLst>
            <a:ext uri="{FF2B5EF4-FFF2-40B4-BE49-F238E27FC236}">
              <a16:creationId xmlns:a16="http://schemas.microsoft.com/office/drawing/2014/main" id="{9F9FA3AC-F402-48AC-B9B7-BC5D62A42EC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85" name="Line 7157">
          <a:extLst>
            <a:ext uri="{FF2B5EF4-FFF2-40B4-BE49-F238E27FC236}">
              <a16:creationId xmlns:a16="http://schemas.microsoft.com/office/drawing/2014/main" id="{34A45628-6862-479C-AB02-5EB34AD0558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86" name="Line 7158">
          <a:extLst>
            <a:ext uri="{FF2B5EF4-FFF2-40B4-BE49-F238E27FC236}">
              <a16:creationId xmlns:a16="http://schemas.microsoft.com/office/drawing/2014/main" id="{927BB22F-B8A6-4CF2-BCED-E882A09A99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87" name="Line 7159">
          <a:extLst>
            <a:ext uri="{FF2B5EF4-FFF2-40B4-BE49-F238E27FC236}">
              <a16:creationId xmlns:a16="http://schemas.microsoft.com/office/drawing/2014/main" id="{066BB9DE-248A-4DFE-8349-B1E418CE313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88" name="Line 7160">
          <a:extLst>
            <a:ext uri="{FF2B5EF4-FFF2-40B4-BE49-F238E27FC236}">
              <a16:creationId xmlns:a16="http://schemas.microsoft.com/office/drawing/2014/main" id="{112B57AA-E656-4D6E-8C4C-6DE5873B347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89" name="Line 7161">
          <a:extLst>
            <a:ext uri="{FF2B5EF4-FFF2-40B4-BE49-F238E27FC236}">
              <a16:creationId xmlns:a16="http://schemas.microsoft.com/office/drawing/2014/main" id="{798B3711-8476-47B5-941B-91562CF0116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90" name="Line 7162">
          <a:extLst>
            <a:ext uri="{FF2B5EF4-FFF2-40B4-BE49-F238E27FC236}">
              <a16:creationId xmlns:a16="http://schemas.microsoft.com/office/drawing/2014/main" id="{86DFC06A-5A15-4595-8EA6-2451AD1A356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91" name="Line 7163">
          <a:extLst>
            <a:ext uri="{FF2B5EF4-FFF2-40B4-BE49-F238E27FC236}">
              <a16:creationId xmlns:a16="http://schemas.microsoft.com/office/drawing/2014/main" id="{E12C2CB6-409D-403D-A688-20460238C87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92" name="Line 7164">
          <a:extLst>
            <a:ext uri="{FF2B5EF4-FFF2-40B4-BE49-F238E27FC236}">
              <a16:creationId xmlns:a16="http://schemas.microsoft.com/office/drawing/2014/main" id="{0E135D86-FAC8-4C4E-8319-51A4E503454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93" name="Line 7165">
          <a:extLst>
            <a:ext uri="{FF2B5EF4-FFF2-40B4-BE49-F238E27FC236}">
              <a16:creationId xmlns:a16="http://schemas.microsoft.com/office/drawing/2014/main" id="{6E98D31E-3086-4AB3-8A80-9088FA6B0A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94" name="Line 7166">
          <a:extLst>
            <a:ext uri="{FF2B5EF4-FFF2-40B4-BE49-F238E27FC236}">
              <a16:creationId xmlns:a16="http://schemas.microsoft.com/office/drawing/2014/main" id="{FF32E782-3BEA-41F2-B2E7-14C5D2AEF0B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95" name="Line 7167">
          <a:extLst>
            <a:ext uri="{FF2B5EF4-FFF2-40B4-BE49-F238E27FC236}">
              <a16:creationId xmlns:a16="http://schemas.microsoft.com/office/drawing/2014/main" id="{170C35EC-F0E0-4AB0-A3C9-70798E15B16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96" name="Line 7168">
          <a:extLst>
            <a:ext uri="{FF2B5EF4-FFF2-40B4-BE49-F238E27FC236}">
              <a16:creationId xmlns:a16="http://schemas.microsoft.com/office/drawing/2014/main" id="{93DA6F43-3101-4ACA-ACC6-CE1015CE6FB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97" name="Line 7169">
          <a:extLst>
            <a:ext uri="{FF2B5EF4-FFF2-40B4-BE49-F238E27FC236}">
              <a16:creationId xmlns:a16="http://schemas.microsoft.com/office/drawing/2014/main" id="{36692A5B-C2F5-409F-8DBC-5194EAE366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98" name="Line 7170">
          <a:extLst>
            <a:ext uri="{FF2B5EF4-FFF2-40B4-BE49-F238E27FC236}">
              <a16:creationId xmlns:a16="http://schemas.microsoft.com/office/drawing/2014/main" id="{0463DFC2-5A94-4BC1-9006-CF16FEF2F2A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499" name="Line 7171">
          <a:extLst>
            <a:ext uri="{FF2B5EF4-FFF2-40B4-BE49-F238E27FC236}">
              <a16:creationId xmlns:a16="http://schemas.microsoft.com/office/drawing/2014/main" id="{C17535C9-11B0-4B06-9F0F-252263CAD6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00" name="Line 7172">
          <a:extLst>
            <a:ext uri="{FF2B5EF4-FFF2-40B4-BE49-F238E27FC236}">
              <a16:creationId xmlns:a16="http://schemas.microsoft.com/office/drawing/2014/main" id="{2A385C2E-9AAF-4A8E-A8C3-64FC76A8C3B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01" name="Line 7173">
          <a:extLst>
            <a:ext uri="{FF2B5EF4-FFF2-40B4-BE49-F238E27FC236}">
              <a16:creationId xmlns:a16="http://schemas.microsoft.com/office/drawing/2014/main" id="{1E437367-0EE7-4267-BFEC-8C6C16BE685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02" name="Line 7174">
          <a:extLst>
            <a:ext uri="{FF2B5EF4-FFF2-40B4-BE49-F238E27FC236}">
              <a16:creationId xmlns:a16="http://schemas.microsoft.com/office/drawing/2014/main" id="{D0C452AC-0E3F-4CCB-9224-AD550CE2F3A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03" name="Line 7175">
          <a:extLst>
            <a:ext uri="{FF2B5EF4-FFF2-40B4-BE49-F238E27FC236}">
              <a16:creationId xmlns:a16="http://schemas.microsoft.com/office/drawing/2014/main" id="{8CBA5E9F-AEDA-4832-A28A-E982D4BB1FD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04" name="Line 7176">
          <a:extLst>
            <a:ext uri="{FF2B5EF4-FFF2-40B4-BE49-F238E27FC236}">
              <a16:creationId xmlns:a16="http://schemas.microsoft.com/office/drawing/2014/main" id="{1A7C7041-5CE7-4F92-994A-C6C10FD7C7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05" name="Line 7177">
          <a:extLst>
            <a:ext uri="{FF2B5EF4-FFF2-40B4-BE49-F238E27FC236}">
              <a16:creationId xmlns:a16="http://schemas.microsoft.com/office/drawing/2014/main" id="{0612007C-8604-4461-ABEE-C709A35992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06" name="Line 7178">
          <a:extLst>
            <a:ext uri="{FF2B5EF4-FFF2-40B4-BE49-F238E27FC236}">
              <a16:creationId xmlns:a16="http://schemas.microsoft.com/office/drawing/2014/main" id="{1FEB51CD-CDA4-4A80-A62C-940929881C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07" name="Line 7179">
          <a:extLst>
            <a:ext uri="{FF2B5EF4-FFF2-40B4-BE49-F238E27FC236}">
              <a16:creationId xmlns:a16="http://schemas.microsoft.com/office/drawing/2014/main" id="{00AEF91E-27E9-4B27-B506-5CBFFE53EAC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08" name="Line 7180">
          <a:extLst>
            <a:ext uri="{FF2B5EF4-FFF2-40B4-BE49-F238E27FC236}">
              <a16:creationId xmlns:a16="http://schemas.microsoft.com/office/drawing/2014/main" id="{B7CBE3CF-EC50-42C7-AFE6-0CABB5A602A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09" name="Line 7181">
          <a:extLst>
            <a:ext uri="{FF2B5EF4-FFF2-40B4-BE49-F238E27FC236}">
              <a16:creationId xmlns:a16="http://schemas.microsoft.com/office/drawing/2014/main" id="{F22EF275-7818-4AC5-8170-F09021E8FC5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10" name="Line 7182">
          <a:extLst>
            <a:ext uri="{FF2B5EF4-FFF2-40B4-BE49-F238E27FC236}">
              <a16:creationId xmlns:a16="http://schemas.microsoft.com/office/drawing/2014/main" id="{A141EE01-939A-4FB8-AC4F-B53B3BA6430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11" name="Line 7183">
          <a:extLst>
            <a:ext uri="{FF2B5EF4-FFF2-40B4-BE49-F238E27FC236}">
              <a16:creationId xmlns:a16="http://schemas.microsoft.com/office/drawing/2014/main" id="{4581DA96-887B-4F64-9272-E7A52508CC0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12" name="Line 7184">
          <a:extLst>
            <a:ext uri="{FF2B5EF4-FFF2-40B4-BE49-F238E27FC236}">
              <a16:creationId xmlns:a16="http://schemas.microsoft.com/office/drawing/2014/main" id="{1E51BB83-8F5D-4946-BD86-3B18A0EF4CB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13" name="Line 7185">
          <a:extLst>
            <a:ext uri="{FF2B5EF4-FFF2-40B4-BE49-F238E27FC236}">
              <a16:creationId xmlns:a16="http://schemas.microsoft.com/office/drawing/2014/main" id="{B2E13735-8E7E-4C79-9F74-E5BC4FD9CD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14" name="Line 7186">
          <a:extLst>
            <a:ext uri="{FF2B5EF4-FFF2-40B4-BE49-F238E27FC236}">
              <a16:creationId xmlns:a16="http://schemas.microsoft.com/office/drawing/2014/main" id="{21FDDE16-8DEE-451E-AB72-E8F15DB9D5C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15" name="Line 7187">
          <a:extLst>
            <a:ext uri="{FF2B5EF4-FFF2-40B4-BE49-F238E27FC236}">
              <a16:creationId xmlns:a16="http://schemas.microsoft.com/office/drawing/2014/main" id="{B5E16D29-4676-439B-BE23-61239405557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16" name="Line 7188">
          <a:extLst>
            <a:ext uri="{FF2B5EF4-FFF2-40B4-BE49-F238E27FC236}">
              <a16:creationId xmlns:a16="http://schemas.microsoft.com/office/drawing/2014/main" id="{3DE9793C-AB85-435A-9E55-0168556BE42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17" name="Line 7189">
          <a:extLst>
            <a:ext uri="{FF2B5EF4-FFF2-40B4-BE49-F238E27FC236}">
              <a16:creationId xmlns:a16="http://schemas.microsoft.com/office/drawing/2014/main" id="{9EDD74D7-4467-416E-80A1-BB1AB35287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18" name="Line 7190">
          <a:extLst>
            <a:ext uri="{FF2B5EF4-FFF2-40B4-BE49-F238E27FC236}">
              <a16:creationId xmlns:a16="http://schemas.microsoft.com/office/drawing/2014/main" id="{9AF08FC7-3476-4833-AF85-9CD09A70E16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19" name="Line 7191">
          <a:extLst>
            <a:ext uri="{FF2B5EF4-FFF2-40B4-BE49-F238E27FC236}">
              <a16:creationId xmlns:a16="http://schemas.microsoft.com/office/drawing/2014/main" id="{5CE93AAE-714F-4472-A663-6BFCBEA60C8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20" name="Line 7192">
          <a:extLst>
            <a:ext uri="{FF2B5EF4-FFF2-40B4-BE49-F238E27FC236}">
              <a16:creationId xmlns:a16="http://schemas.microsoft.com/office/drawing/2014/main" id="{ECEE6DD0-11E4-492D-B2C7-03B4E24083D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21" name="Line 7193">
          <a:extLst>
            <a:ext uri="{FF2B5EF4-FFF2-40B4-BE49-F238E27FC236}">
              <a16:creationId xmlns:a16="http://schemas.microsoft.com/office/drawing/2014/main" id="{E0E4B62F-F42C-41F4-8A55-D21E7E63E33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22" name="Line 7194">
          <a:extLst>
            <a:ext uri="{FF2B5EF4-FFF2-40B4-BE49-F238E27FC236}">
              <a16:creationId xmlns:a16="http://schemas.microsoft.com/office/drawing/2014/main" id="{350D853E-231B-4F94-933D-DE6A743014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23" name="Line 7195">
          <a:extLst>
            <a:ext uri="{FF2B5EF4-FFF2-40B4-BE49-F238E27FC236}">
              <a16:creationId xmlns:a16="http://schemas.microsoft.com/office/drawing/2014/main" id="{B7800603-1214-47BC-B896-719CD834B29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24" name="Line 7196">
          <a:extLst>
            <a:ext uri="{FF2B5EF4-FFF2-40B4-BE49-F238E27FC236}">
              <a16:creationId xmlns:a16="http://schemas.microsoft.com/office/drawing/2014/main" id="{BED462D7-D82F-4A4E-8B9D-1D12CEBAA66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25" name="Line 7197">
          <a:extLst>
            <a:ext uri="{FF2B5EF4-FFF2-40B4-BE49-F238E27FC236}">
              <a16:creationId xmlns:a16="http://schemas.microsoft.com/office/drawing/2014/main" id="{117CCFD6-0A27-4AC6-8A9B-A7E7864B231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26" name="Line 7198">
          <a:extLst>
            <a:ext uri="{FF2B5EF4-FFF2-40B4-BE49-F238E27FC236}">
              <a16:creationId xmlns:a16="http://schemas.microsoft.com/office/drawing/2014/main" id="{C505AD3A-446D-4898-A589-E27387E28FE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27" name="Line 7199">
          <a:extLst>
            <a:ext uri="{FF2B5EF4-FFF2-40B4-BE49-F238E27FC236}">
              <a16:creationId xmlns:a16="http://schemas.microsoft.com/office/drawing/2014/main" id="{8A6DE1C1-8E43-4261-9B85-6CE968EAF7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28" name="Line 7200">
          <a:extLst>
            <a:ext uri="{FF2B5EF4-FFF2-40B4-BE49-F238E27FC236}">
              <a16:creationId xmlns:a16="http://schemas.microsoft.com/office/drawing/2014/main" id="{236FCAA9-FCA7-464C-AF1A-A78001B35F7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29" name="Line 7201">
          <a:extLst>
            <a:ext uri="{FF2B5EF4-FFF2-40B4-BE49-F238E27FC236}">
              <a16:creationId xmlns:a16="http://schemas.microsoft.com/office/drawing/2014/main" id="{8F233DEE-08A6-4CD6-AC48-AE93D8596F0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30" name="Line 7202">
          <a:extLst>
            <a:ext uri="{FF2B5EF4-FFF2-40B4-BE49-F238E27FC236}">
              <a16:creationId xmlns:a16="http://schemas.microsoft.com/office/drawing/2014/main" id="{BC66C6D0-446E-4B86-AD2A-447DA14BACD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31" name="Line 7203">
          <a:extLst>
            <a:ext uri="{FF2B5EF4-FFF2-40B4-BE49-F238E27FC236}">
              <a16:creationId xmlns:a16="http://schemas.microsoft.com/office/drawing/2014/main" id="{AB61592D-BB35-4ABD-BAFA-FCC0F70C5CB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32" name="Line 7204">
          <a:extLst>
            <a:ext uri="{FF2B5EF4-FFF2-40B4-BE49-F238E27FC236}">
              <a16:creationId xmlns:a16="http://schemas.microsoft.com/office/drawing/2014/main" id="{9BD703FF-216F-4A2E-B7D9-34FB47BAA42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33" name="Line 7205">
          <a:extLst>
            <a:ext uri="{FF2B5EF4-FFF2-40B4-BE49-F238E27FC236}">
              <a16:creationId xmlns:a16="http://schemas.microsoft.com/office/drawing/2014/main" id="{0C288640-FC7F-4F27-A61B-E7912F66725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34" name="Line 7206">
          <a:extLst>
            <a:ext uri="{FF2B5EF4-FFF2-40B4-BE49-F238E27FC236}">
              <a16:creationId xmlns:a16="http://schemas.microsoft.com/office/drawing/2014/main" id="{5D8EA773-886E-4154-A844-E1068F47599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35" name="Line 7207">
          <a:extLst>
            <a:ext uri="{FF2B5EF4-FFF2-40B4-BE49-F238E27FC236}">
              <a16:creationId xmlns:a16="http://schemas.microsoft.com/office/drawing/2014/main" id="{B55E247F-8B13-48DC-BB9E-F42DC08C25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36" name="Line 7208">
          <a:extLst>
            <a:ext uri="{FF2B5EF4-FFF2-40B4-BE49-F238E27FC236}">
              <a16:creationId xmlns:a16="http://schemas.microsoft.com/office/drawing/2014/main" id="{35B01191-44B0-4260-9511-096AF2D315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37" name="Line 7209">
          <a:extLst>
            <a:ext uri="{FF2B5EF4-FFF2-40B4-BE49-F238E27FC236}">
              <a16:creationId xmlns:a16="http://schemas.microsoft.com/office/drawing/2014/main" id="{D1EF9F8F-BA9E-44E3-8CE7-4182D1766C2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38" name="Line 7210">
          <a:extLst>
            <a:ext uri="{FF2B5EF4-FFF2-40B4-BE49-F238E27FC236}">
              <a16:creationId xmlns:a16="http://schemas.microsoft.com/office/drawing/2014/main" id="{6F33402E-AED6-4AD1-8797-1EB5E70D311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39" name="Line 7211">
          <a:extLst>
            <a:ext uri="{FF2B5EF4-FFF2-40B4-BE49-F238E27FC236}">
              <a16:creationId xmlns:a16="http://schemas.microsoft.com/office/drawing/2014/main" id="{685FFA0B-6A00-4840-A6AE-61B9B93E0BB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40" name="Line 7212">
          <a:extLst>
            <a:ext uri="{FF2B5EF4-FFF2-40B4-BE49-F238E27FC236}">
              <a16:creationId xmlns:a16="http://schemas.microsoft.com/office/drawing/2014/main" id="{521913C7-44C9-40EC-BF5F-500E15861DB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41" name="Line 7213">
          <a:extLst>
            <a:ext uri="{FF2B5EF4-FFF2-40B4-BE49-F238E27FC236}">
              <a16:creationId xmlns:a16="http://schemas.microsoft.com/office/drawing/2014/main" id="{C7335975-4152-4523-9036-54D1B557A3A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42" name="Line 7214">
          <a:extLst>
            <a:ext uri="{FF2B5EF4-FFF2-40B4-BE49-F238E27FC236}">
              <a16:creationId xmlns:a16="http://schemas.microsoft.com/office/drawing/2014/main" id="{B6843916-84B0-4539-A3F4-64B82DBF95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43" name="Line 7215">
          <a:extLst>
            <a:ext uri="{FF2B5EF4-FFF2-40B4-BE49-F238E27FC236}">
              <a16:creationId xmlns:a16="http://schemas.microsoft.com/office/drawing/2014/main" id="{09F70F55-0B96-4F32-B1F9-EA4B0E380A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44" name="Line 7216">
          <a:extLst>
            <a:ext uri="{FF2B5EF4-FFF2-40B4-BE49-F238E27FC236}">
              <a16:creationId xmlns:a16="http://schemas.microsoft.com/office/drawing/2014/main" id="{D7B76CF8-E0BA-4A83-BAFA-424A38995AE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45" name="Line 7217">
          <a:extLst>
            <a:ext uri="{FF2B5EF4-FFF2-40B4-BE49-F238E27FC236}">
              <a16:creationId xmlns:a16="http://schemas.microsoft.com/office/drawing/2014/main" id="{AFA76BFF-43D7-453B-95B9-0C6219C200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46" name="Line 7218">
          <a:extLst>
            <a:ext uri="{FF2B5EF4-FFF2-40B4-BE49-F238E27FC236}">
              <a16:creationId xmlns:a16="http://schemas.microsoft.com/office/drawing/2014/main" id="{99923FDA-0A96-463C-9466-434441827D6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47" name="Line 7219">
          <a:extLst>
            <a:ext uri="{FF2B5EF4-FFF2-40B4-BE49-F238E27FC236}">
              <a16:creationId xmlns:a16="http://schemas.microsoft.com/office/drawing/2014/main" id="{224ABFAD-6C5C-4E89-BCE7-B95CAEB7525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48" name="Line 7220">
          <a:extLst>
            <a:ext uri="{FF2B5EF4-FFF2-40B4-BE49-F238E27FC236}">
              <a16:creationId xmlns:a16="http://schemas.microsoft.com/office/drawing/2014/main" id="{D5DA1FE4-CB24-4385-BA23-960D62C7C4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49" name="Line 7221">
          <a:extLst>
            <a:ext uri="{FF2B5EF4-FFF2-40B4-BE49-F238E27FC236}">
              <a16:creationId xmlns:a16="http://schemas.microsoft.com/office/drawing/2014/main" id="{406860D4-B936-4AE5-ACED-867B5D2155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50" name="Line 7222">
          <a:extLst>
            <a:ext uri="{FF2B5EF4-FFF2-40B4-BE49-F238E27FC236}">
              <a16:creationId xmlns:a16="http://schemas.microsoft.com/office/drawing/2014/main" id="{EBDEFD6C-8BF9-4EF2-81C8-4BB7A994801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51" name="Line 7223">
          <a:extLst>
            <a:ext uri="{FF2B5EF4-FFF2-40B4-BE49-F238E27FC236}">
              <a16:creationId xmlns:a16="http://schemas.microsoft.com/office/drawing/2014/main" id="{456244A4-291F-463B-A990-CC1A477F864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52" name="Line 7224">
          <a:extLst>
            <a:ext uri="{FF2B5EF4-FFF2-40B4-BE49-F238E27FC236}">
              <a16:creationId xmlns:a16="http://schemas.microsoft.com/office/drawing/2014/main" id="{D30EDE8D-B49E-400B-B924-86197C8F923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53" name="Line 7225">
          <a:extLst>
            <a:ext uri="{FF2B5EF4-FFF2-40B4-BE49-F238E27FC236}">
              <a16:creationId xmlns:a16="http://schemas.microsoft.com/office/drawing/2014/main" id="{C2A116CD-A05F-4B6A-8F01-6FDE1DD13E0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54" name="Line 7226">
          <a:extLst>
            <a:ext uri="{FF2B5EF4-FFF2-40B4-BE49-F238E27FC236}">
              <a16:creationId xmlns:a16="http://schemas.microsoft.com/office/drawing/2014/main" id="{33D936D6-162C-4175-8D63-2AC5697FD45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55" name="Line 7227">
          <a:extLst>
            <a:ext uri="{FF2B5EF4-FFF2-40B4-BE49-F238E27FC236}">
              <a16:creationId xmlns:a16="http://schemas.microsoft.com/office/drawing/2014/main" id="{307F4CA0-4BBC-4859-B8D8-9A71A65ABA0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56" name="Line 7228">
          <a:extLst>
            <a:ext uri="{FF2B5EF4-FFF2-40B4-BE49-F238E27FC236}">
              <a16:creationId xmlns:a16="http://schemas.microsoft.com/office/drawing/2014/main" id="{6689F706-C7FD-4B4A-A848-8770F145103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57" name="Line 7229">
          <a:extLst>
            <a:ext uri="{FF2B5EF4-FFF2-40B4-BE49-F238E27FC236}">
              <a16:creationId xmlns:a16="http://schemas.microsoft.com/office/drawing/2014/main" id="{2C59854E-3F3E-4756-8B18-484F6D65B81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58" name="Line 7230">
          <a:extLst>
            <a:ext uri="{FF2B5EF4-FFF2-40B4-BE49-F238E27FC236}">
              <a16:creationId xmlns:a16="http://schemas.microsoft.com/office/drawing/2014/main" id="{3EF8940C-E9ED-4071-9CA6-9E6DC06BC94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59" name="Line 7231">
          <a:extLst>
            <a:ext uri="{FF2B5EF4-FFF2-40B4-BE49-F238E27FC236}">
              <a16:creationId xmlns:a16="http://schemas.microsoft.com/office/drawing/2014/main" id="{1C0C5D81-281B-4CEE-A247-0088C70EF24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60" name="Line 7232">
          <a:extLst>
            <a:ext uri="{FF2B5EF4-FFF2-40B4-BE49-F238E27FC236}">
              <a16:creationId xmlns:a16="http://schemas.microsoft.com/office/drawing/2014/main" id="{4AD2365E-AE21-4BB5-8DFF-6354E22A4BE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61" name="Line 7233">
          <a:extLst>
            <a:ext uri="{FF2B5EF4-FFF2-40B4-BE49-F238E27FC236}">
              <a16:creationId xmlns:a16="http://schemas.microsoft.com/office/drawing/2014/main" id="{3E752070-795F-4692-BF73-B4E93F6C08B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62" name="Line 7234">
          <a:extLst>
            <a:ext uri="{FF2B5EF4-FFF2-40B4-BE49-F238E27FC236}">
              <a16:creationId xmlns:a16="http://schemas.microsoft.com/office/drawing/2014/main" id="{21809BCB-9048-45D0-A566-C561AAF690B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63" name="Line 7235">
          <a:extLst>
            <a:ext uri="{FF2B5EF4-FFF2-40B4-BE49-F238E27FC236}">
              <a16:creationId xmlns:a16="http://schemas.microsoft.com/office/drawing/2014/main" id="{311B664D-18C3-479C-882F-B91D02CAE25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64" name="Line 7236">
          <a:extLst>
            <a:ext uri="{FF2B5EF4-FFF2-40B4-BE49-F238E27FC236}">
              <a16:creationId xmlns:a16="http://schemas.microsoft.com/office/drawing/2014/main" id="{0F971B2B-91A4-468E-A8E8-C3AC96231EC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65" name="Line 7237">
          <a:extLst>
            <a:ext uri="{FF2B5EF4-FFF2-40B4-BE49-F238E27FC236}">
              <a16:creationId xmlns:a16="http://schemas.microsoft.com/office/drawing/2014/main" id="{CAD98F3D-3DB9-42E0-9B8B-D5E783A9654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66" name="Line 7238">
          <a:extLst>
            <a:ext uri="{FF2B5EF4-FFF2-40B4-BE49-F238E27FC236}">
              <a16:creationId xmlns:a16="http://schemas.microsoft.com/office/drawing/2014/main" id="{684ACCF5-9FA8-466D-86BA-3784A11B79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67" name="Line 7239">
          <a:extLst>
            <a:ext uri="{FF2B5EF4-FFF2-40B4-BE49-F238E27FC236}">
              <a16:creationId xmlns:a16="http://schemas.microsoft.com/office/drawing/2014/main" id="{5573445F-9196-4FC6-8A87-7780619EDAA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68" name="Line 7240">
          <a:extLst>
            <a:ext uri="{FF2B5EF4-FFF2-40B4-BE49-F238E27FC236}">
              <a16:creationId xmlns:a16="http://schemas.microsoft.com/office/drawing/2014/main" id="{B83A527B-878D-4616-91DA-D6BDCA494CC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69" name="Line 7241">
          <a:extLst>
            <a:ext uri="{FF2B5EF4-FFF2-40B4-BE49-F238E27FC236}">
              <a16:creationId xmlns:a16="http://schemas.microsoft.com/office/drawing/2014/main" id="{C17E2244-52F2-4E23-B0F3-29D7DD4DC34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70" name="Line 7242">
          <a:extLst>
            <a:ext uri="{FF2B5EF4-FFF2-40B4-BE49-F238E27FC236}">
              <a16:creationId xmlns:a16="http://schemas.microsoft.com/office/drawing/2014/main" id="{095E7D04-7739-4B73-A84D-6B23E2669E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71" name="Line 7243">
          <a:extLst>
            <a:ext uri="{FF2B5EF4-FFF2-40B4-BE49-F238E27FC236}">
              <a16:creationId xmlns:a16="http://schemas.microsoft.com/office/drawing/2014/main" id="{78F2D8EA-B703-4231-AC35-E4B377EB48A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72" name="Line 7244">
          <a:extLst>
            <a:ext uri="{FF2B5EF4-FFF2-40B4-BE49-F238E27FC236}">
              <a16:creationId xmlns:a16="http://schemas.microsoft.com/office/drawing/2014/main" id="{DFFE1D0B-94F3-416F-95F0-0089EC793C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73" name="Line 7245">
          <a:extLst>
            <a:ext uri="{FF2B5EF4-FFF2-40B4-BE49-F238E27FC236}">
              <a16:creationId xmlns:a16="http://schemas.microsoft.com/office/drawing/2014/main" id="{55DDCB03-B891-450D-B1D2-39D4C88F61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74" name="Line 7246">
          <a:extLst>
            <a:ext uri="{FF2B5EF4-FFF2-40B4-BE49-F238E27FC236}">
              <a16:creationId xmlns:a16="http://schemas.microsoft.com/office/drawing/2014/main" id="{ECCC621F-8801-451F-A08A-D447B27062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75" name="Line 7247">
          <a:extLst>
            <a:ext uri="{FF2B5EF4-FFF2-40B4-BE49-F238E27FC236}">
              <a16:creationId xmlns:a16="http://schemas.microsoft.com/office/drawing/2014/main" id="{D8A317BB-F10E-41A4-8982-16303523A6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76" name="Line 7248">
          <a:extLst>
            <a:ext uri="{FF2B5EF4-FFF2-40B4-BE49-F238E27FC236}">
              <a16:creationId xmlns:a16="http://schemas.microsoft.com/office/drawing/2014/main" id="{E0F1216F-EE27-4857-902F-1967E98811B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77" name="Line 7249">
          <a:extLst>
            <a:ext uri="{FF2B5EF4-FFF2-40B4-BE49-F238E27FC236}">
              <a16:creationId xmlns:a16="http://schemas.microsoft.com/office/drawing/2014/main" id="{48DEF37A-5CB9-4D66-843A-802CA13CA15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78" name="Line 7250">
          <a:extLst>
            <a:ext uri="{FF2B5EF4-FFF2-40B4-BE49-F238E27FC236}">
              <a16:creationId xmlns:a16="http://schemas.microsoft.com/office/drawing/2014/main" id="{CD5D431E-7799-4860-82CC-09CBD9EBB8C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79" name="Line 7251">
          <a:extLst>
            <a:ext uri="{FF2B5EF4-FFF2-40B4-BE49-F238E27FC236}">
              <a16:creationId xmlns:a16="http://schemas.microsoft.com/office/drawing/2014/main" id="{9C251DE2-3F63-4288-ACA8-34DD543FC6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80" name="Line 7252">
          <a:extLst>
            <a:ext uri="{FF2B5EF4-FFF2-40B4-BE49-F238E27FC236}">
              <a16:creationId xmlns:a16="http://schemas.microsoft.com/office/drawing/2014/main" id="{D1AF75B0-DB9B-4C7E-AB29-F006875B799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81" name="Line 7253">
          <a:extLst>
            <a:ext uri="{FF2B5EF4-FFF2-40B4-BE49-F238E27FC236}">
              <a16:creationId xmlns:a16="http://schemas.microsoft.com/office/drawing/2014/main" id="{37A19660-B50D-4E1F-9A97-171C4ED0827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82" name="Line 7254">
          <a:extLst>
            <a:ext uri="{FF2B5EF4-FFF2-40B4-BE49-F238E27FC236}">
              <a16:creationId xmlns:a16="http://schemas.microsoft.com/office/drawing/2014/main" id="{05BA2631-A60E-42F7-A05D-487A5B68F79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83" name="Line 7255">
          <a:extLst>
            <a:ext uri="{FF2B5EF4-FFF2-40B4-BE49-F238E27FC236}">
              <a16:creationId xmlns:a16="http://schemas.microsoft.com/office/drawing/2014/main" id="{C041D0BD-7D73-4D29-BF14-C348F7DB96D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84" name="Line 7256">
          <a:extLst>
            <a:ext uri="{FF2B5EF4-FFF2-40B4-BE49-F238E27FC236}">
              <a16:creationId xmlns:a16="http://schemas.microsoft.com/office/drawing/2014/main" id="{1366B4D2-5275-49BF-896D-E7267163470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85" name="Line 7257">
          <a:extLst>
            <a:ext uri="{FF2B5EF4-FFF2-40B4-BE49-F238E27FC236}">
              <a16:creationId xmlns:a16="http://schemas.microsoft.com/office/drawing/2014/main" id="{78F79303-27CA-4CE9-BA39-30FA4E8FBF7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86" name="Line 7258">
          <a:extLst>
            <a:ext uri="{FF2B5EF4-FFF2-40B4-BE49-F238E27FC236}">
              <a16:creationId xmlns:a16="http://schemas.microsoft.com/office/drawing/2014/main" id="{A271BA7B-023F-4C4A-B4EF-474C086192E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87" name="Line 7259">
          <a:extLst>
            <a:ext uri="{FF2B5EF4-FFF2-40B4-BE49-F238E27FC236}">
              <a16:creationId xmlns:a16="http://schemas.microsoft.com/office/drawing/2014/main" id="{2BEF0E86-54FF-4DE5-95F3-CFAF878F83A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88" name="Line 7260">
          <a:extLst>
            <a:ext uri="{FF2B5EF4-FFF2-40B4-BE49-F238E27FC236}">
              <a16:creationId xmlns:a16="http://schemas.microsoft.com/office/drawing/2014/main" id="{9255C2B6-65FF-4EBD-A18D-9D48F4C4AD3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89" name="Line 7261">
          <a:extLst>
            <a:ext uri="{FF2B5EF4-FFF2-40B4-BE49-F238E27FC236}">
              <a16:creationId xmlns:a16="http://schemas.microsoft.com/office/drawing/2014/main" id="{2E8A454E-E5E4-4DDE-8903-AA458133E5F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90" name="Line 7262">
          <a:extLst>
            <a:ext uri="{FF2B5EF4-FFF2-40B4-BE49-F238E27FC236}">
              <a16:creationId xmlns:a16="http://schemas.microsoft.com/office/drawing/2014/main" id="{59140CFC-D648-4BC4-8E74-6E7204288A3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91" name="Line 7263">
          <a:extLst>
            <a:ext uri="{FF2B5EF4-FFF2-40B4-BE49-F238E27FC236}">
              <a16:creationId xmlns:a16="http://schemas.microsoft.com/office/drawing/2014/main" id="{4EBDB62B-C0A1-4284-A2FC-853E7C4B8BB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92" name="Line 7264">
          <a:extLst>
            <a:ext uri="{FF2B5EF4-FFF2-40B4-BE49-F238E27FC236}">
              <a16:creationId xmlns:a16="http://schemas.microsoft.com/office/drawing/2014/main" id="{2F1F8F7C-99F0-41E9-8ABE-3C4E6127147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93" name="Line 7265">
          <a:extLst>
            <a:ext uri="{FF2B5EF4-FFF2-40B4-BE49-F238E27FC236}">
              <a16:creationId xmlns:a16="http://schemas.microsoft.com/office/drawing/2014/main" id="{8DB00931-B35A-425A-91AE-A096FFE2697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94" name="Line 7266">
          <a:extLst>
            <a:ext uri="{FF2B5EF4-FFF2-40B4-BE49-F238E27FC236}">
              <a16:creationId xmlns:a16="http://schemas.microsoft.com/office/drawing/2014/main" id="{74B71B28-EC32-444A-B58D-20E5AD18C32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95" name="Line 7267">
          <a:extLst>
            <a:ext uri="{FF2B5EF4-FFF2-40B4-BE49-F238E27FC236}">
              <a16:creationId xmlns:a16="http://schemas.microsoft.com/office/drawing/2014/main" id="{357A20F9-9463-4314-B54D-6A066655A41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96" name="Line 7268">
          <a:extLst>
            <a:ext uri="{FF2B5EF4-FFF2-40B4-BE49-F238E27FC236}">
              <a16:creationId xmlns:a16="http://schemas.microsoft.com/office/drawing/2014/main" id="{D26D5997-4BA0-40EA-B94F-B6E0FE2A0B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97" name="Line 7269">
          <a:extLst>
            <a:ext uri="{FF2B5EF4-FFF2-40B4-BE49-F238E27FC236}">
              <a16:creationId xmlns:a16="http://schemas.microsoft.com/office/drawing/2014/main" id="{93BAE199-7CDD-48F9-890F-F3FC9D47CE2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98" name="Line 7270">
          <a:extLst>
            <a:ext uri="{FF2B5EF4-FFF2-40B4-BE49-F238E27FC236}">
              <a16:creationId xmlns:a16="http://schemas.microsoft.com/office/drawing/2014/main" id="{F16DF0AF-1FB2-46ED-B198-A37AD48938F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599" name="Line 7271">
          <a:extLst>
            <a:ext uri="{FF2B5EF4-FFF2-40B4-BE49-F238E27FC236}">
              <a16:creationId xmlns:a16="http://schemas.microsoft.com/office/drawing/2014/main" id="{F2FECEA6-F03F-4EA9-92D0-5DEAD091712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00" name="Line 7272">
          <a:extLst>
            <a:ext uri="{FF2B5EF4-FFF2-40B4-BE49-F238E27FC236}">
              <a16:creationId xmlns:a16="http://schemas.microsoft.com/office/drawing/2014/main" id="{31C3A9D1-2E61-4BED-B467-10047FDEDEC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01" name="Line 7273">
          <a:extLst>
            <a:ext uri="{FF2B5EF4-FFF2-40B4-BE49-F238E27FC236}">
              <a16:creationId xmlns:a16="http://schemas.microsoft.com/office/drawing/2014/main" id="{89831038-6674-4B0A-B2E4-311F738C070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02" name="Line 7274">
          <a:extLst>
            <a:ext uri="{FF2B5EF4-FFF2-40B4-BE49-F238E27FC236}">
              <a16:creationId xmlns:a16="http://schemas.microsoft.com/office/drawing/2014/main" id="{DFE00557-4E60-4945-B3DC-095E31F035B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03" name="Line 7275">
          <a:extLst>
            <a:ext uri="{FF2B5EF4-FFF2-40B4-BE49-F238E27FC236}">
              <a16:creationId xmlns:a16="http://schemas.microsoft.com/office/drawing/2014/main" id="{28DE2194-FF69-4BA6-99C5-89967343CF4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04" name="Line 7276">
          <a:extLst>
            <a:ext uri="{FF2B5EF4-FFF2-40B4-BE49-F238E27FC236}">
              <a16:creationId xmlns:a16="http://schemas.microsoft.com/office/drawing/2014/main" id="{4659D23F-FB78-4AB3-BA47-08016DA98F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05" name="Line 7277">
          <a:extLst>
            <a:ext uri="{FF2B5EF4-FFF2-40B4-BE49-F238E27FC236}">
              <a16:creationId xmlns:a16="http://schemas.microsoft.com/office/drawing/2014/main" id="{C4CA9415-340E-4B14-81F1-128E0A6D475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06" name="Line 7278">
          <a:extLst>
            <a:ext uri="{FF2B5EF4-FFF2-40B4-BE49-F238E27FC236}">
              <a16:creationId xmlns:a16="http://schemas.microsoft.com/office/drawing/2014/main" id="{D31EECA6-7279-4F68-9189-E5A047BDB4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07" name="Line 7279">
          <a:extLst>
            <a:ext uri="{FF2B5EF4-FFF2-40B4-BE49-F238E27FC236}">
              <a16:creationId xmlns:a16="http://schemas.microsoft.com/office/drawing/2014/main" id="{C31AD952-6678-4915-B693-5AEC35D1EF6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08" name="Line 7280">
          <a:extLst>
            <a:ext uri="{FF2B5EF4-FFF2-40B4-BE49-F238E27FC236}">
              <a16:creationId xmlns:a16="http://schemas.microsoft.com/office/drawing/2014/main" id="{DE7ABEAA-6D1B-4BB6-92C4-D409D036907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09" name="Line 7281">
          <a:extLst>
            <a:ext uri="{FF2B5EF4-FFF2-40B4-BE49-F238E27FC236}">
              <a16:creationId xmlns:a16="http://schemas.microsoft.com/office/drawing/2014/main" id="{B216599E-E508-42B2-B41C-6A74E0C84A5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10" name="Line 7282">
          <a:extLst>
            <a:ext uri="{FF2B5EF4-FFF2-40B4-BE49-F238E27FC236}">
              <a16:creationId xmlns:a16="http://schemas.microsoft.com/office/drawing/2014/main" id="{E7DF71D1-7C85-4BA9-BB14-5E79AE11154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11" name="Line 7283">
          <a:extLst>
            <a:ext uri="{FF2B5EF4-FFF2-40B4-BE49-F238E27FC236}">
              <a16:creationId xmlns:a16="http://schemas.microsoft.com/office/drawing/2014/main" id="{42F225B4-5B35-49FF-9043-5F2B263E6A2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12" name="Line 7284">
          <a:extLst>
            <a:ext uri="{FF2B5EF4-FFF2-40B4-BE49-F238E27FC236}">
              <a16:creationId xmlns:a16="http://schemas.microsoft.com/office/drawing/2014/main" id="{207ED1E6-69BB-4068-B17A-09748A03E73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13" name="Line 7285">
          <a:extLst>
            <a:ext uri="{FF2B5EF4-FFF2-40B4-BE49-F238E27FC236}">
              <a16:creationId xmlns:a16="http://schemas.microsoft.com/office/drawing/2014/main" id="{03C46432-9783-4106-9319-17DCD464AD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14" name="Line 7286">
          <a:extLst>
            <a:ext uri="{FF2B5EF4-FFF2-40B4-BE49-F238E27FC236}">
              <a16:creationId xmlns:a16="http://schemas.microsoft.com/office/drawing/2014/main" id="{E513D7BE-AEC6-4ABF-8063-591F0D3BA5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15" name="Line 7287">
          <a:extLst>
            <a:ext uri="{FF2B5EF4-FFF2-40B4-BE49-F238E27FC236}">
              <a16:creationId xmlns:a16="http://schemas.microsoft.com/office/drawing/2014/main" id="{0DF515AA-3B7F-43DD-BD46-FEFF0B2C498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16" name="Line 7288">
          <a:extLst>
            <a:ext uri="{FF2B5EF4-FFF2-40B4-BE49-F238E27FC236}">
              <a16:creationId xmlns:a16="http://schemas.microsoft.com/office/drawing/2014/main" id="{ABA5C91F-146C-4A85-AA25-CD943CFD4CA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17" name="Line 7289">
          <a:extLst>
            <a:ext uri="{FF2B5EF4-FFF2-40B4-BE49-F238E27FC236}">
              <a16:creationId xmlns:a16="http://schemas.microsoft.com/office/drawing/2014/main" id="{F1F0EFC3-9AA2-489A-87A1-4FB5BBF9E7C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18" name="Line 7290">
          <a:extLst>
            <a:ext uri="{FF2B5EF4-FFF2-40B4-BE49-F238E27FC236}">
              <a16:creationId xmlns:a16="http://schemas.microsoft.com/office/drawing/2014/main" id="{A643D951-AB86-4619-82E8-8729D624451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19" name="Line 7291">
          <a:extLst>
            <a:ext uri="{FF2B5EF4-FFF2-40B4-BE49-F238E27FC236}">
              <a16:creationId xmlns:a16="http://schemas.microsoft.com/office/drawing/2014/main" id="{08F7CEFC-2823-4518-8037-F1842B923CD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20" name="Line 7292">
          <a:extLst>
            <a:ext uri="{FF2B5EF4-FFF2-40B4-BE49-F238E27FC236}">
              <a16:creationId xmlns:a16="http://schemas.microsoft.com/office/drawing/2014/main" id="{34E770CF-5BA0-4945-9F5A-A84993AD7E8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21" name="Line 7293">
          <a:extLst>
            <a:ext uri="{FF2B5EF4-FFF2-40B4-BE49-F238E27FC236}">
              <a16:creationId xmlns:a16="http://schemas.microsoft.com/office/drawing/2014/main" id="{EECA8337-1A4E-41E0-BCEE-2E267044E8E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22" name="Line 7294">
          <a:extLst>
            <a:ext uri="{FF2B5EF4-FFF2-40B4-BE49-F238E27FC236}">
              <a16:creationId xmlns:a16="http://schemas.microsoft.com/office/drawing/2014/main" id="{A42044E4-002E-47FA-9A4D-1020CC6E0E3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23" name="Line 7295">
          <a:extLst>
            <a:ext uri="{FF2B5EF4-FFF2-40B4-BE49-F238E27FC236}">
              <a16:creationId xmlns:a16="http://schemas.microsoft.com/office/drawing/2014/main" id="{AC02AA1F-A6B9-4945-9AF7-105902A269F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24" name="Line 7296">
          <a:extLst>
            <a:ext uri="{FF2B5EF4-FFF2-40B4-BE49-F238E27FC236}">
              <a16:creationId xmlns:a16="http://schemas.microsoft.com/office/drawing/2014/main" id="{A1F5247B-77B4-4446-A13C-2B4F786A630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25" name="Line 7297">
          <a:extLst>
            <a:ext uri="{FF2B5EF4-FFF2-40B4-BE49-F238E27FC236}">
              <a16:creationId xmlns:a16="http://schemas.microsoft.com/office/drawing/2014/main" id="{548B26BA-0750-4F43-9E1D-DFF00E7D5FD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26" name="Line 7298">
          <a:extLst>
            <a:ext uri="{FF2B5EF4-FFF2-40B4-BE49-F238E27FC236}">
              <a16:creationId xmlns:a16="http://schemas.microsoft.com/office/drawing/2014/main" id="{B3B7C47D-C322-4806-9EC3-F536F14AB84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27" name="Line 7299">
          <a:extLst>
            <a:ext uri="{FF2B5EF4-FFF2-40B4-BE49-F238E27FC236}">
              <a16:creationId xmlns:a16="http://schemas.microsoft.com/office/drawing/2014/main" id="{ACE05F8A-89D9-4991-AAEF-8778DD6342C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28" name="Line 7300">
          <a:extLst>
            <a:ext uri="{FF2B5EF4-FFF2-40B4-BE49-F238E27FC236}">
              <a16:creationId xmlns:a16="http://schemas.microsoft.com/office/drawing/2014/main" id="{BA3B82D1-12D2-4FFB-9D4E-FE9EB612136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29" name="Line 7301">
          <a:extLst>
            <a:ext uri="{FF2B5EF4-FFF2-40B4-BE49-F238E27FC236}">
              <a16:creationId xmlns:a16="http://schemas.microsoft.com/office/drawing/2014/main" id="{1BFA3A77-BA8E-4517-B716-16012C8874F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30" name="Line 7302">
          <a:extLst>
            <a:ext uri="{FF2B5EF4-FFF2-40B4-BE49-F238E27FC236}">
              <a16:creationId xmlns:a16="http://schemas.microsoft.com/office/drawing/2014/main" id="{378EFC56-A479-43E0-AD72-439E72CC066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31" name="Line 7303">
          <a:extLst>
            <a:ext uri="{FF2B5EF4-FFF2-40B4-BE49-F238E27FC236}">
              <a16:creationId xmlns:a16="http://schemas.microsoft.com/office/drawing/2014/main" id="{36A99348-5701-40A0-B611-68AA95B820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32" name="Line 7304">
          <a:extLst>
            <a:ext uri="{FF2B5EF4-FFF2-40B4-BE49-F238E27FC236}">
              <a16:creationId xmlns:a16="http://schemas.microsoft.com/office/drawing/2014/main" id="{ED44638D-4F3D-46EC-972A-27AFED692B7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33" name="Line 7305">
          <a:extLst>
            <a:ext uri="{FF2B5EF4-FFF2-40B4-BE49-F238E27FC236}">
              <a16:creationId xmlns:a16="http://schemas.microsoft.com/office/drawing/2014/main" id="{5DFEC8EB-FC8E-4907-B753-C6D6F720F8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34" name="Line 7306">
          <a:extLst>
            <a:ext uri="{FF2B5EF4-FFF2-40B4-BE49-F238E27FC236}">
              <a16:creationId xmlns:a16="http://schemas.microsoft.com/office/drawing/2014/main" id="{B5469343-45D3-4E93-876F-013E91B2BBD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35" name="Line 7307">
          <a:extLst>
            <a:ext uri="{FF2B5EF4-FFF2-40B4-BE49-F238E27FC236}">
              <a16:creationId xmlns:a16="http://schemas.microsoft.com/office/drawing/2014/main" id="{FA4D1043-4E4B-4897-925E-C32A56D623D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36" name="Line 7308">
          <a:extLst>
            <a:ext uri="{FF2B5EF4-FFF2-40B4-BE49-F238E27FC236}">
              <a16:creationId xmlns:a16="http://schemas.microsoft.com/office/drawing/2014/main" id="{70CA2806-B89F-4827-AD73-41D9F6E4354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37" name="Line 7309">
          <a:extLst>
            <a:ext uri="{FF2B5EF4-FFF2-40B4-BE49-F238E27FC236}">
              <a16:creationId xmlns:a16="http://schemas.microsoft.com/office/drawing/2014/main" id="{996A35E4-AB4E-4103-AE9D-46B8C26F45A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38" name="Line 7310">
          <a:extLst>
            <a:ext uri="{FF2B5EF4-FFF2-40B4-BE49-F238E27FC236}">
              <a16:creationId xmlns:a16="http://schemas.microsoft.com/office/drawing/2014/main" id="{946850CB-E02B-4294-B5E5-706969C9344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39" name="Line 7311">
          <a:extLst>
            <a:ext uri="{FF2B5EF4-FFF2-40B4-BE49-F238E27FC236}">
              <a16:creationId xmlns:a16="http://schemas.microsoft.com/office/drawing/2014/main" id="{9FD39C3D-93B6-41FC-96B7-57FF66776A1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40" name="Line 7312">
          <a:extLst>
            <a:ext uri="{FF2B5EF4-FFF2-40B4-BE49-F238E27FC236}">
              <a16:creationId xmlns:a16="http://schemas.microsoft.com/office/drawing/2014/main" id="{91175ABF-2612-45A9-ABD0-6E030AD7D0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41" name="Line 7313">
          <a:extLst>
            <a:ext uri="{FF2B5EF4-FFF2-40B4-BE49-F238E27FC236}">
              <a16:creationId xmlns:a16="http://schemas.microsoft.com/office/drawing/2014/main" id="{6CC58146-8503-4AF2-8100-1033D5C0B34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42" name="Line 7314">
          <a:extLst>
            <a:ext uri="{FF2B5EF4-FFF2-40B4-BE49-F238E27FC236}">
              <a16:creationId xmlns:a16="http://schemas.microsoft.com/office/drawing/2014/main" id="{0CEBA55E-019E-497B-A046-40135C1A09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43" name="Line 7315">
          <a:extLst>
            <a:ext uri="{FF2B5EF4-FFF2-40B4-BE49-F238E27FC236}">
              <a16:creationId xmlns:a16="http://schemas.microsoft.com/office/drawing/2014/main" id="{64A28314-CD27-4E6B-9B5B-B47AA9B9210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44" name="Line 7316">
          <a:extLst>
            <a:ext uri="{FF2B5EF4-FFF2-40B4-BE49-F238E27FC236}">
              <a16:creationId xmlns:a16="http://schemas.microsoft.com/office/drawing/2014/main" id="{620361F3-7954-45AF-95B5-37A34EAFD63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45" name="Line 7317">
          <a:extLst>
            <a:ext uri="{FF2B5EF4-FFF2-40B4-BE49-F238E27FC236}">
              <a16:creationId xmlns:a16="http://schemas.microsoft.com/office/drawing/2014/main" id="{8129A273-BF70-49CB-A0B9-EE8F7A13849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46" name="Line 7318">
          <a:extLst>
            <a:ext uri="{FF2B5EF4-FFF2-40B4-BE49-F238E27FC236}">
              <a16:creationId xmlns:a16="http://schemas.microsoft.com/office/drawing/2014/main" id="{BDCCE86F-53F0-46EF-B146-05025C26D8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47" name="Line 7319">
          <a:extLst>
            <a:ext uri="{FF2B5EF4-FFF2-40B4-BE49-F238E27FC236}">
              <a16:creationId xmlns:a16="http://schemas.microsoft.com/office/drawing/2014/main" id="{D81E5201-6223-4005-903F-8D617A8284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48" name="Line 7320">
          <a:extLst>
            <a:ext uri="{FF2B5EF4-FFF2-40B4-BE49-F238E27FC236}">
              <a16:creationId xmlns:a16="http://schemas.microsoft.com/office/drawing/2014/main" id="{7570986A-C1E0-4E20-9E3C-312B7F45D22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49" name="Line 7321">
          <a:extLst>
            <a:ext uri="{FF2B5EF4-FFF2-40B4-BE49-F238E27FC236}">
              <a16:creationId xmlns:a16="http://schemas.microsoft.com/office/drawing/2014/main" id="{F89942A1-EBF7-4C2D-BC4B-B8089F7E472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50" name="Line 7322">
          <a:extLst>
            <a:ext uri="{FF2B5EF4-FFF2-40B4-BE49-F238E27FC236}">
              <a16:creationId xmlns:a16="http://schemas.microsoft.com/office/drawing/2014/main" id="{CFB063C6-3855-4B3D-8EE8-AEF6345D19B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51" name="Line 7323">
          <a:extLst>
            <a:ext uri="{FF2B5EF4-FFF2-40B4-BE49-F238E27FC236}">
              <a16:creationId xmlns:a16="http://schemas.microsoft.com/office/drawing/2014/main" id="{4901BBE2-C0F4-4A03-ABF7-D14BEBBF379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52" name="Line 7324">
          <a:extLst>
            <a:ext uri="{FF2B5EF4-FFF2-40B4-BE49-F238E27FC236}">
              <a16:creationId xmlns:a16="http://schemas.microsoft.com/office/drawing/2014/main" id="{4263ACCB-D465-49A3-9BE5-2674C1CF500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53" name="Line 7325">
          <a:extLst>
            <a:ext uri="{FF2B5EF4-FFF2-40B4-BE49-F238E27FC236}">
              <a16:creationId xmlns:a16="http://schemas.microsoft.com/office/drawing/2014/main" id="{7EA974CE-09ED-48CA-A582-329F801DA40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54" name="Line 7326">
          <a:extLst>
            <a:ext uri="{FF2B5EF4-FFF2-40B4-BE49-F238E27FC236}">
              <a16:creationId xmlns:a16="http://schemas.microsoft.com/office/drawing/2014/main" id="{32753B5C-0FC5-4D05-9FA6-4590D379CB5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55" name="Line 7327">
          <a:extLst>
            <a:ext uri="{FF2B5EF4-FFF2-40B4-BE49-F238E27FC236}">
              <a16:creationId xmlns:a16="http://schemas.microsoft.com/office/drawing/2014/main" id="{1EF29B02-B422-44A3-B9B2-539DD8034D4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56" name="Line 7328">
          <a:extLst>
            <a:ext uri="{FF2B5EF4-FFF2-40B4-BE49-F238E27FC236}">
              <a16:creationId xmlns:a16="http://schemas.microsoft.com/office/drawing/2014/main" id="{36E602C1-491E-4EC2-B503-EB0259B7C3D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57" name="Line 7329">
          <a:extLst>
            <a:ext uri="{FF2B5EF4-FFF2-40B4-BE49-F238E27FC236}">
              <a16:creationId xmlns:a16="http://schemas.microsoft.com/office/drawing/2014/main" id="{A8013CC6-F4ED-473B-ACF3-95F1F6A508E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58" name="Line 7330">
          <a:extLst>
            <a:ext uri="{FF2B5EF4-FFF2-40B4-BE49-F238E27FC236}">
              <a16:creationId xmlns:a16="http://schemas.microsoft.com/office/drawing/2014/main" id="{97CA8550-050E-4F1E-8C39-7512D8729C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59" name="Line 7331">
          <a:extLst>
            <a:ext uri="{FF2B5EF4-FFF2-40B4-BE49-F238E27FC236}">
              <a16:creationId xmlns:a16="http://schemas.microsoft.com/office/drawing/2014/main" id="{980F3F54-1CA5-4520-ADD6-4AAD199B444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60" name="Line 7332">
          <a:extLst>
            <a:ext uri="{FF2B5EF4-FFF2-40B4-BE49-F238E27FC236}">
              <a16:creationId xmlns:a16="http://schemas.microsoft.com/office/drawing/2014/main" id="{51DBB3F1-27ED-4319-B2BA-4572A6CEB63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61" name="Line 7333">
          <a:extLst>
            <a:ext uri="{FF2B5EF4-FFF2-40B4-BE49-F238E27FC236}">
              <a16:creationId xmlns:a16="http://schemas.microsoft.com/office/drawing/2014/main" id="{1641607A-F780-4FEE-BDE3-5F3530E51F9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62" name="Line 7334">
          <a:extLst>
            <a:ext uri="{FF2B5EF4-FFF2-40B4-BE49-F238E27FC236}">
              <a16:creationId xmlns:a16="http://schemas.microsoft.com/office/drawing/2014/main" id="{A299555E-05FA-4899-9F96-0B8CEA009CD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63" name="Line 7335">
          <a:extLst>
            <a:ext uri="{FF2B5EF4-FFF2-40B4-BE49-F238E27FC236}">
              <a16:creationId xmlns:a16="http://schemas.microsoft.com/office/drawing/2014/main" id="{02A32930-CB83-4FC5-8E36-2E8D53110A3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64" name="Line 7336">
          <a:extLst>
            <a:ext uri="{FF2B5EF4-FFF2-40B4-BE49-F238E27FC236}">
              <a16:creationId xmlns:a16="http://schemas.microsoft.com/office/drawing/2014/main" id="{51495873-642C-486A-800A-35A2E3E894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65" name="Line 7337">
          <a:extLst>
            <a:ext uri="{FF2B5EF4-FFF2-40B4-BE49-F238E27FC236}">
              <a16:creationId xmlns:a16="http://schemas.microsoft.com/office/drawing/2014/main" id="{C7F77CA8-607E-4799-A162-11A7CE0A1B8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66" name="Line 7338">
          <a:extLst>
            <a:ext uri="{FF2B5EF4-FFF2-40B4-BE49-F238E27FC236}">
              <a16:creationId xmlns:a16="http://schemas.microsoft.com/office/drawing/2014/main" id="{F94E418A-1E7F-4CE3-9B29-97A350BDD70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67" name="Line 7339">
          <a:extLst>
            <a:ext uri="{FF2B5EF4-FFF2-40B4-BE49-F238E27FC236}">
              <a16:creationId xmlns:a16="http://schemas.microsoft.com/office/drawing/2014/main" id="{209F4E94-AC82-4C0E-9C7F-801AF8C41C2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68" name="Line 7340">
          <a:extLst>
            <a:ext uri="{FF2B5EF4-FFF2-40B4-BE49-F238E27FC236}">
              <a16:creationId xmlns:a16="http://schemas.microsoft.com/office/drawing/2014/main" id="{F13FF5F6-AEC9-4253-A3D2-ABA902B67DB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69" name="Line 7341">
          <a:extLst>
            <a:ext uri="{FF2B5EF4-FFF2-40B4-BE49-F238E27FC236}">
              <a16:creationId xmlns:a16="http://schemas.microsoft.com/office/drawing/2014/main" id="{5F7A15FC-0D83-46A3-BBB0-AA39174215F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70" name="Line 7342">
          <a:extLst>
            <a:ext uri="{FF2B5EF4-FFF2-40B4-BE49-F238E27FC236}">
              <a16:creationId xmlns:a16="http://schemas.microsoft.com/office/drawing/2014/main" id="{79B2C65C-9378-47D8-BE31-C80965FCE2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71" name="Line 7343">
          <a:extLst>
            <a:ext uri="{FF2B5EF4-FFF2-40B4-BE49-F238E27FC236}">
              <a16:creationId xmlns:a16="http://schemas.microsoft.com/office/drawing/2014/main" id="{311E3BF5-8C0F-424B-BBB1-A920945E5DA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72" name="Line 7344">
          <a:extLst>
            <a:ext uri="{FF2B5EF4-FFF2-40B4-BE49-F238E27FC236}">
              <a16:creationId xmlns:a16="http://schemas.microsoft.com/office/drawing/2014/main" id="{5C2657B9-A02A-4B42-94D5-79746E8D979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73" name="Line 7345">
          <a:extLst>
            <a:ext uri="{FF2B5EF4-FFF2-40B4-BE49-F238E27FC236}">
              <a16:creationId xmlns:a16="http://schemas.microsoft.com/office/drawing/2014/main" id="{4BE3E0C5-0B8F-4D39-BE6C-BDF66F03E3C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74" name="Line 7346">
          <a:extLst>
            <a:ext uri="{FF2B5EF4-FFF2-40B4-BE49-F238E27FC236}">
              <a16:creationId xmlns:a16="http://schemas.microsoft.com/office/drawing/2014/main" id="{420DE7EB-D30A-4D94-B075-C9F864B50D9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75" name="Line 7347">
          <a:extLst>
            <a:ext uri="{FF2B5EF4-FFF2-40B4-BE49-F238E27FC236}">
              <a16:creationId xmlns:a16="http://schemas.microsoft.com/office/drawing/2014/main" id="{D90ABD69-8B8A-4560-93F9-647B58C854D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76" name="Line 7348">
          <a:extLst>
            <a:ext uri="{FF2B5EF4-FFF2-40B4-BE49-F238E27FC236}">
              <a16:creationId xmlns:a16="http://schemas.microsoft.com/office/drawing/2014/main" id="{AB19917D-CE44-4A57-B327-72FDFCD536B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77" name="Line 7349">
          <a:extLst>
            <a:ext uri="{FF2B5EF4-FFF2-40B4-BE49-F238E27FC236}">
              <a16:creationId xmlns:a16="http://schemas.microsoft.com/office/drawing/2014/main" id="{0D8DE51F-7CCC-4DA8-9370-B2144005F5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78" name="Line 7350">
          <a:extLst>
            <a:ext uri="{FF2B5EF4-FFF2-40B4-BE49-F238E27FC236}">
              <a16:creationId xmlns:a16="http://schemas.microsoft.com/office/drawing/2014/main" id="{69FA2B99-94B3-4033-AF54-79503A2902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79" name="Line 7351">
          <a:extLst>
            <a:ext uri="{FF2B5EF4-FFF2-40B4-BE49-F238E27FC236}">
              <a16:creationId xmlns:a16="http://schemas.microsoft.com/office/drawing/2014/main" id="{A923BFE8-28A2-486D-8357-69BE995B526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80" name="Line 7352">
          <a:extLst>
            <a:ext uri="{FF2B5EF4-FFF2-40B4-BE49-F238E27FC236}">
              <a16:creationId xmlns:a16="http://schemas.microsoft.com/office/drawing/2014/main" id="{F93A5DDE-D139-4790-8731-A56649FAC16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81" name="Line 7353">
          <a:extLst>
            <a:ext uri="{FF2B5EF4-FFF2-40B4-BE49-F238E27FC236}">
              <a16:creationId xmlns:a16="http://schemas.microsoft.com/office/drawing/2014/main" id="{07C659D2-091D-430D-ABAE-268ED804253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82" name="Line 7354">
          <a:extLst>
            <a:ext uri="{FF2B5EF4-FFF2-40B4-BE49-F238E27FC236}">
              <a16:creationId xmlns:a16="http://schemas.microsoft.com/office/drawing/2014/main" id="{E035AAE8-DD5B-4777-8FE8-10D6F21668E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6683" name="Line 7355">
          <a:extLst>
            <a:ext uri="{FF2B5EF4-FFF2-40B4-BE49-F238E27FC236}">
              <a16:creationId xmlns:a16="http://schemas.microsoft.com/office/drawing/2014/main" id="{DA1B688E-4FBF-418F-A7D1-F7E99E6C134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84" name="Line 7356">
          <a:extLst>
            <a:ext uri="{FF2B5EF4-FFF2-40B4-BE49-F238E27FC236}">
              <a16:creationId xmlns:a16="http://schemas.microsoft.com/office/drawing/2014/main" id="{559ED028-922B-4AAE-9448-843147FEF9C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85" name="Line 7357">
          <a:extLst>
            <a:ext uri="{FF2B5EF4-FFF2-40B4-BE49-F238E27FC236}">
              <a16:creationId xmlns:a16="http://schemas.microsoft.com/office/drawing/2014/main" id="{6FD251CE-2A7A-4CB9-9EF5-1E1480D774F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86" name="Line 7358">
          <a:extLst>
            <a:ext uri="{FF2B5EF4-FFF2-40B4-BE49-F238E27FC236}">
              <a16:creationId xmlns:a16="http://schemas.microsoft.com/office/drawing/2014/main" id="{33A5308C-20C1-44D1-8533-F5B257EC698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87" name="Line 7359">
          <a:extLst>
            <a:ext uri="{FF2B5EF4-FFF2-40B4-BE49-F238E27FC236}">
              <a16:creationId xmlns:a16="http://schemas.microsoft.com/office/drawing/2014/main" id="{2F7ED934-F38D-4F70-A128-A6018F14B48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88" name="Line 7360">
          <a:extLst>
            <a:ext uri="{FF2B5EF4-FFF2-40B4-BE49-F238E27FC236}">
              <a16:creationId xmlns:a16="http://schemas.microsoft.com/office/drawing/2014/main" id="{FE23D2FE-55A6-4857-8B65-74DF1F4A889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89" name="Line 7361">
          <a:extLst>
            <a:ext uri="{FF2B5EF4-FFF2-40B4-BE49-F238E27FC236}">
              <a16:creationId xmlns:a16="http://schemas.microsoft.com/office/drawing/2014/main" id="{1BA1765C-01F3-4239-9934-A0460CC8D06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90" name="Line 7362">
          <a:extLst>
            <a:ext uri="{FF2B5EF4-FFF2-40B4-BE49-F238E27FC236}">
              <a16:creationId xmlns:a16="http://schemas.microsoft.com/office/drawing/2014/main" id="{1F9E8717-3BB5-4A34-8619-5EC6E3C20F5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91" name="Line 7363">
          <a:extLst>
            <a:ext uri="{FF2B5EF4-FFF2-40B4-BE49-F238E27FC236}">
              <a16:creationId xmlns:a16="http://schemas.microsoft.com/office/drawing/2014/main" id="{1BAD481C-040C-48D6-8E92-435FE60B51F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92" name="Line 7364">
          <a:extLst>
            <a:ext uri="{FF2B5EF4-FFF2-40B4-BE49-F238E27FC236}">
              <a16:creationId xmlns:a16="http://schemas.microsoft.com/office/drawing/2014/main" id="{12C67E13-548D-4215-B92C-38EE16A3DF0B}"/>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93" name="Line 7365">
          <a:extLst>
            <a:ext uri="{FF2B5EF4-FFF2-40B4-BE49-F238E27FC236}">
              <a16:creationId xmlns:a16="http://schemas.microsoft.com/office/drawing/2014/main" id="{958BC630-26B4-4995-876F-525A194DEC36}"/>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94" name="Line 7366">
          <a:extLst>
            <a:ext uri="{FF2B5EF4-FFF2-40B4-BE49-F238E27FC236}">
              <a16:creationId xmlns:a16="http://schemas.microsoft.com/office/drawing/2014/main" id="{22ECF47F-CB65-48CA-9512-A3A7003A2E0F}"/>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95" name="Line 7367">
          <a:extLst>
            <a:ext uri="{FF2B5EF4-FFF2-40B4-BE49-F238E27FC236}">
              <a16:creationId xmlns:a16="http://schemas.microsoft.com/office/drawing/2014/main" id="{49BC727A-76A8-41D7-BD41-9A7B3AD3E87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96" name="Line 7368">
          <a:extLst>
            <a:ext uri="{FF2B5EF4-FFF2-40B4-BE49-F238E27FC236}">
              <a16:creationId xmlns:a16="http://schemas.microsoft.com/office/drawing/2014/main" id="{3CA910E7-8AEB-4924-9DF1-ABA3D282421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97" name="Line 7369">
          <a:extLst>
            <a:ext uri="{FF2B5EF4-FFF2-40B4-BE49-F238E27FC236}">
              <a16:creationId xmlns:a16="http://schemas.microsoft.com/office/drawing/2014/main" id="{563C1D7B-0145-4A48-850E-4CA71D23B81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98" name="Line 7370">
          <a:extLst>
            <a:ext uri="{FF2B5EF4-FFF2-40B4-BE49-F238E27FC236}">
              <a16:creationId xmlns:a16="http://schemas.microsoft.com/office/drawing/2014/main" id="{175DFDED-C0AC-4645-952E-79E8E1B11490}"/>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699" name="Line 7371">
          <a:extLst>
            <a:ext uri="{FF2B5EF4-FFF2-40B4-BE49-F238E27FC236}">
              <a16:creationId xmlns:a16="http://schemas.microsoft.com/office/drawing/2014/main" id="{6D1F8CFD-7823-495A-988A-61FEDC9B16DC}"/>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00" name="Line 7372">
          <a:extLst>
            <a:ext uri="{FF2B5EF4-FFF2-40B4-BE49-F238E27FC236}">
              <a16:creationId xmlns:a16="http://schemas.microsoft.com/office/drawing/2014/main" id="{4627D934-0677-480C-B9A2-ADABA9C4B62F}"/>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01" name="Line 7373">
          <a:extLst>
            <a:ext uri="{FF2B5EF4-FFF2-40B4-BE49-F238E27FC236}">
              <a16:creationId xmlns:a16="http://schemas.microsoft.com/office/drawing/2014/main" id="{1AE48940-9A2B-44AD-B7C8-19DFE01584A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02" name="Line 7374">
          <a:extLst>
            <a:ext uri="{FF2B5EF4-FFF2-40B4-BE49-F238E27FC236}">
              <a16:creationId xmlns:a16="http://schemas.microsoft.com/office/drawing/2014/main" id="{1AF11B52-F653-4583-8CAD-34367D316BF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03" name="Line 7375">
          <a:extLst>
            <a:ext uri="{FF2B5EF4-FFF2-40B4-BE49-F238E27FC236}">
              <a16:creationId xmlns:a16="http://schemas.microsoft.com/office/drawing/2014/main" id="{99EB5CF6-4F68-4092-AD75-E18E75749A0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04" name="Line 7376">
          <a:extLst>
            <a:ext uri="{FF2B5EF4-FFF2-40B4-BE49-F238E27FC236}">
              <a16:creationId xmlns:a16="http://schemas.microsoft.com/office/drawing/2014/main" id="{6E15FECA-9D30-49F9-A43B-57BAEFE1A6A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05" name="Line 7377">
          <a:extLst>
            <a:ext uri="{FF2B5EF4-FFF2-40B4-BE49-F238E27FC236}">
              <a16:creationId xmlns:a16="http://schemas.microsoft.com/office/drawing/2014/main" id="{1FA39E7C-2113-413A-A99A-3D4D11B2B6F4}"/>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06" name="Line 7378">
          <a:extLst>
            <a:ext uri="{FF2B5EF4-FFF2-40B4-BE49-F238E27FC236}">
              <a16:creationId xmlns:a16="http://schemas.microsoft.com/office/drawing/2014/main" id="{D5AEC8B0-76E2-4289-82BF-37E470BC3B4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07" name="Line 7379">
          <a:extLst>
            <a:ext uri="{FF2B5EF4-FFF2-40B4-BE49-F238E27FC236}">
              <a16:creationId xmlns:a16="http://schemas.microsoft.com/office/drawing/2014/main" id="{530782EA-12DF-446E-B044-85483866246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08" name="Line 7380">
          <a:extLst>
            <a:ext uri="{FF2B5EF4-FFF2-40B4-BE49-F238E27FC236}">
              <a16:creationId xmlns:a16="http://schemas.microsoft.com/office/drawing/2014/main" id="{90309A5E-2712-4A1B-8770-1B02BF23F81F}"/>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09" name="Line 7381">
          <a:extLst>
            <a:ext uri="{FF2B5EF4-FFF2-40B4-BE49-F238E27FC236}">
              <a16:creationId xmlns:a16="http://schemas.microsoft.com/office/drawing/2014/main" id="{F6BFBFC2-2ABC-4944-A4F5-9CEAE87976B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10" name="Line 7382">
          <a:extLst>
            <a:ext uri="{FF2B5EF4-FFF2-40B4-BE49-F238E27FC236}">
              <a16:creationId xmlns:a16="http://schemas.microsoft.com/office/drawing/2014/main" id="{92617330-739A-4D16-BD48-D1AAE708D9B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11" name="Line 7383">
          <a:extLst>
            <a:ext uri="{FF2B5EF4-FFF2-40B4-BE49-F238E27FC236}">
              <a16:creationId xmlns:a16="http://schemas.microsoft.com/office/drawing/2014/main" id="{89DA1F12-C8D0-4456-9B73-235372EC931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12" name="Line 7384">
          <a:extLst>
            <a:ext uri="{FF2B5EF4-FFF2-40B4-BE49-F238E27FC236}">
              <a16:creationId xmlns:a16="http://schemas.microsoft.com/office/drawing/2014/main" id="{7DDB2E07-0AB3-45A5-BDBA-12612D1B24B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13" name="Line 7385">
          <a:extLst>
            <a:ext uri="{FF2B5EF4-FFF2-40B4-BE49-F238E27FC236}">
              <a16:creationId xmlns:a16="http://schemas.microsoft.com/office/drawing/2014/main" id="{5279BF41-4A90-4AC2-8E49-886391C2C09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14" name="Line 7386">
          <a:extLst>
            <a:ext uri="{FF2B5EF4-FFF2-40B4-BE49-F238E27FC236}">
              <a16:creationId xmlns:a16="http://schemas.microsoft.com/office/drawing/2014/main" id="{7B45DD9A-97BE-4D44-B3A0-4233E7C72E3C}"/>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15" name="Line 7387">
          <a:extLst>
            <a:ext uri="{FF2B5EF4-FFF2-40B4-BE49-F238E27FC236}">
              <a16:creationId xmlns:a16="http://schemas.microsoft.com/office/drawing/2014/main" id="{E1695B40-A1AF-4BC1-B7F6-5B1EB6E5042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16" name="Line 7388">
          <a:extLst>
            <a:ext uri="{FF2B5EF4-FFF2-40B4-BE49-F238E27FC236}">
              <a16:creationId xmlns:a16="http://schemas.microsoft.com/office/drawing/2014/main" id="{A46E7B38-1EEB-431D-8C81-8A5EE02C9DF6}"/>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17" name="Line 7389">
          <a:extLst>
            <a:ext uri="{FF2B5EF4-FFF2-40B4-BE49-F238E27FC236}">
              <a16:creationId xmlns:a16="http://schemas.microsoft.com/office/drawing/2014/main" id="{90EAF110-9D12-4304-B54A-13A72075DACF}"/>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18" name="Line 7390">
          <a:extLst>
            <a:ext uri="{FF2B5EF4-FFF2-40B4-BE49-F238E27FC236}">
              <a16:creationId xmlns:a16="http://schemas.microsoft.com/office/drawing/2014/main" id="{80D7CE3D-544D-4C58-943B-54CC90E5BA4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19" name="Line 7391">
          <a:extLst>
            <a:ext uri="{FF2B5EF4-FFF2-40B4-BE49-F238E27FC236}">
              <a16:creationId xmlns:a16="http://schemas.microsoft.com/office/drawing/2014/main" id="{D4A5A471-0CF3-4174-B325-20A49AF86F24}"/>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20" name="Line 7392">
          <a:extLst>
            <a:ext uri="{FF2B5EF4-FFF2-40B4-BE49-F238E27FC236}">
              <a16:creationId xmlns:a16="http://schemas.microsoft.com/office/drawing/2014/main" id="{87F3BE26-93C3-424D-BBC5-DA5E6CE3A59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21" name="Line 7393">
          <a:extLst>
            <a:ext uri="{FF2B5EF4-FFF2-40B4-BE49-F238E27FC236}">
              <a16:creationId xmlns:a16="http://schemas.microsoft.com/office/drawing/2014/main" id="{60F71F5C-6250-4F7C-A243-3A141C022CF6}"/>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22" name="Line 7394">
          <a:extLst>
            <a:ext uri="{FF2B5EF4-FFF2-40B4-BE49-F238E27FC236}">
              <a16:creationId xmlns:a16="http://schemas.microsoft.com/office/drawing/2014/main" id="{E2FA1897-81EF-4288-ABC2-4E7FD9279FC7}"/>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23" name="Line 7395">
          <a:extLst>
            <a:ext uri="{FF2B5EF4-FFF2-40B4-BE49-F238E27FC236}">
              <a16:creationId xmlns:a16="http://schemas.microsoft.com/office/drawing/2014/main" id="{9CAC293B-C55C-4B84-BD27-61CB3CC1DA8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24" name="Line 7396">
          <a:extLst>
            <a:ext uri="{FF2B5EF4-FFF2-40B4-BE49-F238E27FC236}">
              <a16:creationId xmlns:a16="http://schemas.microsoft.com/office/drawing/2014/main" id="{E692E40B-4919-42C2-87F4-7215D774A5D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25" name="Line 7397">
          <a:extLst>
            <a:ext uri="{FF2B5EF4-FFF2-40B4-BE49-F238E27FC236}">
              <a16:creationId xmlns:a16="http://schemas.microsoft.com/office/drawing/2014/main" id="{75B81D57-6DFE-49B5-9FBD-18ADA0ECA5D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26" name="Line 7398">
          <a:extLst>
            <a:ext uri="{FF2B5EF4-FFF2-40B4-BE49-F238E27FC236}">
              <a16:creationId xmlns:a16="http://schemas.microsoft.com/office/drawing/2014/main" id="{B8CAE26C-F7DC-4EC5-87A9-9595BA12CB8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27" name="Line 7399">
          <a:extLst>
            <a:ext uri="{FF2B5EF4-FFF2-40B4-BE49-F238E27FC236}">
              <a16:creationId xmlns:a16="http://schemas.microsoft.com/office/drawing/2014/main" id="{029BACC7-01FA-4290-95B5-C38000AF94C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28" name="Line 7400">
          <a:extLst>
            <a:ext uri="{FF2B5EF4-FFF2-40B4-BE49-F238E27FC236}">
              <a16:creationId xmlns:a16="http://schemas.microsoft.com/office/drawing/2014/main" id="{A587714A-7560-41C8-A589-1A4C9C463140}"/>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29" name="Line 7401">
          <a:extLst>
            <a:ext uri="{FF2B5EF4-FFF2-40B4-BE49-F238E27FC236}">
              <a16:creationId xmlns:a16="http://schemas.microsoft.com/office/drawing/2014/main" id="{5D849FD1-4A86-4E8C-8EE6-9272F02E5020}"/>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30" name="Line 7402">
          <a:extLst>
            <a:ext uri="{FF2B5EF4-FFF2-40B4-BE49-F238E27FC236}">
              <a16:creationId xmlns:a16="http://schemas.microsoft.com/office/drawing/2014/main" id="{3844C9B1-B525-4336-B2C5-C5F0D3C8167B}"/>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31" name="Line 7403">
          <a:extLst>
            <a:ext uri="{FF2B5EF4-FFF2-40B4-BE49-F238E27FC236}">
              <a16:creationId xmlns:a16="http://schemas.microsoft.com/office/drawing/2014/main" id="{EB1F78CF-4BF0-4364-A673-38AE0A761934}"/>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32" name="Line 7404">
          <a:extLst>
            <a:ext uri="{FF2B5EF4-FFF2-40B4-BE49-F238E27FC236}">
              <a16:creationId xmlns:a16="http://schemas.microsoft.com/office/drawing/2014/main" id="{3D1508F0-39D8-4AF8-84D5-47D584EDC46B}"/>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33" name="Line 7405">
          <a:extLst>
            <a:ext uri="{FF2B5EF4-FFF2-40B4-BE49-F238E27FC236}">
              <a16:creationId xmlns:a16="http://schemas.microsoft.com/office/drawing/2014/main" id="{E20A4703-970D-4C32-A420-BE9097C845F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34" name="Line 7406">
          <a:extLst>
            <a:ext uri="{FF2B5EF4-FFF2-40B4-BE49-F238E27FC236}">
              <a16:creationId xmlns:a16="http://schemas.microsoft.com/office/drawing/2014/main" id="{EFDDB3CB-FDD4-4C63-A39D-4B6F94DCEBA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35" name="Line 7407">
          <a:extLst>
            <a:ext uri="{FF2B5EF4-FFF2-40B4-BE49-F238E27FC236}">
              <a16:creationId xmlns:a16="http://schemas.microsoft.com/office/drawing/2014/main" id="{6A0E216B-49B9-459D-963B-BEF455181B0B}"/>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36" name="Line 7408">
          <a:extLst>
            <a:ext uri="{FF2B5EF4-FFF2-40B4-BE49-F238E27FC236}">
              <a16:creationId xmlns:a16="http://schemas.microsoft.com/office/drawing/2014/main" id="{C35C7F95-B41A-41E3-8137-76CA47A208B0}"/>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37" name="Line 7409">
          <a:extLst>
            <a:ext uri="{FF2B5EF4-FFF2-40B4-BE49-F238E27FC236}">
              <a16:creationId xmlns:a16="http://schemas.microsoft.com/office/drawing/2014/main" id="{9B72B9EA-504A-441B-A4E8-D0EBF7B5A6A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38" name="Line 7410">
          <a:extLst>
            <a:ext uri="{FF2B5EF4-FFF2-40B4-BE49-F238E27FC236}">
              <a16:creationId xmlns:a16="http://schemas.microsoft.com/office/drawing/2014/main" id="{CF682EA6-33AB-4A89-ABE6-77C6DB1E7D8C}"/>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39" name="Line 7411">
          <a:extLst>
            <a:ext uri="{FF2B5EF4-FFF2-40B4-BE49-F238E27FC236}">
              <a16:creationId xmlns:a16="http://schemas.microsoft.com/office/drawing/2014/main" id="{74250F2C-D93F-48FD-A71F-DEC4ED9FC01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40" name="Line 7412">
          <a:extLst>
            <a:ext uri="{FF2B5EF4-FFF2-40B4-BE49-F238E27FC236}">
              <a16:creationId xmlns:a16="http://schemas.microsoft.com/office/drawing/2014/main" id="{A73AE89F-78D9-494F-B516-056E48B9FEE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41" name="Line 7413">
          <a:extLst>
            <a:ext uri="{FF2B5EF4-FFF2-40B4-BE49-F238E27FC236}">
              <a16:creationId xmlns:a16="http://schemas.microsoft.com/office/drawing/2014/main" id="{315E99FA-7A0B-4F62-93E4-1B56C2AFF72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42" name="Line 7414">
          <a:extLst>
            <a:ext uri="{FF2B5EF4-FFF2-40B4-BE49-F238E27FC236}">
              <a16:creationId xmlns:a16="http://schemas.microsoft.com/office/drawing/2014/main" id="{644D038B-3DC9-4DF3-932B-4DA6186D2E0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43" name="Line 7415">
          <a:extLst>
            <a:ext uri="{FF2B5EF4-FFF2-40B4-BE49-F238E27FC236}">
              <a16:creationId xmlns:a16="http://schemas.microsoft.com/office/drawing/2014/main" id="{8B4AAEDA-3A43-4D87-8535-95583EA771F6}"/>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44" name="Line 7416">
          <a:extLst>
            <a:ext uri="{FF2B5EF4-FFF2-40B4-BE49-F238E27FC236}">
              <a16:creationId xmlns:a16="http://schemas.microsoft.com/office/drawing/2014/main" id="{4095E208-E87A-46CE-AEFB-C4A0C58FC7A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45" name="Line 7417">
          <a:extLst>
            <a:ext uri="{FF2B5EF4-FFF2-40B4-BE49-F238E27FC236}">
              <a16:creationId xmlns:a16="http://schemas.microsoft.com/office/drawing/2014/main" id="{C40D3C4F-7748-49E0-9AD9-71163036C44C}"/>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46" name="Line 7418">
          <a:extLst>
            <a:ext uri="{FF2B5EF4-FFF2-40B4-BE49-F238E27FC236}">
              <a16:creationId xmlns:a16="http://schemas.microsoft.com/office/drawing/2014/main" id="{F6BA87D2-93D3-45B5-885B-F0133C9F3E14}"/>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47" name="Line 7419">
          <a:extLst>
            <a:ext uri="{FF2B5EF4-FFF2-40B4-BE49-F238E27FC236}">
              <a16:creationId xmlns:a16="http://schemas.microsoft.com/office/drawing/2014/main" id="{3B805088-C35B-48EC-8AEA-F1A21BB285F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48" name="Line 7420">
          <a:extLst>
            <a:ext uri="{FF2B5EF4-FFF2-40B4-BE49-F238E27FC236}">
              <a16:creationId xmlns:a16="http://schemas.microsoft.com/office/drawing/2014/main" id="{60A70E3F-4711-42E8-ACA6-C45EEC12D090}"/>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49" name="Line 7421">
          <a:extLst>
            <a:ext uri="{FF2B5EF4-FFF2-40B4-BE49-F238E27FC236}">
              <a16:creationId xmlns:a16="http://schemas.microsoft.com/office/drawing/2014/main" id="{97667520-AD1C-4B8D-98DD-0CCD3448CCE7}"/>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50" name="Line 7422">
          <a:extLst>
            <a:ext uri="{FF2B5EF4-FFF2-40B4-BE49-F238E27FC236}">
              <a16:creationId xmlns:a16="http://schemas.microsoft.com/office/drawing/2014/main" id="{513EF5C7-8B92-496F-99AC-9C7BE83DABC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51" name="Line 7423">
          <a:extLst>
            <a:ext uri="{FF2B5EF4-FFF2-40B4-BE49-F238E27FC236}">
              <a16:creationId xmlns:a16="http://schemas.microsoft.com/office/drawing/2014/main" id="{E7CDE4D1-B24E-402D-AF5F-EE1F102CFBF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52" name="Line 7424">
          <a:extLst>
            <a:ext uri="{FF2B5EF4-FFF2-40B4-BE49-F238E27FC236}">
              <a16:creationId xmlns:a16="http://schemas.microsoft.com/office/drawing/2014/main" id="{713EF73C-9EB3-4509-AF0A-CAD79605853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53" name="Line 7425">
          <a:extLst>
            <a:ext uri="{FF2B5EF4-FFF2-40B4-BE49-F238E27FC236}">
              <a16:creationId xmlns:a16="http://schemas.microsoft.com/office/drawing/2014/main" id="{AA066BD5-B1AF-4E4F-A1A7-3C69F88602A7}"/>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54" name="Line 7426">
          <a:extLst>
            <a:ext uri="{FF2B5EF4-FFF2-40B4-BE49-F238E27FC236}">
              <a16:creationId xmlns:a16="http://schemas.microsoft.com/office/drawing/2014/main" id="{D33B1338-4F8E-471A-BDDA-7BCBF61823E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55" name="Line 7427">
          <a:extLst>
            <a:ext uri="{FF2B5EF4-FFF2-40B4-BE49-F238E27FC236}">
              <a16:creationId xmlns:a16="http://schemas.microsoft.com/office/drawing/2014/main" id="{44E19CC7-5C91-4708-A510-3E1697DDDB5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56" name="Line 7428">
          <a:extLst>
            <a:ext uri="{FF2B5EF4-FFF2-40B4-BE49-F238E27FC236}">
              <a16:creationId xmlns:a16="http://schemas.microsoft.com/office/drawing/2014/main" id="{8774A386-DE12-41B0-BFD2-6A959B4783C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57" name="Line 7429">
          <a:extLst>
            <a:ext uri="{FF2B5EF4-FFF2-40B4-BE49-F238E27FC236}">
              <a16:creationId xmlns:a16="http://schemas.microsoft.com/office/drawing/2014/main" id="{7DAF2201-ABC2-453B-B4F8-046B7D656D8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58" name="Line 7430">
          <a:extLst>
            <a:ext uri="{FF2B5EF4-FFF2-40B4-BE49-F238E27FC236}">
              <a16:creationId xmlns:a16="http://schemas.microsoft.com/office/drawing/2014/main" id="{1EB07230-5C49-46E2-AE31-94B8C9C3E990}"/>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59" name="Line 7431">
          <a:extLst>
            <a:ext uri="{FF2B5EF4-FFF2-40B4-BE49-F238E27FC236}">
              <a16:creationId xmlns:a16="http://schemas.microsoft.com/office/drawing/2014/main" id="{FD7D47F1-0C30-41FC-A0A0-D1C8993B238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60" name="Line 7432">
          <a:extLst>
            <a:ext uri="{FF2B5EF4-FFF2-40B4-BE49-F238E27FC236}">
              <a16:creationId xmlns:a16="http://schemas.microsoft.com/office/drawing/2014/main" id="{016D3B38-1A06-4594-83A4-4CF630BE6DAA}"/>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61" name="Line 7433">
          <a:extLst>
            <a:ext uri="{FF2B5EF4-FFF2-40B4-BE49-F238E27FC236}">
              <a16:creationId xmlns:a16="http://schemas.microsoft.com/office/drawing/2014/main" id="{3CA9404C-E090-4EE6-BD53-F6C7AFBC4095}"/>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62" name="Line 7434">
          <a:extLst>
            <a:ext uri="{FF2B5EF4-FFF2-40B4-BE49-F238E27FC236}">
              <a16:creationId xmlns:a16="http://schemas.microsoft.com/office/drawing/2014/main" id="{8B5D2C9A-43AA-4288-B312-38CA39C4DD2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63" name="Line 7435">
          <a:extLst>
            <a:ext uri="{FF2B5EF4-FFF2-40B4-BE49-F238E27FC236}">
              <a16:creationId xmlns:a16="http://schemas.microsoft.com/office/drawing/2014/main" id="{DCD8F0F3-87C8-4AB8-B378-3BA49CD574BC}"/>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64" name="Line 7436">
          <a:extLst>
            <a:ext uri="{FF2B5EF4-FFF2-40B4-BE49-F238E27FC236}">
              <a16:creationId xmlns:a16="http://schemas.microsoft.com/office/drawing/2014/main" id="{8D250132-9A05-414A-A093-48010CC5693B}"/>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65" name="Line 7437">
          <a:extLst>
            <a:ext uri="{FF2B5EF4-FFF2-40B4-BE49-F238E27FC236}">
              <a16:creationId xmlns:a16="http://schemas.microsoft.com/office/drawing/2014/main" id="{3310B7CD-A70F-4D0C-A50A-3F7C57FBC87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66" name="Line 7438">
          <a:extLst>
            <a:ext uri="{FF2B5EF4-FFF2-40B4-BE49-F238E27FC236}">
              <a16:creationId xmlns:a16="http://schemas.microsoft.com/office/drawing/2014/main" id="{01001897-67D7-44CE-8229-58EE85DC87E0}"/>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67" name="Line 7439">
          <a:extLst>
            <a:ext uri="{FF2B5EF4-FFF2-40B4-BE49-F238E27FC236}">
              <a16:creationId xmlns:a16="http://schemas.microsoft.com/office/drawing/2014/main" id="{7C859CD7-9A80-446D-B547-9B6465536750}"/>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68" name="Line 7440">
          <a:extLst>
            <a:ext uri="{FF2B5EF4-FFF2-40B4-BE49-F238E27FC236}">
              <a16:creationId xmlns:a16="http://schemas.microsoft.com/office/drawing/2014/main" id="{EFD9E601-9BA5-4D6C-ABA5-3293EC836C3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69" name="Line 7441">
          <a:extLst>
            <a:ext uri="{FF2B5EF4-FFF2-40B4-BE49-F238E27FC236}">
              <a16:creationId xmlns:a16="http://schemas.microsoft.com/office/drawing/2014/main" id="{AF9FB149-CBF4-48C6-A80D-CE24C72E932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70" name="Line 7442">
          <a:extLst>
            <a:ext uri="{FF2B5EF4-FFF2-40B4-BE49-F238E27FC236}">
              <a16:creationId xmlns:a16="http://schemas.microsoft.com/office/drawing/2014/main" id="{56273BA9-0035-41C0-85DA-E405EB40E6B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71" name="Line 7443">
          <a:extLst>
            <a:ext uri="{FF2B5EF4-FFF2-40B4-BE49-F238E27FC236}">
              <a16:creationId xmlns:a16="http://schemas.microsoft.com/office/drawing/2014/main" id="{5D9A3085-B30B-46D9-96D0-8D32E9FE02D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72" name="Line 7444">
          <a:extLst>
            <a:ext uri="{FF2B5EF4-FFF2-40B4-BE49-F238E27FC236}">
              <a16:creationId xmlns:a16="http://schemas.microsoft.com/office/drawing/2014/main" id="{AD90BF42-6C58-4F39-8C99-614A29B4F8A8}"/>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73" name="Line 7445">
          <a:extLst>
            <a:ext uri="{FF2B5EF4-FFF2-40B4-BE49-F238E27FC236}">
              <a16:creationId xmlns:a16="http://schemas.microsoft.com/office/drawing/2014/main" id="{BB395AB1-B1F5-480E-BE9F-BE44A3ACE2D3}"/>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74" name="Line 7446">
          <a:extLst>
            <a:ext uri="{FF2B5EF4-FFF2-40B4-BE49-F238E27FC236}">
              <a16:creationId xmlns:a16="http://schemas.microsoft.com/office/drawing/2014/main" id="{CC8D2CA9-EF2B-4DE6-9D73-08A1BAF613B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75" name="Line 7447">
          <a:extLst>
            <a:ext uri="{FF2B5EF4-FFF2-40B4-BE49-F238E27FC236}">
              <a16:creationId xmlns:a16="http://schemas.microsoft.com/office/drawing/2014/main" id="{83E9987A-AC4E-4BDD-9FD9-2E0A57299C9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76" name="Line 7448">
          <a:extLst>
            <a:ext uri="{FF2B5EF4-FFF2-40B4-BE49-F238E27FC236}">
              <a16:creationId xmlns:a16="http://schemas.microsoft.com/office/drawing/2014/main" id="{C3453C08-15F4-404C-AD9A-888DD103302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77" name="Line 7449">
          <a:extLst>
            <a:ext uri="{FF2B5EF4-FFF2-40B4-BE49-F238E27FC236}">
              <a16:creationId xmlns:a16="http://schemas.microsoft.com/office/drawing/2014/main" id="{632D2D1A-1022-4848-B7AE-CC576EF2BB1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78" name="Line 7450">
          <a:extLst>
            <a:ext uri="{FF2B5EF4-FFF2-40B4-BE49-F238E27FC236}">
              <a16:creationId xmlns:a16="http://schemas.microsoft.com/office/drawing/2014/main" id="{546D3746-84AD-41FF-A11C-87656CC822B1}"/>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79" name="Line 7451">
          <a:extLst>
            <a:ext uri="{FF2B5EF4-FFF2-40B4-BE49-F238E27FC236}">
              <a16:creationId xmlns:a16="http://schemas.microsoft.com/office/drawing/2014/main" id="{849394A0-EC61-4043-AE01-9580DAAC587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80" name="Line 7452">
          <a:extLst>
            <a:ext uri="{FF2B5EF4-FFF2-40B4-BE49-F238E27FC236}">
              <a16:creationId xmlns:a16="http://schemas.microsoft.com/office/drawing/2014/main" id="{196B79D8-496A-4FB0-8BA7-76243D10D3DD}"/>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81" name="Line 7453">
          <a:extLst>
            <a:ext uri="{FF2B5EF4-FFF2-40B4-BE49-F238E27FC236}">
              <a16:creationId xmlns:a16="http://schemas.microsoft.com/office/drawing/2014/main" id="{FDF45B7D-C390-415A-BDDB-F7ECD5EF7F32}"/>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82" name="Line 7454">
          <a:extLst>
            <a:ext uri="{FF2B5EF4-FFF2-40B4-BE49-F238E27FC236}">
              <a16:creationId xmlns:a16="http://schemas.microsoft.com/office/drawing/2014/main" id="{6FCF1CBE-8148-4637-98A3-75A709A213A9}"/>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0</xdr:rowOff>
    </xdr:from>
    <xdr:to>
      <xdr:col>0</xdr:col>
      <xdr:colOff>0</xdr:colOff>
      <xdr:row>54</xdr:row>
      <xdr:rowOff>0</xdr:rowOff>
    </xdr:to>
    <xdr:sp macro="" textlink="">
      <xdr:nvSpPr>
        <xdr:cNvPr id="6076783" name="Line 7455">
          <a:extLst>
            <a:ext uri="{FF2B5EF4-FFF2-40B4-BE49-F238E27FC236}">
              <a16:creationId xmlns:a16="http://schemas.microsoft.com/office/drawing/2014/main" id="{14E493C7-BAC4-43F6-BC98-2D60A1F851CE}"/>
            </a:ext>
          </a:extLst>
        </xdr:cNvPr>
        <xdr:cNvSpPr>
          <a:spLocks noChangeShapeType="1"/>
        </xdr:cNvSpPr>
      </xdr:nvSpPr>
      <xdr:spPr bwMode="auto">
        <a:xfrm flipV="1">
          <a:off x="0" y="1644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84" name="Line 7456">
          <a:extLst>
            <a:ext uri="{FF2B5EF4-FFF2-40B4-BE49-F238E27FC236}">
              <a16:creationId xmlns:a16="http://schemas.microsoft.com/office/drawing/2014/main" id="{8CC5CC80-C259-4B46-8FA0-245DC475119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85" name="Line 7457">
          <a:extLst>
            <a:ext uri="{FF2B5EF4-FFF2-40B4-BE49-F238E27FC236}">
              <a16:creationId xmlns:a16="http://schemas.microsoft.com/office/drawing/2014/main" id="{FF1A5257-C2F1-465E-BADE-290AFE9CD05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86" name="Line 7458">
          <a:extLst>
            <a:ext uri="{FF2B5EF4-FFF2-40B4-BE49-F238E27FC236}">
              <a16:creationId xmlns:a16="http://schemas.microsoft.com/office/drawing/2014/main" id="{E26ED79D-EA50-4BF4-9797-51A75108ED0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87" name="Line 7459">
          <a:extLst>
            <a:ext uri="{FF2B5EF4-FFF2-40B4-BE49-F238E27FC236}">
              <a16:creationId xmlns:a16="http://schemas.microsoft.com/office/drawing/2014/main" id="{B0A90894-EDDB-40CF-A60E-C4CEE3455AE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88" name="Line 7460">
          <a:extLst>
            <a:ext uri="{FF2B5EF4-FFF2-40B4-BE49-F238E27FC236}">
              <a16:creationId xmlns:a16="http://schemas.microsoft.com/office/drawing/2014/main" id="{B1CC2F21-B7E2-423E-84D9-31C47F9F2EE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89" name="Line 7461">
          <a:extLst>
            <a:ext uri="{FF2B5EF4-FFF2-40B4-BE49-F238E27FC236}">
              <a16:creationId xmlns:a16="http://schemas.microsoft.com/office/drawing/2014/main" id="{8D0EAEDB-0489-4A88-89CF-C75E90B9DF9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90" name="Line 7462">
          <a:extLst>
            <a:ext uri="{FF2B5EF4-FFF2-40B4-BE49-F238E27FC236}">
              <a16:creationId xmlns:a16="http://schemas.microsoft.com/office/drawing/2014/main" id="{0D87D029-D842-47B7-B2E4-35A6C7F5B5A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91" name="Line 7463">
          <a:extLst>
            <a:ext uri="{FF2B5EF4-FFF2-40B4-BE49-F238E27FC236}">
              <a16:creationId xmlns:a16="http://schemas.microsoft.com/office/drawing/2014/main" id="{B22182F3-9F6A-4E21-A69A-7A501527620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92" name="Line 7464">
          <a:extLst>
            <a:ext uri="{FF2B5EF4-FFF2-40B4-BE49-F238E27FC236}">
              <a16:creationId xmlns:a16="http://schemas.microsoft.com/office/drawing/2014/main" id="{941A1440-3BFF-4F9A-AA4B-887212CE373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93" name="Line 7465">
          <a:extLst>
            <a:ext uri="{FF2B5EF4-FFF2-40B4-BE49-F238E27FC236}">
              <a16:creationId xmlns:a16="http://schemas.microsoft.com/office/drawing/2014/main" id="{89D6ECD7-BA19-466F-8659-3BC2290DC52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94" name="Line 7466">
          <a:extLst>
            <a:ext uri="{FF2B5EF4-FFF2-40B4-BE49-F238E27FC236}">
              <a16:creationId xmlns:a16="http://schemas.microsoft.com/office/drawing/2014/main" id="{26BF3B52-22F4-4D29-90D6-8809A6379D6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95" name="Line 7467">
          <a:extLst>
            <a:ext uri="{FF2B5EF4-FFF2-40B4-BE49-F238E27FC236}">
              <a16:creationId xmlns:a16="http://schemas.microsoft.com/office/drawing/2014/main" id="{827FFCE9-D697-45A9-B011-8495A320070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96" name="Line 7468">
          <a:extLst>
            <a:ext uri="{FF2B5EF4-FFF2-40B4-BE49-F238E27FC236}">
              <a16:creationId xmlns:a16="http://schemas.microsoft.com/office/drawing/2014/main" id="{40C0962B-0F74-4D42-9539-7BE7615249B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97" name="Line 7469">
          <a:extLst>
            <a:ext uri="{FF2B5EF4-FFF2-40B4-BE49-F238E27FC236}">
              <a16:creationId xmlns:a16="http://schemas.microsoft.com/office/drawing/2014/main" id="{F3A61B75-F56F-4C8B-B9AB-25CCD6EC5ED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98" name="Line 7470">
          <a:extLst>
            <a:ext uri="{FF2B5EF4-FFF2-40B4-BE49-F238E27FC236}">
              <a16:creationId xmlns:a16="http://schemas.microsoft.com/office/drawing/2014/main" id="{AC88E895-CF09-4AC6-A1F4-A58FCC33C1F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799" name="Line 7471">
          <a:extLst>
            <a:ext uri="{FF2B5EF4-FFF2-40B4-BE49-F238E27FC236}">
              <a16:creationId xmlns:a16="http://schemas.microsoft.com/office/drawing/2014/main" id="{1A37613D-F208-4CD8-9344-60CEEDBCBC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00" name="Line 7472">
          <a:extLst>
            <a:ext uri="{FF2B5EF4-FFF2-40B4-BE49-F238E27FC236}">
              <a16:creationId xmlns:a16="http://schemas.microsoft.com/office/drawing/2014/main" id="{F6DE521C-002F-4A38-8DF3-E56CD66A9BC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01" name="Line 7473">
          <a:extLst>
            <a:ext uri="{FF2B5EF4-FFF2-40B4-BE49-F238E27FC236}">
              <a16:creationId xmlns:a16="http://schemas.microsoft.com/office/drawing/2014/main" id="{8BE97AAC-B991-4E3D-A2E8-477280F5DD6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02" name="Line 7474">
          <a:extLst>
            <a:ext uri="{FF2B5EF4-FFF2-40B4-BE49-F238E27FC236}">
              <a16:creationId xmlns:a16="http://schemas.microsoft.com/office/drawing/2014/main" id="{5964FAD7-AEF4-4910-82D8-0568F2B7AE9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03" name="Line 7475">
          <a:extLst>
            <a:ext uri="{FF2B5EF4-FFF2-40B4-BE49-F238E27FC236}">
              <a16:creationId xmlns:a16="http://schemas.microsoft.com/office/drawing/2014/main" id="{B14E7503-6571-416D-B19A-EC5AB23DF93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04" name="Line 7476">
          <a:extLst>
            <a:ext uri="{FF2B5EF4-FFF2-40B4-BE49-F238E27FC236}">
              <a16:creationId xmlns:a16="http://schemas.microsoft.com/office/drawing/2014/main" id="{72E00782-3B6C-400C-B84B-10A765CF54E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05" name="Line 7477">
          <a:extLst>
            <a:ext uri="{FF2B5EF4-FFF2-40B4-BE49-F238E27FC236}">
              <a16:creationId xmlns:a16="http://schemas.microsoft.com/office/drawing/2014/main" id="{A4A957D3-6A7E-44CE-8119-CAC15B40CBC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06" name="Line 7478">
          <a:extLst>
            <a:ext uri="{FF2B5EF4-FFF2-40B4-BE49-F238E27FC236}">
              <a16:creationId xmlns:a16="http://schemas.microsoft.com/office/drawing/2014/main" id="{C4CBEA93-1E1D-4C9F-A275-A41C5E7F711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07" name="Line 7479">
          <a:extLst>
            <a:ext uri="{FF2B5EF4-FFF2-40B4-BE49-F238E27FC236}">
              <a16:creationId xmlns:a16="http://schemas.microsoft.com/office/drawing/2014/main" id="{8F34961C-0DC6-41EF-AD89-9CD5E097F9A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08" name="Line 7480">
          <a:extLst>
            <a:ext uri="{FF2B5EF4-FFF2-40B4-BE49-F238E27FC236}">
              <a16:creationId xmlns:a16="http://schemas.microsoft.com/office/drawing/2014/main" id="{7E44054F-033E-4F65-B825-3F7050DCEC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09" name="Line 7481">
          <a:extLst>
            <a:ext uri="{FF2B5EF4-FFF2-40B4-BE49-F238E27FC236}">
              <a16:creationId xmlns:a16="http://schemas.microsoft.com/office/drawing/2014/main" id="{39717408-85BC-48E6-B069-020BEF8B966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10" name="Line 7482">
          <a:extLst>
            <a:ext uri="{FF2B5EF4-FFF2-40B4-BE49-F238E27FC236}">
              <a16:creationId xmlns:a16="http://schemas.microsoft.com/office/drawing/2014/main" id="{1EBC88B7-A5CA-4D12-97D5-FA38F0B8929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11" name="Line 7483">
          <a:extLst>
            <a:ext uri="{FF2B5EF4-FFF2-40B4-BE49-F238E27FC236}">
              <a16:creationId xmlns:a16="http://schemas.microsoft.com/office/drawing/2014/main" id="{4699B441-31D8-4C8D-A41B-75A3F80F82E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12" name="Line 7484">
          <a:extLst>
            <a:ext uri="{FF2B5EF4-FFF2-40B4-BE49-F238E27FC236}">
              <a16:creationId xmlns:a16="http://schemas.microsoft.com/office/drawing/2014/main" id="{292420B0-8CBF-4D21-81F0-93ED397AF70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13" name="Line 7485">
          <a:extLst>
            <a:ext uri="{FF2B5EF4-FFF2-40B4-BE49-F238E27FC236}">
              <a16:creationId xmlns:a16="http://schemas.microsoft.com/office/drawing/2014/main" id="{0BFA2EA9-9E9E-4742-BF89-C2E5C80CDED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14" name="Line 7486">
          <a:extLst>
            <a:ext uri="{FF2B5EF4-FFF2-40B4-BE49-F238E27FC236}">
              <a16:creationId xmlns:a16="http://schemas.microsoft.com/office/drawing/2014/main" id="{9CB19157-9AAC-4948-9A8B-969B7514E04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15" name="Line 7487">
          <a:extLst>
            <a:ext uri="{FF2B5EF4-FFF2-40B4-BE49-F238E27FC236}">
              <a16:creationId xmlns:a16="http://schemas.microsoft.com/office/drawing/2014/main" id="{01AAE148-42A8-4CE9-BA3A-D3FC68A450A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16" name="Line 7488">
          <a:extLst>
            <a:ext uri="{FF2B5EF4-FFF2-40B4-BE49-F238E27FC236}">
              <a16:creationId xmlns:a16="http://schemas.microsoft.com/office/drawing/2014/main" id="{719A80F3-613F-4C3E-9E70-A2173FD538F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17" name="Line 7489">
          <a:extLst>
            <a:ext uri="{FF2B5EF4-FFF2-40B4-BE49-F238E27FC236}">
              <a16:creationId xmlns:a16="http://schemas.microsoft.com/office/drawing/2014/main" id="{2EF869DA-FFD6-402B-86A1-45D574CC1A1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18" name="Line 7490">
          <a:extLst>
            <a:ext uri="{FF2B5EF4-FFF2-40B4-BE49-F238E27FC236}">
              <a16:creationId xmlns:a16="http://schemas.microsoft.com/office/drawing/2014/main" id="{7138D0EF-8031-4D38-85C4-D7FBD830315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19" name="Line 7491">
          <a:extLst>
            <a:ext uri="{FF2B5EF4-FFF2-40B4-BE49-F238E27FC236}">
              <a16:creationId xmlns:a16="http://schemas.microsoft.com/office/drawing/2014/main" id="{C8CEF0E2-99EA-48C7-9AB3-9E91011D28F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20" name="Line 7492">
          <a:extLst>
            <a:ext uri="{FF2B5EF4-FFF2-40B4-BE49-F238E27FC236}">
              <a16:creationId xmlns:a16="http://schemas.microsoft.com/office/drawing/2014/main" id="{5C5C8E07-2EE1-4C4B-8E5A-D7897D8BAA6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21" name="Line 7493">
          <a:extLst>
            <a:ext uri="{FF2B5EF4-FFF2-40B4-BE49-F238E27FC236}">
              <a16:creationId xmlns:a16="http://schemas.microsoft.com/office/drawing/2014/main" id="{7BB9E2B7-D738-4B98-A037-34F23B5EDAC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22" name="Line 7494">
          <a:extLst>
            <a:ext uri="{FF2B5EF4-FFF2-40B4-BE49-F238E27FC236}">
              <a16:creationId xmlns:a16="http://schemas.microsoft.com/office/drawing/2014/main" id="{FC649021-C2D3-4BBA-B1A3-62C8E245284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23" name="Line 7495">
          <a:extLst>
            <a:ext uri="{FF2B5EF4-FFF2-40B4-BE49-F238E27FC236}">
              <a16:creationId xmlns:a16="http://schemas.microsoft.com/office/drawing/2014/main" id="{423C09CB-9438-4CFF-9152-50DDEEF9200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24" name="Line 7496">
          <a:extLst>
            <a:ext uri="{FF2B5EF4-FFF2-40B4-BE49-F238E27FC236}">
              <a16:creationId xmlns:a16="http://schemas.microsoft.com/office/drawing/2014/main" id="{1F031B79-2BDD-4E4E-B44F-8220D5442E0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25" name="Line 7497">
          <a:extLst>
            <a:ext uri="{FF2B5EF4-FFF2-40B4-BE49-F238E27FC236}">
              <a16:creationId xmlns:a16="http://schemas.microsoft.com/office/drawing/2014/main" id="{A18891AE-C3EE-488E-98FD-295D6E88C1A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26" name="Line 7498">
          <a:extLst>
            <a:ext uri="{FF2B5EF4-FFF2-40B4-BE49-F238E27FC236}">
              <a16:creationId xmlns:a16="http://schemas.microsoft.com/office/drawing/2014/main" id="{D3003BD9-8622-4C58-B0D5-D7768BBD1E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27" name="Line 7499">
          <a:extLst>
            <a:ext uri="{FF2B5EF4-FFF2-40B4-BE49-F238E27FC236}">
              <a16:creationId xmlns:a16="http://schemas.microsoft.com/office/drawing/2014/main" id="{DF92CC57-B859-4D4F-96BD-8C88C78A226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28" name="Line 7500">
          <a:extLst>
            <a:ext uri="{FF2B5EF4-FFF2-40B4-BE49-F238E27FC236}">
              <a16:creationId xmlns:a16="http://schemas.microsoft.com/office/drawing/2014/main" id="{8BB0D005-2D57-4115-BB54-3D6E5C65774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29" name="Line 7501">
          <a:extLst>
            <a:ext uri="{FF2B5EF4-FFF2-40B4-BE49-F238E27FC236}">
              <a16:creationId xmlns:a16="http://schemas.microsoft.com/office/drawing/2014/main" id="{4F0DDBD5-6324-4BB9-875B-59F19A7F3B9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30" name="Line 7502">
          <a:extLst>
            <a:ext uri="{FF2B5EF4-FFF2-40B4-BE49-F238E27FC236}">
              <a16:creationId xmlns:a16="http://schemas.microsoft.com/office/drawing/2014/main" id="{47163F26-291E-4E54-9F1A-6358697B38F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31" name="Line 7503">
          <a:extLst>
            <a:ext uri="{FF2B5EF4-FFF2-40B4-BE49-F238E27FC236}">
              <a16:creationId xmlns:a16="http://schemas.microsoft.com/office/drawing/2014/main" id="{E3F87360-0A9F-425E-9ABA-358A9613FDC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32" name="Line 7504">
          <a:extLst>
            <a:ext uri="{FF2B5EF4-FFF2-40B4-BE49-F238E27FC236}">
              <a16:creationId xmlns:a16="http://schemas.microsoft.com/office/drawing/2014/main" id="{BFDFF29A-1D40-4C2E-BEF2-82C0A459CBB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33" name="Line 7505">
          <a:extLst>
            <a:ext uri="{FF2B5EF4-FFF2-40B4-BE49-F238E27FC236}">
              <a16:creationId xmlns:a16="http://schemas.microsoft.com/office/drawing/2014/main" id="{0976857B-0DC6-43D2-816A-B76A0D4D2F1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34" name="Line 7506">
          <a:extLst>
            <a:ext uri="{FF2B5EF4-FFF2-40B4-BE49-F238E27FC236}">
              <a16:creationId xmlns:a16="http://schemas.microsoft.com/office/drawing/2014/main" id="{0B9F99B8-8BFE-42A5-A93B-3012532A187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35" name="Line 7507">
          <a:extLst>
            <a:ext uri="{FF2B5EF4-FFF2-40B4-BE49-F238E27FC236}">
              <a16:creationId xmlns:a16="http://schemas.microsoft.com/office/drawing/2014/main" id="{A59BEE5C-B9EF-4D34-AFBE-89C7A25A67F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36" name="Line 7508">
          <a:extLst>
            <a:ext uri="{FF2B5EF4-FFF2-40B4-BE49-F238E27FC236}">
              <a16:creationId xmlns:a16="http://schemas.microsoft.com/office/drawing/2014/main" id="{391DAF71-22DA-4D3F-B51B-F3796C75B1F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37" name="Line 7509">
          <a:extLst>
            <a:ext uri="{FF2B5EF4-FFF2-40B4-BE49-F238E27FC236}">
              <a16:creationId xmlns:a16="http://schemas.microsoft.com/office/drawing/2014/main" id="{49C24DF5-09A5-45AC-990B-732BF1E61A4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38" name="Line 7510">
          <a:extLst>
            <a:ext uri="{FF2B5EF4-FFF2-40B4-BE49-F238E27FC236}">
              <a16:creationId xmlns:a16="http://schemas.microsoft.com/office/drawing/2014/main" id="{78A7532E-14E0-446D-BD95-2D27C01F041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39" name="Line 7511">
          <a:extLst>
            <a:ext uri="{FF2B5EF4-FFF2-40B4-BE49-F238E27FC236}">
              <a16:creationId xmlns:a16="http://schemas.microsoft.com/office/drawing/2014/main" id="{236EB8EC-BDAE-4E85-8C0D-6D651BF211B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40" name="Line 7512">
          <a:extLst>
            <a:ext uri="{FF2B5EF4-FFF2-40B4-BE49-F238E27FC236}">
              <a16:creationId xmlns:a16="http://schemas.microsoft.com/office/drawing/2014/main" id="{7ADD035C-9D62-4DC9-A8D8-9917D2C0773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41" name="Line 7513">
          <a:extLst>
            <a:ext uri="{FF2B5EF4-FFF2-40B4-BE49-F238E27FC236}">
              <a16:creationId xmlns:a16="http://schemas.microsoft.com/office/drawing/2014/main" id="{779B54A6-B808-45CC-9936-A41527EFB74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42" name="Line 7514">
          <a:extLst>
            <a:ext uri="{FF2B5EF4-FFF2-40B4-BE49-F238E27FC236}">
              <a16:creationId xmlns:a16="http://schemas.microsoft.com/office/drawing/2014/main" id="{EE349868-24B5-42EB-8E1B-10700DD87AB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43" name="Line 7515">
          <a:extLst>
            <a:ext uri="{FF2B5EF4-FFF2-40B4-BE49-F238E27FC236}">
              <a16:creationId xmlns:a16="http://schemas.microsoft.com/office/drawing/2014/main" id="{F2AAF8DB-01F1-4E92-AA13-EF53876C530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44" name="Line 7516">
          <a:extLst>
            <a:ext uri="{FF2B5EF4-FFF2-40B4-BE49-F238E27FC236}">
              <a16:creationId xmlns:a16="http://schemas.microsoft.com/office/drawing/2014/main" id="{FCBDB436-0803-409A-8FD1-3B55E5882E6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45" name="Line 7517">
          <a:extLst>
            <a:ext uri="{FF2B5EF4-FFF2-40B4-BE49-F238E27FC236}">
              <a16:creationId xmlns:a16="http://schemas.microsoft.com/office/drawing/2014/main" id="{6589CA98-D690-4D78-91CE-7C2EDE8600B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46" name="Line 7518">
          <a:extLst>
            <a:ext uri="{FF2B5EF4-FFF2-40B4-BE49-F238E27FC236}">
              <a16:creationId xmlns:a16="http://schemas.microsoft.com/office/drawing/2014/main" id="{B02DCCD7-9E88-4ED0-AFD7-F4494B08848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47" name="Line 7519">
          <a:extLst>
            <a:ext uri="{FF2B5EF4-FFF2-40B4-BE49-F238E27FC236}">
              <a16:creationId xmlns:a16="http://schemas.microsoft.com/office/drawing/2014/main" id="{A1CAECF5-18E0-4DCE-B895-F62E7990447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48" name="Line 7520">
          <a:extLst>
            <a:ext uri="{FF2B5EF4-FFF2-40B4-BE49-F238E27FC236}">
              <a16:creationId xmlns:a16="http://schemas.microsoft.com/office/drawing/2014/main" id="{39309428-309C-4F0E-98A4-17005A8743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49" name="Line 7521">
          <a:extLst>
            <a:ext uri="{FF2B5EF4-FFF2-40B4-BE49-F238E27FC236}">
              <a16:creationId xmlns:a16="http://schemas.microsoft.com/office/drawing/2014/main" id="{3A9B2187-6D95-4B72-82A0-9BEB16188BD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50" name="Line 7522">
          <a:extLst>
            <a:ext uri="{FF2B5EF4-FFF2-40B4-BE49-F238E27FC236}">
              <a16:creationId xmlns:a16="http://schemas.microsoft.com/office/drawing/2014/main" id="{61626ECB-97E3-43A1-A5C6-A239E75E194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51" name="Line 7523">
          <a:extLst>
            <a:ext uri="{FF2B5EF4-FFF2-40B4-BE49-F238E27FC236}">
              <a16:creationId xmlns:a16="http://schemas.microsoft.com/office/drawing/2014/main" id="{2E423804-F18B-4F32-B100-E6B82EA1D2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52" name="Line 7524">
          <a:extLst>
            <a:ext uri="{FF2B5EF4-FFF2-40B4-BE49-F238E27FC236}">
              <a16:creationId xmlns:a16="http://schemas.microsoft.com/office/drawing/2014/main" id="{FA92807A-EB9C-4538-A124-7267B118CAC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53" name="Line 7525">
          <a:extLst>
            <a:ext uri="{FF2B5EF4-FFF2-40B4-BE49-F238E27FC236}">
              <a16:creationId xmlns:a16="http://schemas.microsoft.com/office/drawing/2014/main" id="{3112B581-69C8-4A68-A18D-03C0CBA4CE1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54" name="Line 7526">
          <a:extLst>
            <a:ext uri="{FF2B5EF4-FFF2-40B4-BE49-F238E27FC236}">
              <a16:creationId xmlns:a16="http://schemas.microsoft.com/office/drawing/2014/main" id="{127DA3A2-699D-4D81-8811-63B581D5149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55" name="Line 7527">
          <a:extLst>
            <a:ext uri="{FF2B5EF4-FFF2-40B4-BE49-F238E27FC236}">
              <a16:creationId xmlns:a16="http://schemas.microsoft.com/office/drawing/2014/main" id="{EA1CBB40-F753-499B-B604-3083DDF20B9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56" name="Line 7528">
          <a:extLst>
            <a:ext uri="{FF2B5EF4-FFF2-40B4-BE49-F238E27FC236}">
              <a16:creationId xmlns:a16="http://schemas.microsoft.com/office/drawing/2014/main" id="{D68768F1-71D3-4899-BEEA-5759C22A7B9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57" name="Line 7529">
          <a:extLst>
            <a:ext uri="{FF2B5EF4-FFF2-40B4-BE49-F238E27FC236}">
              <a16:creationId xmlns:a16="http://schemas.microsoft.com/office/drawing/2014/main" id="{8E09FCB6-5A7A-4AD6-BE06-89AD1667E23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58" name="Line 7530">
          <a:extLst>
            <a:ext uri="{FF2B5EF4-FFF2-40B4-BE49-F238E27FC236}">
              <a16:creationId xmlns:a16="http://schemas.microsoft.com/office/drawing/2014/main" id="{744E8892-997E-4AD2-B408-00D9422D5A0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59" name="Line 7531">
          <a:extLst>
            <a:ext uri="{FF2B5EF4-FFF2-40B4-BE49-F238E27FC236}">
              <a16:creationId xmlns:a16="http://schemas.microsoft.com/office/drawing/2014/main" id="{58B04A12-7F92-4146-947E-0370FDDA723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60" name="Line 7532">
          <a:extLst>
            <a:ext uri="{FF2B5EF4-FFF2-40B4-BE49-F238E27FC236}">
              <a16:creationId xmlns:a16="http://schemas.microsoft.com/office/drawing/2014/main" id="{0B62A6C5-3E96-4AAE-921F-15C195E9B23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61" name="Line 7533">
          <a:extLst>
            <a:ext uri="{FF2B5EF4-FFF2-40B4-BE49-F238E27FC236}">
              <a16:creationId xmlns:a16="http://schemas.microsoft.com/office/drawing/2014/main" id="{35466C27-7EAA-4CC5-B298-CCD231501E7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62" name="Line 7534">
          <a:extLst>
            <a:ext uri="{FF2B5EF4-FFF2-40B4-BE49-F238E27FC236}">
              <a16:creationId xmlns:a16="http://schemas.microsoft.com/office/drawing/2014/main" id="{FB8D60E3-6A20-4BAE-A5B1-E41A25689CF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63" name="Line 7535">
          <a:extLst>
            <a:ext uri="{FF2B5EF4-FFF2-40B4-BE49-F238E27FC236}">
              <a16:creationId xmlns:a16="http://schemas.microsoft.com/office/drawing/2014/main" id="{EEC2A6BE-5BFD-4178-BD6B-AFE8CCAB2BC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64" name="Line 7536">
          <a:extLst>
            <a:ext uri="{FF2B5EF4-FFF2-40B4-BE49-F238E27FC236}">
              <a16:creationId xmlns:a16="http://schemas.microsoft.com/office/drawing/2014/main" id="{B0E4A571-A96A-4F30-9DE4-01192BDD9E8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65" name="Line 7537">
          <a:extLst>
            <a:ext uri="{FF2B5EF4-FFF2-40B4-BE49-F238E27FC236}">
              <a16:creationId xmlns:a16="http://schemas.microsoft.com/office/drawing/2014/main" id="{B6CB7FD6-8BD0-4432-B10A-75CFC0A59F2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66" name="Line 7538">
          <a:extLst>
            <a:ext uri="{FF2B5EF4-FFF2-40B4-BE49-F238E27FC236}">
              <a16:creationId xmlns:a16="http://schemas.microsoft.com/office/drawing/2014/main" id="{2211CFFF-F3FB-4387-9F58-0EF4267AB48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67" name="Line 7539">
          <a:extLst>
            <a:ext uri="{FF2B5EF4-FFF2-40B4-BE49-F238E27FC236}">
              <a16:creationId xmlns:a16="http://schemas.microsoft.com/office/drawing/2014/main" id="{5F38B79F-EA9E-4A2C-9162-ACE94E52E40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68" name="Line 7540">
          <a:extLst>
            <a:ext uri="{FF2B5EF4-FFF2-40B4-BE49-F238E27FC236}">
              <a16:creationId xmlns:a16="http://schemas.microsoft.com/office/drawing/2014/main" id="{DB85F574-CFE3-429A-B738-43E47A641F4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69" name="Line 7541">
          <a:extLst>
            <a:ext uri="{FF2B5EF4-FFF2-40B4-BE49-F238E27FC236}">
              <a16:creationId xmlns:a16="http://schemas.microsoft.com/office/drawing/2014/main" id="{27DC15E4-6FE0-40BE-B3EA-10BEDAD228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70" name="Line 7542">
          <a:extLst>
            <a:ext uri="{FF2B5EF4-FFF2-40B4-BE49-F238E27FC236}">
              <a16:creationId xmlns:a16="http://schemas.microsoft.com/office/drawing/2014/main" id="{A1FB6990-D320-41CB-8500-213C4563BB7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71" name="Line 7543">
          <a:extLst>
            <a:ext uri="{FF2B5EF4-FFF2-40B4-BE49-F238E27FC236}">
              <a16:creationId xmlns:a16="http://schemas.microsoft.com/office/drawing/2014/main" id="{CD5F371B-17DD-4028-B0F9-B0B8B3968D0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72" name="Line 7544">
          <a:extLst>
            <a:ext uri="{FF2B5EF4-FFF2-40B4-BE49-F238E27FC236}">
              <a16:creationId xmlns:a16="http://schemas.microsoft.com/office/drawing/2014/main" id="{1982EE51-9256-43BB-A02C-0A9C7EECC31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73" name="Line 7545">
          <a:extLst>
            <a:ext uri="{FF2B5EF4-FFF2-40B4-BE49-F238E27FC236}">
              <a16:creationId xmlns:a16="http://schemas.microsoft.com/office/drawing/2014/main" id="{BBD7E280-E186-4C54-AB20-78FCBC52A53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74" name="Line 7546">
          <a:extLst>
            <a:ext uri="{FF2B5EF4-FFF2-40B4-BE49-F238E27FC236}">
              <a16:creationId xmlns:a16="http://schemas.microsoft.com/office/drawing/2014/main" id="{69722F18-AA9C-4AC4-A9C4-71896C81A02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75" name="Line 7547">
          <a:extLst>
            <a:ext uri="{FF2B5EF4-FFF2-40B4-BE49-F238E27FC236}">
              <a16:creationId xmlns:a16="http://schemas.microsoft.com/office/drawing/2014/main" id="{5075B81A-90AB-4295-9E1A-AB2D59ABB7A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76" name="Line 7548">
          <a:extLst>
            <a:ext uri="{FF2B5EF4-FFF2-40B4-BE49-F238E27FC236}">
              <a16:creationId xmlns:a16="http://schemas.microsoft.com/office/drawing/2014/main" id="{2568513A-3679-43DE-B060-05947ECE311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77" name="Line 7549">
          <a:extLst>
            <a:ext uri="{FF2B5EF4-FFF2-40B4-BE49-F238E27FC236}">
              <a16:creationId xmlns:a16="http://schemas.microsoft.com/office/drawing/2014/main" id="{4BE76571-FBD6-401C-8B58-6F0A8A3E804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78" name="Line 7550">
          <a:extLst>
            <a:ext uri="{FF2B5EF4-FFF2-40B4-BE49-F238E27FC236}">
              <a16:creationId xmlns:a16="http://schemas.microsoft.com/office/drawing/2014/main" id="{2F85F449-54A9-4ADC-84B3-58271A28FC8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79" name="Line 7551">
          <a:extLst>
            <a:ext uri="{FF2B5EF4-FFF2-40B4-BE49-F238E27FC236}">
              <a16:creationId xmlns:a16="http://schemas.microsoft.com/office/drawing/2014/main" id="{90A9E8F2-4498-42E4-AAFE-A60095542C6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80" name="Line 7552">
          <a:extLst>
            <a:ext uri="{FF2B5EF4-FFF2-40B4-BE49-F238E27FC236}">
              <a16:creationId xmlns:a16="http://schemas.microsoft.com/office/drawing/2014/main" id="{CD6FD8DF-66D3-4146-B68C-A6A71515A5B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81" name="Line 7553">
          <a:extLst>
            <a:ext uri="{FF2B5EF4-FFF2-40B4-BE49-F238E27FC236}">
              <a16:creationId xmlns:a16="http://schemas.microsoft.com/office/drawing/2014/main" id="{DF023984-7987-49E2-A054-D48DFF6CBB8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82" name="Line 7554">
          <a:extLst>
            <a:ext uri="{FF2B5EF4-FFF2-40B4-BE49-F238E27FC236}">
              <a16:creationId xmlns:a16="http://schemas.microsoft.com/office/drawing/2014/main" id="{54FE5D7D-EB3E-495E-A662-0B4B9B92E00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83" name="Line 7555">
          <a:extLst>
            <a:ext uri="{FF2B5EF4-FFF2-40B4-BE49-F238E27FC236}">
              <a16:creationId xmlns:a16="http://schemas.microsoft.com/office/drawing/2014/main" id="{C7433E6F-1976-4A08-83F0-6C66868C20D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84" name="Line 7556">
          <a:extLst>
            <a:ext uri="{FF2B5EF4-FFF2-40B4-BE49-F238E27FC236}">
              <a16:creationId xmlns:a16="http://schemas.microsoft.com/office/drawing/2014/main" id="{F333F7D3-E106-4301-B6E4-F848D599572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85" name="Line 7557">
          <a:extLst>
            <a:ext uri="{FF2B5EF4-FFF2-40B4-BE49-F238E27FC236}">
              <a16:creationId xmlns:a16="http://schemas.microsoft.com/office/drawing/2014/main" id="{68D68E9C-50FA-42B2-AA07-38F92C14A0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86" name="Line 7558">
          <a:extLst>
            <a:ext uri="{FF2B5EF4-FFF2-40B4-BE49-F238E27FC236}">
              <a16:creationId xmlns:a16="http://schemas.microsoft.com/office/drawing/2014/main" id="{E8390C2D-2C75-4A16-AD05-572128364B5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87" name="Line 7559">
          <a:extLst>
            <a:ext uri="{FF2B5EF4-FFF2-40B4-BE49-F238E27FC236}">
              <a16:creationId xmlns:a16="http://schemas.microsoft.com/office/drawing/2014/main" id="{6AFAF789-A623-4826-9370-BF50596A3B4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88" name="Line 7560">
          <a:extLst>
            <a:ext uri="{FF2B5EF4-FFF2-40B4-BE49-F238E27FC236}">
              <a16:creationId xmlns:a16="http://schemas.microsoft.com/office/drawing/2014/main" id="{8F07A479-D1AE-45F2-8ECE-D6873BA852C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89" name="Line 7561">
          <a:extLst>
            <a:ext uri="{FF2B5EF4-FFF2-40B4-BE49-F238E27FC236}">
              <a16:creationId xmlns:a16="http://schemas.microsoft.com/office/drawing/2014/main" id="{8FEC53F3-87D1-4CCF-BA6C-B3C0DB8CCF2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90" name="Line 7562">
          <a:extLst>
            <a:ext uri="{FF2B5EF4-FFF2-40B4-BE49-F238E27FC236}">
              <a16:creationId xmlns:a16="http://schemas.microsoft.com/office/drawing/2014/main" id="{277C099F-89EC-4509-91DD-3E0097B1B44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91" name="Line 7563">
          <a:extLst>
            <a:ext uri="{FF2B5EF4-FFF2-40B4-BE49-F238E27FC236}">
              <a16:creationId xmlns:a16="http://schemas.microsoft.com/office/drawing/2014/main" id="{8F91431E-A739-4837-8B76-0FDDC195082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92" name="Line 7564">
          <a:extLst>
            <a:ext uri="{FF2B5EF4-FFF2-40B4-BE49-F238E27FC236}">
              <a16:creationId xmlns:a16="http://schemas.microsoft.com/office/drawing/2014/main" id="{C1C29B30-6A51-480C-B362-0FDB0E36D48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93" name="Line 7565">
          <a:extLst>
            <a:ext uri="{FF2B5EF4-FFF2-40B4-BE49-F238E27FC236}">
              <a16:creationId xmlns:a16="http://schemas.microsoft.com/office/drawing/2014/main" id="{0457A6CC-BB36-4EE6-832F-B64567B3841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94" name="Line 7566">
          <a:extLst>
            <a:ext uri="{FF2B5EF4-FFF2-40B4-BE49-F238E27FC236}">
              <a16:creationId xmlns:a16="http://schemas.microsoft.com/office/drawing/2014/main" id="{DC3E0FA9-5D75-4C24-934F-051A9ADC3EE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95" name="Line 7567">
          <a:extLst>
            <a:ext uri="{FF2B5EF4-FFF2-40B4-BE49-F238E27FC236}">
              <a16:creationId xmlns:a16="http://schemas.microsoft.com/office/drawing/2014/main" id="{1E66133F-9061-450C-8BA7-1B0284EDD9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96" name="Line 7568">
          <a:extLst>
            <a:ext uri="{FF2B5EF4-FFF2-40B4-BE49-F238E27FC236}">
              <a16:creationId xmlns:a16="http://schemas.microsoft.com/office/drawing/2014/main" id="{36035765-98B8-4484-BDAF-AF6A70A215F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97" name="Line 7569">
          <a:extLst>
            <a:ext uri="{FF2B5EF4-FFF2-40B4-BE49-F238E27FC236}">
              <a16:creationId xmlns:a16="http://schemas.microsoft.com/office/drawing/2014/main" id="{783C3FE1-65E9-4A7E-BD20-6B1715CC45F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98" name="Line 7570">
          <a:extLst>
            <a:ext uri="{FF2B5EF4-FFF2-40B4-BE49-F238E27FC236}">
              <a16:creationId xmlns:a16="http://schemas.microsoft.com/office/drawing/2014/main" id="{92994881-588E-496B-BB25-904032B4E68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899" name="Line 7571">
          <a:extLst>
            <a:ext uri="{FF2B5EF4-FFF2-40B4-BE49-F238E27FC236}">
              <a16:creationId xmlns:a16="http://schemas.microsoft.com/office/drawing/2014/main" id="{1CC7FF50-79E7-4B66-9E93-761A2FBC872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00" name="Line 7572">
          <a:extLst>
            <a:ext uri="{FF2B5EF4-FFF2-40B4-BE49-F238E27FC236}">
              <a16:creationId xmlns:a16="http://schemas.microsoft.com/office/drawing/2014/main" id="{BDA66C20-2F4C-46D2-994F-D6C6B1BE8AF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01" name="Line 7573">
          <a:extLst>
            <a:ext uri="{FF2B5EF4-FFF2-40B4-BE49-F238E27FC236}">
              <a16:creationId xmlns:a16="http://schemas.microsoft.com/office/drawing/2014/main" id="{8F4B0A4A-D36B-4194-B6F8-02432A0122C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02" name="Line 7574">
          <a:extLst>
            <a:ext uri="{FF2B5EF4-FFF2-40B4-BE49-F238E27FC236}">
              <a16:creationId xmlns:a16="http://schemas.microsoft.com/office/drawing/2014/main" id="{B89DD8A4-3DD5-4E9C-99FE-F9DEA5591BC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03" name="Line 7575">
          <a:extLst>
            <a:ext uri="{FF2B5EF4-FFF2-40B4-BE49-F238E27FC236}">
              <a16:creationId xmlns:a16="http://schemas.microsoft.com/office/drawing/2014/main" id="{1A730BB7-B86B-4C7B-AA48-2F051D42762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04" name="Line 7576">
          <a:extLst>
            <a:ext uri="{FF2B5EF4-FFF2-40B4-BE49-F238E27FC236}">
              <a16:creationId xmlns:a16="http://schemas.microsoft.com/office/drawing/2014/main" id="{78D0F05F-C995-42D2-9A26-D9F5F4B78A9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05" name="Line 7577">
          <a:extLst>
            <a:ext uri="{FF2B5EF4-FFF2-40B4-BE49-F238E27FC236}">
              <a16:creationId xmlns:a16="http://schemas.microsoft.com/office/drawing/2014/main" id="{C3A12781-52C8-403B-A88F-7847E29CA6E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06" name="Line 7578">
          <a:extLst>
            <a:ext uri="{FF2B5EF4-FFF2-40B4-BE49-F238E27FC236}">
              <a16:creationId xmlns:a16="http://schemas.microsoft.com/office/drawing/2014/main" id="{D5006D7D-F689-4958-8E22-020B204EEF6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07" name="Line 7579">
          <a:extLst>
            <a:ext uri="{FF2B5EF4-FFF2-40B4-BE49-F238E27FC236}">
              <a16:creationId xmlns:a16="http://schemas.microsoft.com/office/drawing/2014/main" id="{ADC43648-0727-4312-A3F7-E96A68F2724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08" name="Line 7580">
          <a:extLst>
            <a:ext uri="{FF2B5EF4-FFF2-40B4-BE49-F238E27FC236}">
              <a16:creationId xmlns:a16="http://schemas.microsoft.com/office/drawing/2014/main" id="{1ABA0C98-FFD3-4E4E-BE87-5F7CF72B8CC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09" name="Line 7581">
          <a:extLst>
            <a:ext uri="{FF2B5EF4-FFF2-40B4-BE49-F238E27FC236}">
              <a16:creationId xmlns:a16="http://schemas.microsoft.com/office/drawing/2014/main" id="{6A651443-BABA-434A-8557-690959C11EF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10" name="Line 7582">
          <a:extLst>
            <a:ext uri="{FF2B5EF4-FFF2-40B4-BE49-F238E27FC236}">
              <a16:creationId xmlns:a16="http://schemas.microsoft.com/office/drawing/2014/main" id="{BB432BCD-815A-4064-BF15-D1151FB7415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11" name="Line 7583">
          <a:extLst>
            <a:ext uri="{FF2B5EF4-FFF2-40B4-BE49-F238E27FC236}">
              <a16:creationId xmlns:a16="http://schemas.microsoft.com/office/drawing/2014/main" id="{D6AD0D4C-24F0-4E85-B604-0EBEF0B7B00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12" name="Line 7584">
          <a:extLst>
            <a:ext uri="{FF2B5EF4-FFF2-40B4-BE49-F238E27FC236}">
              <a16:creationId xmlns:a16="http://schemas.microsoft.com/office/drawing/2014/main" id="{204058FB-A811-4425-AA64-F3EA681E2C6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13" name="Line 7585">
          <a:extLst>
            <a:ext uri="{FF2B5EF4-FFF2-40B4-BE49-F238E27FC236}">
              <a16:creationId xmlns:a16="http://schemas.microsoft.com/office/drawing/2014/main" id="{5E5A6FDA-E6CE-4E12-9225-8BD3B5EA1F5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14" name="Line 7586">
          <a:extLst>
            <a:ext uri="{FF2B5EF4-FFF2-40B4-BE49-F238E27FC236}">
              <a16:creationId xmlns:a16="http://schemas.microsoft.com/office/drawing/2014/main" id="{AE0AE27D-F696-4576-9ED4-A6BA22AAF62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15" name="Line 7587">
          <a:extLst>
            <a:ext uri="{FF2B5EF4-FFF2-40B4-BE49-F238E27FC236}">
              <a16:creationId xmlns:a16="http://schemas.microsoft.com/office/drawing/2014/main" id="{5AAF3602-2DC8-4CF2-ACF9-539525294CE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16" name="Line 7588">
          <a:extLst>
            <a:ext uri="{FF2B5EF4-FFF2-40B4-BE49-F238E27FC236}">
              <a16:creationId xmlns:a16="http://schemas.microsoft.com/office/drawing/2014/main" id="{37D63F22-B359-4AB4-979F-078145FA837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17" name="Line 7589">
          <a:extLst>
            <a:ext uri="{FF2B5EF4-FFF2-40B4-BE49-F238E27FC236}">
              <a16:creationId xmlns:a16="http://schemas.microsoft.com/office/drawing/2014/main" id="{B7956046-3F17-4B6C-9BC2-84B5B16961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18" name="Line 7590">
          <a:extLst>
            <a:ext uri="{FF2B5EF4-FFF2-40B4-BE49-F238E27FC236}">
              <a16:creationId xmlns:a16="http://schemas.microsoft.com/office/drawing/2014/main" id="{DD557E57-B737-4B03-876A-413DB5870D6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19" name="Line 7591">
          <a:extLst>
            <a:ext uri="{FF2B5EF4-FFF2-40B4-BE49-F238E27FC236}">
              <a16:creationId xmlns:a16="http://schemas.microsoft.com/office/drawing/2014/main" id="{925504D6-9CBC-4F83-ACB4-E756F510519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20" name="Line 7592">
          <a:extLst>
            <a:ext uri="{FF2B5EF4-FFF2-40B4-BE49-F238E27FC236}">
              <a16:creationId xmlns:a16="http://schemas.microsoft.com/office/drawing/2014/main" id="{9FF8B928-5344-42CB-91C4-56EF0A872F7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21" name="Line 7593">
          <a:extLst>
            <a:ext uri="{FF2B5EF4-FFF2-40B4-BE49-F238E27FC236}">
              <a16:creationId xmlns:a16="http://schemas.microsoft.com/office/drawing/2014/main" id="{1E29E9B4-496F-4A91-8FB8-2C848ACC940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22" name="Line 7594">
          <a:extLst>
            <a:ext uri="{FF2B5EF4-FFF2-40B4-BE49-F238E27FC236}">
              <a16:creationId xmlns:a16="http://schemas.microsoft.com/office/drawing/2014/main" id="{B00DBEEF-E0B4-4780-BB5B-3E049A623CD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23" name="Line 7595">
          <a:extLst>
            <a:ext uri="{FF2B5EF4-FFF2-40B4-BE49-F238E27FC236}">
              <a16:creationId xmlns:a16="http://schemas.microsoft.com/office/drawing/2014/main" id="{92A9BD17-52A7-4A85-BCF4-57E8C5E0BB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24" name="Line 7596">
          <a:extLst>
            <a:ext uri="{FF2B5EF4-FFF2-40B4-BE49-F238E27FC236}">
              <a16:creationId xmlns:a16="http://schemas.microsoft.com/office/drawing/2014/main" id="{DF922EA8-DCBD-4D73-A6F5-6872D5297D4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25" name="Line 7597">
          <a:extLst>
            <a:ext uri="{FF2B5EF4-FFF2-40B4-BE49-F238E27FC236}">
              <a16:creationId xmlns:a16="http://schemas.microsoft.com/office/drawing/2014/main" id="{900AFAF7-4E8D-4E6E-B1D0-F2D09EA6BD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26" name="Line 7598">
          <a:extLst>
            <a:ext uri="{FF2B5EF4-FFF2-40B4-BE49-F238E27FC236}">
              <a16:creationId xmlns:a16="http://schemas.microsoft.com/office/drawing/2014/main" id="{14C7F433-9232-4293-84F0-21D2A2836BE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27" name="Line 7599">
          <a:extLst>
            <a:ext uri="{FF2B5EF4-FFF2-40B4-BE49-F238E27FC236}">
              <a16:creationId xmlns:a16="http://schemas.microsoft.com/office/drawing/2014/main" id="{93D15454-BEA4-400F-A02D-AE603EA02B3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28" name="Line 7600">
          <a:extLst>
            <a:ext uri="{FF2B5EF4-FFF2-40B4-BE49-F238E27FC236}">
              <a16:creationId xmlns:a16="http://schemas.microsoft.com/office/drawing/2014/main" id="{0AC3B5D0-81EF-4D52-9861-BF458832C4E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29" name="Line 7601">
          <a:extLst>
            <a:ext uri="{FF2B5EF4-FFF2-40B4-BE49-F238E27FC236}">
              <a16:creationId xmlns:a16="http://schemas.microsoft.com/office/drawing/2014/main" id="{611BF478-D505-4928-B904-2C357F2FB38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30" name="Line 7602">
          <a:extLst>
            <a:ext uri="{FF2B5EF4-FFF2-40B4-BE49-F238E27FC236}">
              <a16:creationId xmlns:a16="http://schemas.microsoft.com/office/drawing/2014/main" id="{2E74A3D3-D55E-46E1-9921-13D31E259DB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31" name="Line 7603">
          <a:extLst>
            <a:ext uri="{FF2B5EF4-FFF2-40B4-BE49-F238E27FC236}">
              <a16:creationId xmlns:a16="http://schemas.microsoft.com/office/drawing/2014/main" id="{65520B25-BB0D-4206-8E80-08A1524331B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32" name="Line 7604">
          <a:extLst>
            <a:ext uri="{FF2B5EF4-FFF2-40B4-BE49-F238E27FC236}">
              <a16:creationId xmlns:a16="http://schemas.microsoft.com/office/drawing/2014/main" id="{3F34A9CE-E1CA-4E7D-B45F-8B91E973E8D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33" name="Line 7605">
          <a:extLst>
            <a:ext uri="{FF2B5EF4-FFF2-40B4-BE49-F238E27FC236}">
              <a16:creationId xmlns:a16="http://schemas.microsoft.com/office/drawing/2014/main" id="{2D4E1AA6-E02F-46C7-9096-9CABC910A2C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34" name="Line 7606">
          <a:extLst>
            <a:ext uri="{FF2B5EF4-FFF2-40B4-BE49-F238E27FC236}">
              <a16:creationId xmlns:a16="http://schemas.microsoft.com/office/drawing/2014/main" id="{5D6D0A3C-3385-4056-9082-32818FD3DC3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35" name="Line 7607">
          <a:extLst>
            <a:ext uri="{FF2B5EF4-FFF2-40B4-BE49-F238E27FC236}">
              <a16:creationId xmlns:a16="http://schemas.microsoft.com/office/drawing/2014/main" id="{82FC887C-9B52-49F2-8AB1-D11A2321A8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36" name="Line 7608">
          <a:extLst>
            <a:ext uri="{FF2B5EF4-FFF2-40B4-BE49-F238E27FC236}">
              <a16:creationId xmlns:a16="http://schemas.microsoft.com/office/drawing/2014/main" id="{6C78882A-92CA-4975-A207-8185AC62845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37" name="Line 7609">
          <a:extLst>
            <a:ext uri="{FF2B5EF4-FFF2-40B4-BE49-F238E27FC236}">
              <a16:creationId xmlns:a16="http://schemas.microsoft.com/office/drawing/2014/main" id="{AAE6AD3B-0693-4853-B5AA-2D2BA50093C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38" name="Line 7610">
          <a:extLst>
            <a:ext uri="{FF2B5EF4-FFF2-40B4-BE49-F238E27FC236}">
              <a16:creationId xmlns:a16="http://schemas.microsoft.com/office/drawing/2014/main" id="{5E74F175-455B-4D87-872E-D68B2AAEBDA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39" name="Line 7611">
          <a:extLst>
            <a:ext uri="{FF2B5EF4-FFF2-40B4-BE49-F238E27FC236}">
              <a16:creationId xmlns:a16="http://schemas.microsoft.com/office/drawing/2014/main" id="{3FDBC43C-A403-48B3-B593-E8AFFC6F393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40" name="Line 7612">
          <a:extLst>
            <a:ext uri="{FF2B5EF4-FFF2-40B4-BE49-F238E27FC236}">
              <a16:creationId xmlns:a16="http://schemas.microsoft.com/office/drawing/2014/main" id="{134D2F85-2502-4C42-A4A9-061AFBB57F6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41" name="Line 7613">
          <a:extLst>
            <a:ext uri="{FF2B5EF4-FFF2-40B4-BE49-F238E27FC236}">
              <a16:creationId xmlns:a16="http://schemas.microsoft.com/office/drawing/2014/main" id="{BC08F693-6BAC-440B-B97E-74D856BA0D8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42" name="Line 7614">
          <a:extLst>
            <a:ext uri="{FF2B5EF4-FFF2-40B4-BE49-F238E27FC236}">
              <a16:creationId xmlns:a16="http://schemas.microsoft.com/office/drawing/2014/main" id="{8ECF6DD3-F3B9-4C77-99D8-926B9BAD276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43" name="Line 7615">
          <a:extLst>
            <a:ext uri="{FF2B5EF4-FFF2-40B4-BE49-F238E27FC236}">
              <a16:creationId xmlns:a16="http://schemas.microsoft.com/office/drawing/2014/main" id="{325E8B75-3D35-4888-AB30-9A0A914CC3B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44" name="Line 7616">
          <a:extLst>
            <a:ext uri="{FF2B5EF4-FFF2-40B4-BE49-F238E27FC236}">
              <a16:creationId xmlns:a16="http://schemas.microsoft.com/office/drawing/2014/main" id="{E7487C94-4364-4796-93F7-4FA13B8817C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45" name="Line 7617">
          <a:extLst>
            <a:ext uri="{FF2B5EF4-FFF2-40B4-BE49-F238E27FC236}">
              <a16:creationId xmlns:a16="http://schemas.microsoft.com/office/drawing/2014/main" id="{530FAA38-9205-47FD-AF3C-5CD489001DD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46" name="Line 7618">
          <a:extLst>
            <a:ext uri="{FF2B5EF4-FFF2-40B4-BE49-F238E27FC236}">
              <a16:creationId xmlns:a16="http://schemas.microsoft.com/office/drawing/2014/main" id="{9F1BE931-A49D-407C-A238-9F1271B7BBF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47" name="Line 7619">
          <a:extLst>
            <a:ext uri="{FF2B5EF4-FFF2-40B4-BE49-F238E27FC236}">
              <a16:creationId xmlns:a16="http://schemas.microsoft.com/office/drawing/2014/main" id="{67C9CE83-25A5-4C28-A18A-281781CB0D5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48" name="Line 7620">
          <a:extLst>
            <a:ext uri="{FF2B5EF4-FFF2-40B4-BE49-F238E27FC236}">
              <a16:creationId xmlns:a16="http://schemas.microsoft.com/office/drawing/2014/main" id="{B1CDCF3C-C53D-495A-A89F-4AF5DC403A3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49" name="Line 7621">
          <a:extLst>
            <a:ext uri="{FF2B5EF4-FFF2-40B4-BE49-F238E27FC236}">
              <a16:creationId xmlns:a16="http://schemas.microsoft.com/office/drawing/2014/main" id="{2C0A72D8-573C-435C-8793-B4AA3EA117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50" name="Line 7622">
          <a:extLst>
            <a:ext uri="{FF2B5EF4-FFF2-40B4-BE49-F238E27FC236}">
              <a16:creationId xmlns:a16="http://schemas.microsoft.com/office/drawing/2014/main" id="{F7EC55B6-4B04-4436-A8F6-45AB5CDCF97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51" name="Line 7623">
          <a:extLst>
            <a:ext uri="{FF2B5EF4-FFF2-40B4-BE49-F238E27FC236}">
              <a16:creationId xmlns:a16="http://schemas.microsoft.com/office/drawing/2014/main" id="{7352062E-31E0-434A-9511-FD50907F426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52" name="Line 7624">
          <a:extLst>
            <a:ext uri="{FF2B5EF4-FFF2-40B4-BE49-F238E27FC236}">
              <a16:creationId xmlns:a16="http://schemas.microsoft.com/office/drawing/2014/main" id="{1509E7FB-213B-41A4-8278-2CEEC6156F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53" name="Line 7625">
          <a:extLst>
            <a:ext uri="{FF2B5EF4-FFF2-40B4-BE49-F238E27FC236}">
              <a16:creationId xmlns:a16="http://schemas.microsoft.com/office/drawing/2014/main" id="{10F80457-297A-4DDE-A80D-CD21DF24E07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54" name="Line 7626">
          <a:extLst>
            <a:ext uri="{FF2B5EF4-FFF2-40B4-BE49-F238E27FC236}">
              <a16:creationId xmlns:a16="http://schemas.microsoft.com/office/drawing/2014/main" id="{6AB0EE2E-5719-4AF1-89AD-1C564AD70D0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55" name="Line 7627">
          <a:extLst>
            <a:ext uri="{FF2B5EF4-FFF2-40B4-BE49-F238E27FC236}">
              <a16:creationId xmlns:a16="http://schemas.microsoft.com/office/drawing/2014/main" id="{AB3DF56A-77C6-48CC-8A15-88103A9EF7D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56" name="Line 7628">
          <a:extLst>
            <a:ext uri="{FF2B5EF4-FFF2-40B4-BE49-F238E27FC236}">
              <a16:creationId xmlns:a16="http://schemas.microsoft.com/office/drawing/2014/main" id="{60355966-F315-44CE-B3AD-498277070F7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57" name="Line 7629">
          <a:extLst>
            <a:ext uri="{FF2B5EF4-FFF2-40B4-BE49-F238E27FC236}">
              <a16:creationId xmlns:a16="http://schemas.microsoft.com/office/drawing/2014/main" id="{50CBA610-15E1-416B-9017-FF57AD67D03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58" name="Line 7630">
          <a:extLst>
            <a:ext uri="{FF2B5EF4-FFF2-40B4-BE49-F238E27FC236}">
              <a16:creationId xmlns:a16="http://schemas.microsoft.com/office/drawing/2014/main" id="{64620D13-13A6-4FDC-AF59-6B76500984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59" name="Line 7631">
          <a:extLst>
            <a:ext uri="{FF2B5EF4-FFF2-40B4-BE49-F238E27FC236}">
              <a16:creationId xmlns:a16="http://schemas.microsoft.com/office/drawing/2014/main" id="{5724E175-C48A-404C-858D-099DB7010F0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60" name="Line 7632">
          <a:extLst>
            <a:ext uri="{FF2B5EF4-FFF2-40B4-BE49-F238E27FC236}">
              <a16:creationId xmlns:a16="http://schemas.microsoft.com/office/drawing/2014/main" id="{BA0F6738-EDDD-4B41-8CD3-221183A81B5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61" name="Line 7633">
          <a:extLst>
            <a:ext uri="{FF2B5EF4-FFF2-40B4-BE49-F238E27FC236}">
              <a16:creationId xmlns:a16="http://schemas.microsoft.com/office/drawing/2014/main" id="{63D158AA-2A73-4B5F-AC77-0F5CA65B9A4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62" name="Line 7634">
          <a:extLst>
            <a:ext uri="{FF2B5EF4-FFF2-40B4-BE49-F238E27FC236}">
              <a16:creationId xmlns:a16="http://schemas.microsoft.com/office/drawing/2014/main" id="{55B06AEB-F01F-4F7E-8EEB-338A4ACFC8C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63" name="Line 7635">
          <a:extLst>
            <a:ext uri="{FF2B5EF4-FFF2-40B4-BE49-F238E27FC236}">
              <a16:creationId xmlns:a16="http://schemas.microsoft.com/office/drawing/2014/main" id="{CF223034-E8EC-47CC-8165-A9F25C15CB5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64" name="Line 7636">
          <a:extLst>
            <a:ext uri="{FF2B5EF4-FFF2-40B4-BE49-F238E27FC236}">
              <a16:creationId xmlns:a16="http://schemas.microsoft.com/office/drawing/2014/main" id="{49373D8B-ECE7-420E-A8AA-FD901BAE510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65" name="Line 7637">
          <a:extLst>
            <a:ext uri="{FF2B5EF4-FFF2-40B4-BE49-F238E27FC236}">
              <a16:creationId xmlns:a16="http://schemas.microsoft.com/office/drawing/2014/main" id="{942B12AF-CBBB-46C4-9C98-BDD1638F508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66" name="Line 7638">
          <a:extLst>
            <a:ext uri="{FF2B5EF4-FFF2-40B4-BE49-F238E27FC236}">
              <a16:creationId xmlns:a16="http://schemas.microsoft.com/office/drawing/2014/main" id="{5A44301F-5E48-4ED2-AF0C-19D565523D8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67" name="Line 7639">
          <a:extLst>
            <a:ext uri="{FF2B5EF4-FFF2-40B4-BE49-F238E27FC236}">
              <a16:creationId xmlns:a16="http://schemas.microsoft.com/office/drawing/2014/main" id="{848390D0-2DF9-4AF5-AAE7-4242D64DD16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68" name="Line 7640">
          <a:extLst>
            <a:ext uri="{FF2B5EF4-FFF2-40B4-BE49-F238E27FC236}">
              <a16:creationId xmlns:a16="http://schemas.microsoft.com/office/drawing/2014/main" id="{C37B6E74-1866-4DBA-A35A-7BA75728415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69" name="Line 7641">
          <a:extLst>
            <a:ext uri="{FF2B5EF4-FFF2-40B4-BE49-F238E27FC236}">
              <a16:creationId xmlns:a16="http://schemas.microsoft.com/office/drawing/2014/main" id="{D5D1CAE4-F618-4C65-A6D0-AC9B4E12020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70" name="Line 7642">
          <a:extLst>
            <a:ext uri="{FF2B5EF4-FFF2-40B4-BE49-F238E27FC236}">
              <a16:creationId xmlns:a16="http://schemas.microsoft.com/office/drawing/2014/main" id="{5D787DE9-3D1E-48BC-A60B-B29BD09597A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71" name="Line 7643">
          <a:extLst>
            <a:ext uri="{FF2B5EF4-FFF2-40B4-BE49-F238E27FC236}">
              <a16:creationId xmlns:a16="http://schemas.microsoft.com/office/drawing/2014/main" id="{ED57A056-8811-4FF0-8CC3-5893EB51F09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72" name="Line 7644">
          <a:extLst>
            <a:ext uri="{FF2B5EF4-FFF2-40B4-BE49-F238E27FC236}">
              <a16:creationId xmlns:a16="http://schemas.microsoft.com/office/drawing/2014/main" id="{80DB824E-CCA5-41BE-82BF-67120BC3AF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73" name="Line 7645">
          <a:extLst>
            <a:ext uri="{FF2B5EF4-FFF2-40B4-BE49-F238E27FC236}">
              <a16:creationId xmlns:a16="http://schemas.microsoft.com/office/drawing/2014/main" id="{3CA36743-11D5-42C2-B578-1D470AA74A2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74" name="Line 7646">
          <a:extLst>
            <a:ext uri="{FF2B5EF4-FFF2-40B4-BE49-F238E27FC236}">
              <a16:creationId xmlns:a16="http://schemas.microsoft.com/office/drawing/2014/main" id="{FDA2E7CC-F2A1-4520-BC65-43F660007AB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75" name="Line 7647">
          <a:extLst>
            <a:ext uri="{FF2B5EF4-FFF2-40B4-BE49-F238E27FC236}">
              <a16:creationId xmlns:a16="http://schemas.microsoft.com/office/drawing/2014/main" id="{A2998AE2-C3D1-48BC-806E-BE29916C426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76" name="Line 7648">
          <a:extLst>
            <a:ext uri="{FF2B5EF4-FFF2-40B4-BE49-F238E27FC236}">
              <a16:creationId xmlns:a16="http://schemas.microsoft.com/office/drawing/2014/main" id="{B0067CD8-565E-411F-8FD2-264EAEFA308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77" name="Line 7649">
          <a:extLst>
            <a:ext uri="{FF2B5EF4-FFF2-40B4-BE49-F238E27FC236}">
              <a16:creationId xmlns:a16="http://schemas.microsoft.com/office/drawing/2014/main" id="{F3AC33A2-06F1-45C3-8389-8FFA3B15176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78" name="Line 7650">
          <a:extLst>
            <a:ext uri="{FF2B5EF4-FFF2-40B4-BE49-F238E27FC236}">
              <a16:creationId xmlns:a16="http://schemas.microsoft.com/office/drawing/2014/main" id="{672D8BEF-FFF1-4ADF-9035-AA40499E829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79" name="Line 7651">
          <a:extLst>
            <a:ext uri="{FF2B5EF4-FFF2-40B4-BE49-F238E27FC236}">
              <a16:creationId xmlns:a16="http://schemas.microsoft.com/office/drawing/2014/main" id="{BF9CB5CB-6271-4888-B8C4-D3C99A0AE33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80" name="Line 7652">
          <a:extLst>
            <a:ext uri="{FF2B5EF4-FFF2-40B4-BE49-F238E27FC236}">
              <a16:creationId xmlns:a16="http://schemas.microsoft.com/office/drawing/2014/main" id="{3DB785B3-461E-423B-BA17-D2D867803C5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81" name="Line 7653">
          <a:extLst>
            <a:ext uri="{FF2B5EF4-FFF2-40B4-BE49-F238E27FC236}">
              <a16:creationId xmlns:a16="http://schemas.microsoft.com/office/drawing/2014/main" id="{1C38F71C-1698-4D07-8B4A-3F0B6991612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82" name="Line 7654">
          <a:extLst>
            <a:ext uri="{FF2B5EF4-FFF2-40B4-BE49-F238E27FC236}">
              <a16:creationId xmlns:a16="http://schemas.microsoft.com/office/drawing/2014/main" id="{BFE6A845-9231-4F5B-8AD3-C9E56C74B08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83" name="Line 7655">
          <a:extLst>
            <a:ext uri="{FF2B5EF4-FFF2-40B4-BE49-F238E27FC236}">
              <a16:creationId xmlns:a16="http://schemas.microsoft.com/office/drawing/2014/main" id="{03D83D5B-3A28-45E3-8CB5-9654B716A5B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84" name="Line 7656">
          <a:extLst>
            <a:ext uri="{FF2B5EF4-FFF2-40B4-BE49-F238E27FC236}">
              <a16:creationId xmlns:a16="http://schemas.microsoft.com/office/drawing/2014/main" id="{2B1EC467-74DE-448F-8A7A-9ABB824FFE5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85" name="Line 7657">
          <a:extLst>
            <a:ext uri="{FF2B5EF4-FFF2-40B4-BE49-F238E27FC236}">
              <a16:creationId xmlns:a16="http://schemas.microsoft.com/office/drawing/2014/main" id="{C30C9D7C-8F5B-4014-B277-30EDCDBAC35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86" name="Line 7658">
          <a:extLst>
            <a:ext uri="{FF2B5EF4-FFF2-40B4-BE49-F238E27FC236}">
              <a16:creationId xmlns:a16="http://schemas.microsoft.com/office/drawing/2014/main" id="{E910CA2A-FD54-41AC-8DF1-8FF6F411E65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87" name="Line 7659">
          <a:extLst>
            <a:ext uri="{FF2B5EF4-FFF2-40B4-BE49-F238E27FC236}">
              <a16:creationId xmlns:a16="http://schemas.microsoft.com/office/drawing/2014/main" id="{A65E564C-30A5-4B0E-8BCF-ED902A8AA8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88" name="Line 7660">
          <a:extLst>
            <a:ext uri="{FF2B5EF4-FFF2-40B4-BE49-F238E27FC236}">
              <a16:creationId xmlns:a16="http://schemas.microsoft.com/office/drawing/2014/main" id="{8A93DCE4-27EE-44BF-B5E8-4322510F63B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89" name="Line 7661">
          <a:extLst>
            <a:ext uri="{FF2B5EF4-FFF2-40B4-BE49-F238E27FC236}">
              <a16:creationId xmlns:a16="http://schemas.microsoft.com/office/drawing/2014/main" id="{D42E0F97-491A-4696-8ADE-409E2C3899D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90" name="Line 7662">
          <a:extLst>
            <a:ext uri="{FF2B5EF4-FFF2-40B4-BE49-F238E27FC236}">
              <a16:creationId xmlns:a16="http://schemas.microsoft.com/office/drawing/2014/main" id="{53E98F13-1786-4F8F-8212-D9FEE0ACB7D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91" name="Line 7663">
          <a:extLst>
            <a:ext uri="{FF2B5EF4-FFF2-40B4-BE49-F238E27FC236}">
              <a16:creationId xmlns:a16="http://schemas.microsoft.com/office/drawing/2014/main" id="{4A73BF6F-7A09-4860-86C5-0F43D02C4B6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92" name="Line 7664">
          <a:extLst>
            <a:ext uri="{FF2B5EF4-FFF2-40B4-BE49-F238E27FC236}">
              <a16:creationId xmlns:a16="http://schemas.microsoft.com/office/drawing/2014/main" id="{D419F684-9A1F-4F8D-9968-A6CFEDB019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93" name="Line 7665">
          <a:extLst>
            <a:ext uri="{FF2B5EF4-FFF2-40B4-BE49-F238E27FC236}">
              <a16:creationId xmlns:a16="http://schemas.microsoft.com/office/drawing/2014/main" id="{A458977B-F483-4CB8-9641-C3B55EC48B7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94" name="Line 7666">
          <a:extLst>
            <a:ext uri="{FF2B5EF4-FFF2-40B4-BE49-F238E27FC236}">
              <a16:creationId xmlns:a16="http://schemas.microsoft.com/office/drawing/2014/main" id="{5ABFED36-6B15-4BBF-8EBC-2FAD96C2019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95" name="Line 7667">
          <a:extLst>
            <a:ext uri="{FF2B5EF4-FFF2-40B4-BE49-F238E27FC236}">
              <a16:creationId xmlns:a16="http://schemas.microsoft.com/office/drawing/2014/main" id="{1E462B8B-7D86-4EFA-BED1-CE25417A8C3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96" name="Line 7668">
          <a:extLst>
            <a:ext uri="{FF2B5EF4-FFF2-40B4-BE49-F238E27FC236}">
              <a16:creationId xmlns:a16="http://schemas.microsoft.com/office/drawing/2014/main" id="{806A9977-642C-4BCC-B308-0F6CABE037D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97" name="Line 7669">
          <a:extLst>
            <a:ext uri="{FF2B5EF4-FFF2-40B4-BE49-F238E27FC236}">
              <a16:creationId xmlns:a16="http://schemas.microsoft.com/office/drawing/2014/main" id="{64DD272D-B872-4247-A3B0-9AF6326CB61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98" name="Line 7670">
          <a:extLst>
            <a:ext uri="{FF2B5EF4-FFF2-40B4-BE49-F238E27FC236}">
              <a16:creationId xmlns:a16="http://schemas.microsoft.com/office/drawing/2014/main" id="{41B867AD-983D-4C5A-BC8F-69B80EBC355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6999" name="Line 7671">
          <a:extLst>
            <a:ext uri="{FF2B5EF4-FFF2-40B4-BE49-F238E27FC236}">
              <a16:creationId xmlns:a16="http://schemas.microsoft.com/office/drawing/2014/main" id="{EA8C8904-539B-46DC-8C74-1FE6A035C93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00" name="Line 7672">
          <a:extLst>
            <a:ext uri="{FF2B5EF4-FFF2-40B4-BE49-F238E27FC236}">
              <a16:creationId xmlns:a16="http://schemas.microsoft.com/office/drawing/2014/main" id="{002536F3-7A23-4D0B-8745-205DB076A2E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01" name="Line 7673">
          <a:extLst>
            <a:ext uri="{FF2B5EF4-FFF2-40B4-BE49-F238E27FC236}">
              <a16:creationId xmlns:a16="http://schemas.microsoft.com/office/drawing/2014/main" id="{6D383FBF-7AB4-4D8A-888D-2409C9DD072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02" name="Line 7674">
          <a:extLst>
            <a:ext uri="{FF2B5EF4-FFF2-40B4-BE49-F238E27FC236}">
              <a16:creationId xmlns:a16="http://schemas.microsoft.com/office/drawing/2014/main" id="{7973A113-8A27-4DA7-A7A8-4888BFA4B1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03" name="Line 7675">
          <a:extLst>
            <a:ext uri="{FF2B5EF4-FFF2-40B4-BE49-F238E27FC236}">
              <a16:creationId xmlns:a16="http://schemas.microsoft.com/office/drawing/2014/main" id="{5FE60981-18CC-4C13-AC37-02A2262536C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04" name="Line 7676">
          <a:extLst>
            <a:ext uri="{FF2B5EF4-FFF2-40B4-BE49-F238E27FC236}">
              <a16:creationId xmlns:a16="http://schemas.microsoft.com/office/drawing/2014/main" id="{FCB333CE-ACD0-4CE8-ABA1-EE1913A1E62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05" name="Line 7677">
          <a:extLst>
            <a:ext uri="{FF2B5EF4-FFF2-40B4-BE49-F238E27FC236}">
              <a16:creationId xmlns:a16="http://schemas.microsoft.com/office/drawing/2014/main" id="{D7C00CBE-9924-41CE-BE03-0985523E843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06" name="Line 7678">
          <a:extLst>
            <a:ext uri="{FF2B5EF4-FFF2-40B4-BE49-F238E27FC236}">
              <a16:creationId xmlns:a16="http://schemas.microsoft.com/office/drawing/2014/main" id="{31D58AFE-4105-4FD8-8201-D0EA0BE299B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07" name="Line 7679">
          <a:extLst>
            <a:ext uri="{FF2B5EF4-FFF2-40B4-BE49-F238E27FC236}">
              <a16:creationId xmlns:a16="http://schemas.microsoft.com/office/drawing/2014/main" id="{FF65F86A-9DAD-4A11-B02B-7E763EE2BBB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08" name="Line 7680">
          <a:extLst>
            <a:ext uri="{FF2B5EF4-FFF2-40B4-BE49-F238E27FC236}">
              <a16:creationId xmlns:a16="http://schemas.microsoft.com/office/drawing/2014/main" id="{5E3AAF32-19A6-4325-8309-1EFDD77737D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09" name="Line 7681">
          <a:extLst>
            <a:ext uri="{FF2B5EF4-FFF2-40B4-BE49-F238E27FC236}">
              <a16:creationId xmlns:a16="http://schemas.microsoft.com/office/drawing/2014/main" id="{197FF5F4-686F-49D0-9303-894DED15650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10" name="Line 7682">
          <a:extLst>
            <a:ext uri="{FF2B5EF4-FFF2-40B4-BE49-F238E27FC236}">
              <a16:creationId xmlns:a16="http://schemas.microsoft.com/office/drawing/2014/main" id="{EAE01204-6BFF-49C8-98A1-52991B2DBBA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11" name="Line 7683">
          <a:extLst>
            <a:ext uri="{FF2B5EF4-FFF2-40B4-BE49-F238E27FC236}">
              <a16:creationId xmlns:a16="http://schemas.microsoft.com/office/drawing/2014/main" id="{4CAE9FB6-F521-4CF1-A6D7-0EB163FEA7E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12" name="Line 7684">
          <a:extLst>
            <a:ext uri="{FF2B5EF4-FFF2-40B4-BE49-F238E27FC236}">
              <a16:creationId xmlns:a16="http://schemas.microsoft.com/office/drawing/2014/main" id="{C8E4A9D1-D45A-4688-818E-F7D1889CDCA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13" name="Line 7685">
          <a:extLst>
            <a:ext uri="{FF2B5EF4-FFF2-40B4-BE49-F238E27FC236}">
              <a16:creationId xmlns:a16="http://schemas.microsoft.com/office/drawing/2014/main" id="{EE55B314-8961-41F9-A863-5978352A5AA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14" name="Line 7686">
          <a:extLst>
            <a:ext uri="{FF2B5EF4-FFF2-40B4-BE49-F238E27FC236}">
              <a16:creationId xmlns:a16="http://schemas.microsoft.com/office/drawing/2014/main" id="{EA700DA2-A7B1-49E0-9156-81EB3151AFC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15" name="Line 7687">
          <a:extLst>
            <a:ext uri="{FF2B5EF4-FFF2-40B4-BE49-F238E27FC236}">
              <a16:creationId xmlns:a16="http://schemas.microsoft.com/office/drawing/2014/main" id="{0649EC42-9753-430A-B618-5D6D0CAD225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16" name="Line 7688">
          <a:extLst>
            <a:ext uri="{FF2B5EF4-FFF2-40B4-BE49-F238E27FC236}">
              <a16:creationId xmlns:a16="http://schemas.microsoft.com/office/drawing/2014/main" id="{0D7C3B2E-BF2B-4CF8-B3A3-BBE09EA7D2A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17" name="Line 7689">
          <a:extLst>
            <a:ext uri="{FF2B5EF4-FFF2-40B4-BE49-F238E27FC236}">
              <a16:creationId xmlns:a16="http://schemas.microsoft.com/office/drawing/2014/main" id="{92D83D19-643D-43B8-8E72-8B86854415F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18" name="Line 7690">
          <a:extLst>
            <a:ext uri="{FF2B5EF4-FFF2-40B4-BE49-F238E27FC236}">
              <a16:creationId xmlns:a16="http://schemas.microsoft.com/office/drawing/2014/main" id="{876A722C-7271-4876-911C-5A398F6828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19" name="Line 7691">
          <a:extLst>
            <a:ext uri="{FF2B5EF4-FFF2-40B4-BE49-F238E27FC236}">
              <a16:creationId xmlns:a16="http://schemas.microsoft.com/office/drawing/2014/main" id="{5118AD6E-8819-4EBE-99A5-6503D931C23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20" name="Line 7692">
          <a:extLst>
            <a:ext uri="{FF2B5EF4-FFF2-40B4-BE49-F238E27FC236}">
              <a16:creationId xmlns:a16="http://schemas.microsoft.com/office/drawing/2014/main" id="{9B7DC75D-9CCC-4F4A-BDDD-AD82D88FE88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21" name="Line 7693">
          <a:extLst>
            <a:ext uri="{FF2B5EF4-FFF2-40B4-BE49-F238E27FC236}">
              <a16:creationId xmlns:a16="http://schemas.microsoft.com/office/drawing/2014/main" id="{5036ED55-C40B-4949-8105-08D70D1CCBC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22" name="Line 7694">
          <a:extLst>
            <a:ext uri="{FF2B5EF4-FFF2-40B4-BE49-F238E27FC236}">
              <a16:creationId xmlns:a16="http://schemas.microsoft.com/office/drawing/2014/main" id="{13683B08-2BD7-4B67-88B8-C0F48132D11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23" name="Line 7695">
          <a:extLst>
            <a:ext uri="{FF2B5EF4-FFF2-40B4-BE49-F238E27FC236}">
              <a16:creationId xmlns:a16="http://schemas.microsoft.com/office/drawing/2014/main" id="{40306EA7-E764-48EF-9428-6ACA5734A6C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24" name="Line 7696">
          <a:extLst>
            <a:ext uri="{FF2B5EF4-FFF2-40B4-BE49-F238E27FC236}">
              <a16:creationId xmlns:a16="http://schemas.microsoft.com/office/drawing/2014/main" id="{8E3DAB83-5721-4D34-9E04-FE39E0C6DA9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25" name="Line 7697">
          <a:extLst>
            <a:ext uri="{FF2B5EF4-FFF2-40B4-BE49-F238E27FC236}">
              <a16:creationId xmlns:a16="http://schemas.microsoft.com/office/drawing/2014/main" id="{6082030B-39EF-4C53-A79E-3FBB664121F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26" name="Line 7698">
          <a:extLst>
            <a:ext uri="{FF2B5EF4-FFF2-40B4-BE49-F238E27FC236}">
              <a16:creationId xmlns:a16="http://schemas.microsoft.com/office/drawing/2014/main" id="{D0F6460E-23D3-46AB-9F33-E0AA731F62B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27" name="Line 7699">
          <a:extLst>
            <a:ext uri="{FF2B5EF4-FFF2-40B4-BE49-F238E27FC236}">
              <a16:creationId xmlns:a16="http://schemas.microsoft.com/office/drawing/2014/main" id="{912FF882-FFB6-41B8-A83C-21F9B6E8372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28" name="Line 7700">
          <a:extLst>
            <a:ext uri="{FF2B5EF4-FFF2-40B4-BE49-F238E27FC236}">
              <a16:creationId xmlns:a16="http://schemas.microsoft.com/office/drawing/2014/main" id="{3E243798-2C91-4E60-92F1-B281B06F89A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29" name="Line 7701">
          <a:extLst>
            <a:ext uri="{FF2B5EF4-FFF2-40B4-BE49-F238E27FC236}">
              <a16:creationId xmlns:a16="http://schemas.microsoft.com/office/drawing/2014/main" id="{ECB2A0C3-B94E-4032-81DB-F5874A9EB3E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30" name="Line 7702">
          <a:extLst>
            <a:ext uri="{FF2B5EF4-FFF2-40B4-BE49-F238E27FC236}">
              <a16:creationId xmlns:a16="http://schemas.microsoft.com/office/drawing/2014/main" id="{6DCC62A3-8AC4-4453-86F7-91829E271A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31" name="Line 7703">
          <a:extLst>
            <a:ext uri="{FF2B5EF4-FFF2-40B4-BE49-F238E27FC236}">
              <a16:creationId xmlns:a16="http://schemas.microsoft.com/office/drawing/2014/main" id="{DE3B6C1B-DC7D-4683-9D6B-65F1CD488B9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32" name="Line 7704">
          <a:extLst>
            <a:ext uri="{FF2B5EF4-FFF2-40B4-BE49-F238E27FC236}">
              <a16:creationId xmlns:a16="http://schemas.microsoft.com/office/drawing/2014/main" id="{9EFBE6E7-5F88-457D-A024-D4CC2ADD167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33" name="Line 7705">
          <a:extLst>
            <a:ext uri="{FF2B5EF4-FFF2-40B4-BE49-F238E27FC236}">
              <a16:creationId xmlns:a16="http://schemas.microsoft.com/office/drawing/2014/main" id="{83053008-A938-43BA-A2F2-39F70BD6775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34" name="Line 7706">
          <a:extLst>
            <a:ext uri="{FF2B5EF4-FFF2-40B4-BE49-F238E27FC236}">
              <a16:creationId xmlns:a16="http://schemas.microsoft.com/office/drawing/2014/main" id="{18EEBED0-F941-400B-BE6F-CE22589E04B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35" name="Line 7707">
          <a:extLst>
            <a:ext uri="{FF2B5EF4-FFF2-40B4-BE49-F238E27FC236}">
              <a16:creationId xmlns:a16="http://schemas.microsoft.com/office/drawing/2014/main" id="{0F8053F9-E857-4225-BABA-2E99A0B4D6C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36" name="Line 7708">
          <a:extLst>
            <a:ext uri="{FF2B5EF4-FFF2-40B4-BE49-F238E27FC236}">
              <a16:creationId xmlns:a16="http://schemas.microsoft.com/office/drawing/2014/main" id="{1E444354-A21D-4290-86BF-5876865208A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37" name="Line 7709">
          <a:extLst>
            <a:ext uri="{FF2B5EF4-FFF2-40B4-BE49-F238E27FC236}">
              <a16:creationId xmlns:a16="http://schemas.microsoft.com/office/drawing/2014/main" id="{0EB6104E-E798-4915-8491-F9C729CDB56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38" name="Line 7710">
          <a:extLst>
            <a:ext uri="{FF2B5EF4-FFF2-40B4-BE49-F238E27FC236}">
              <a16:creationId xmlns:a16="http://schemas.microsoft.com/office/drawing/2014/main" id="{B8FD506A-A46F-41F3-A7DC-27BC9A06446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39" name="Line 7711">
          <a:extLst>
            <a:ext uri="{FF2B5EF4-FFF2-40B4-BE49-F238E27FC236}">
              <a16:creationId xmlns:a16="http://schemas.microsoft.com/office/drawing/2014/main" id="{024EE59A-C976-44A7-9E13-814C67B615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40" name="Line 7712">
          <a:extLst>
            <a:ext uri="{FF2B5EF4-FFF2-40B4-BE49-F238E27FC236}">
              <a16:creationId xmlns:a16="http://schemas.microsoft.com/office/drawing/2014/main" id="{5982F9B3-7635-491D-BF94-EE1DE2E8803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41" name="Line 7713">
          <a:extLst>
            <a:ext uri="{FF2B5EF4-FFF2-40B4-BE49-F238E27FC236}">
              <a16:creationId xmlns:a16="http://schemas.microsoft.com/office/drawing/2014/main" id="{325AB666-852A-4CF2-8301-9280D1FCE34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42" name="Line 7714">
          <a:extLst>
            <a:ext uri="{FF2B5EF4-FFF2-40B4-BE49-F238E27FC236}">
              <a16:creationId xmlns:a16="http://schemas.microsoft.com/office/drawing/2014/main" id="{65C6E53C-31D2-4B09-885E-1F768CDFA29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43" name="Line 7715">
          <a:extLst>
            <a:ext uri="{FF2B5EF4-FFF2-40B4-BE49-F238E27FC236}">
              <a16:creationId xmlns:a16="http://schemas.microsoft.com/office/drawing/2014/main" id="{A2228F3A-BE50-486D-A9D2-BA1D4DBC0A9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44" name="Line 7716">
          <a:extLst>
            <a:ext uri="{FF2B5EF4-FFF2-40B4-BE49-F238E27FC236}">
              <a16:creationId xmlns:a16="http://schemas.microsoft.com/office/drawing/2014/main" id="{2E38B138-29B6-4C51-A080-5DE1AE4EE18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45" name="Line 7717">
          <a:extLst>
            <a:ext uri="{FF2B5EF4-FFF2-40B4-BE49-F238E27FC236}">
              <a16:creationId xmlns:a16="http://schemas.microsoft.com/office/drawing/2014/main" id="{004885F7-A2FA-4E6B-A3C6-0733CDB30B9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46" name="Line 7718">
          <a:extLst>
            <a:ext uri="{FF2B5EF4-FFF2-40B4-BE49-F238E27FC236}">
              <a16:creationId xmlns:a16="http://schemas.microsoft.com/office/drawing/2014/main" id="{CD780BC1-61DC-428F-B01C-9406DCBAEB6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47" name="Line 7719">
          <a:extLst>
            <a:ext uri="{FF2B5EF4-FFF2-40B4-BE49-F238E27FC236}">
              <a16:creationId xmlns:a16="http://schemas.microsoft.com/office/drawing/2014/main" id="{89D35262-51CC-44D8-9181-E6E4A9A67D7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48" name="Line 7720">
          <a:extLst>
            <a:ext uri="{FF2B5EF4-FFF2-40B4-BE49-F238E27FC236}">
              <a16:creationId xmlns:a16="http://schemas.microsoft.com/office/drawing/2014/main" id="{C021EAA9-DCF7-4808-98D4-6941402C490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49" name="Line 7721">
          <a:extLst>
            <a:ext uri="{FF2B5EF4-FFF2-40B4-BE49-F238E27FC236}">
              <a16:creationId xmlns:a16="http://schemas.microsoft.com/office/drawing/2014/main" id="{502B2D02-B56D-4272-846A-202C8C778E0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50" name="Line 7722">
          <a:extLst>
            <a:ext uri="{FF2B5EF4-FFF2-40B4-BE49-F238E27FC236}">
              <a16:creationId xmlns:a16="http://schemas.microsoft.com/office/drawing/2014/main" id="{4A65E493-4F61-4D86-807F-EF3202B2575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51" name="Line 7723">
          <a:extLst>
            <a:ext uri="{FF2B5EF4-FFF2-40B4-BE49-F238E27FC236}">
              <a16:creationId xmlns:a16="http://schemas.microsoft.com/office/drawing/2014/main" id="{398D65DE-E627-4CE4-A581-41211C1D051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52" name="Line 7724">
          <a:extLst>
            <a:ext uri="{FF2B5EF4-FFF2-40B4-BE49-F238E27FC236}">
              <a16:creationId xmlns:a16="http://schemas.microsoft.com/office/drawing/2014/main" id="{ADE32149-D6C0-442D-9C3C-7D5FB4EABCE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53" name="Line 7725">
          <a:extLst>
            <a:ext uri="{FF2B5EF4-FFF2-40B4-BE49-F238E27FC236}">
              <a16:creationId xmlns:a16="http://schemas.microsoft.com/office/drawing/2014/main" id="{8FBFBAFA-4363-4017-927D-50FFBB4D3AD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54" name="Line 7726">
          <a:extLst>
            <a:ext uri="{FF2B5EF4-FFF2-40B4-BE49-F238E27FC236}">
              <a16:creationId xmlns:a16="http://schemas.microsoft.com/office/drawing/2014/main" id="{0CF13F87-C01D-4E12-BBA4-1ECFE7FF9C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55" name="Line 7727">
          <a:extLst>
            <a:ext uri="{FF2B5EF4-FFF2-40B4-BE49-F238E27FC236}">
              <a16:creationId xmlns:a16="http://schemas.microsoft.com/office/drawing/2014/main" id="{886C9A73-9BC6-4E00-8E38-519B85D9046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56" name="Line 7728">
          <a:extLst>
            <a:ext uri="{FF2B5EF4-FFF2-40B4-BE49-F238E27FC236}">
              <a16:creationId xmlns:a16="http://schemas.microsoft.com/office/drawing/2014/main" id="{87BA7854-EB06-4C08-AC9E-9ED217730E4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57" name="Line 7729">
          <a:extLst>
            <a:ext uri="{FF2B5EF4-FFF2-40B4-BE49-F238E27FC236}">
              <a16:creationId xmlns:a16="http://schemas.microsoft.com/office/drawing/2014/main" id="{A790897D-0052-4119-9BAC-9557434B0CA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58" name="Line 7730">
          <a:extLst>
            <a:ext uri="{FF2B5EF4-FFF2-40B4-BE49-F238E27FC236}">
              <a16:creationId xmlns:a16="http://schemas.microsoft.com/office/drawing/2014/main" id="{3D93D606-CFF2-412C-9247-94C11AAEA33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59" name="Line 7731">
          <a:extLst>
            <a:ext uri="{FF2B5EF4-FFF2-40B4-BE49-F238E27FC236}">
              <a16:creationId xmlns:a16="http://schemas.microsoft.com/office/drawing/2014/main" id="{5015E41F-6D76-4799-98F0-11AFDE75304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60" name="Line 7732">
          <a:extLst>
            <a:ext uri="{FF2B5EF4-FFF2-40B4-BE49-F238E27FC236}">
              <a16:creationId xmlns:a16="http://schemas.microsoft.com/office/drawing/2014/main" id="{732250D1-3CDA-4C19-934D-A7A48D3E399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61" name="Line 7733">
          <a:extLst>
            <a:ext uri="{FF2B5EF4-FFF2-40B4-BE49-F238E27FC236}">
              <a16:creationId xmlns:a16="http://schemas.microsoft.com/office/drawing/2014/main" id="{0B6DFCFF-CBE0-4628-BEF1-73834AD25F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62" name="Line 7734">
          <a:extLst>
            <a:ext uri="{FF2B5EF4-FFF2-40B4-BE49-F238E27FC236}">
              <a16:creationId xmlns:a16="http://schemas.microsoft.com/office/drawing/2014/main" id="{7B04863C-48D3-4C17-97D7-F697E76578D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63" name="Line 7735">
          <a:extLst>
            <a:ext uri="{FF2B5EF4-FFF2-40B4-BE49-F238E27FC236}">
              <a16:creationId xmlns:a16="http://schemas.microsoft.com/office/drawing/2014/main" id="{931AC877-0B59-48C8-B2E8-5EA4E458546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64" name="Line 7736">
          <a:extLst>
            <a:ext uri="{FF2B5EF4-FFF2-40B4-BE49-F238E27FC236}">
              <a16:creationId xmlns:a16="http://schemas.microsoft.com/office/drawing/2014/main" id="{2A5A52E0-8DAF-41CE-9812-A2E1FA92E5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65" name="Line 7737">
          <a:extLst>
            <a:ext uri="{FF2B5EF4-FFF2-40B4-BE49-F238E27FC236}">
              <a16:creationId xmlns:a16="http://schemas.microsoft.com/office/drawing/2014/main" id="{9AF1461B-8D88-4C19-BE30-598D7D893C4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66" name="Line 7738">
          <a:extLst>
            <a:ext uri="{FF2B5EF4-FFF2-40B4-BE49-F238E27FC236}">
              <a16:creationId xmlns:a16="http://schemas.microsoft.com/office/drawing/2014/main" id="{B5BE12B4-53BE-4C76-9E24-691B61A15E1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67" name="Line 7739">
          <a:extLst>
            <a:ext uri="{FF2B5EF4-FFF2-40B4-BE49-F238E27FC236}">
              <a16:creationId xmlns:a16="http://schemas.microsoft.com/office/drawing/2014/main" id="{504C79AE-54EA-4ABB-9E71-E4A26C9589F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68" name="Line 7740">
          <a:extLst>
            <a:ext uri="{FF2B5EF4-FFF2-40B4-BE49-F238E27FC236}">
              <a16:creationId xmlns:a16="http://schemas.microsoft.com/office/drawing/2014/main" id="{F226BE6C-8F51-4B6B-830A-FE813AA48E1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69" name="Line 7741">
          <a:extLst>
            <a:ext uri="{FF2B5EF4-FFF2-40B4-BE49-F238E27FC236}">
              <a16:creationId xmlns:a16="http://schemas.microsoft.com/office/drawing/2014/main" id="{87EEFFC2-ACAB-4B56-8FBB-1D024341B6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70" name="Line 7742">
          <a:extLst>
            <a:ext uri="{FF2B5EF4-FFF2-40B4-BE49-F238E27FC236}">
              <a16:creationId xmlns:a16="http://schemas.microsoft.com/office/drawing/2014/main" id="{CD107342-4843-4735-B804-35DAB189078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71" name="Line 7743">
          <a:extLst>
            <a:ext uri="{FF2B5EF4-FFF2-40B4-BE49-F238E27FC236}">
              <a16:creationId xmlns:a16="http://schemas.microsoft.com/office/drawing/2014/main" id="{CCC57DB3-B2A1-4886-A391-0805201DE2A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72" name="Line 7744">
          <a:extLst>
            <a:ext uri="{FF2B5EF4-FFF2-40B4-BE49-F238E27FC236}">
              <a16:creationId xmlns:a16="http://schemas.microsoft.com/office/drawing/2014/main" id="{EA4018CE-66E6-4801-9621-0C93507A06F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73" name="Line 7745">
          <a:extLst>
            <a:ext uri="{FF2B5EF4-FFF2-40B4-BE49-F238E27FC236}">
              <a16:creationId xmlns:a16="http://schemas.microsoft.com/office/drawing/2014/main" id="{12C59203-AAAD-4213-AEEE-C130E04E7FA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74" name="Line 7746">
          <a:extLst>
            <a:ext uri="{FF2B5EF4-FFF2-40B4-BE49-F238E27FC236}">
              <a16:creationId xmlns:a16="http://schemas.microsoft.com/office/drawing/2014/main" id="{E2172823-05E2-4BFA-A21D-1E8125C5380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75" name="Line 7747">
          <a:extLst>
            <a:ext uri="{FF2B5EF4-FFF2-40B4-BE49-F238E27FC236}">
              <a16:creationId xmlns:a16="http://schemas.microsoft.com/office/drawing/2014/main" id="{ED09CC84-A47D-4DB8-BF11-3D6400345FA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76" name="Line 7748">
          <a:extLst>
            <a:ext uri="{FF2B5EF4-FFF2-40B4-BE49-F238E27FC236}">
              <a16:creationId xmlns:a16="http://schemas.microsoft.com/office/drawing/2014/main" id="{5CBA889D-25C5-4052-8933-85B5F2FB68D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77" name="Line 7749">
          <a:extLst>
            <a:ext uri="{FF2B5EF4-FFF2-40B4-BE49-F238E27FC236}">
              <a16:creationId xmlns:a16="http://schemas.microsoft.com/office/drawing/2014/main" id="{B031B5AF-D5B5-47E9-8A32-8A405A0554A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78" name="Line 7750">
          <a:extLst>
            <a:ext uri="{FF2B5EF4-FFF2-40B4-BE49-F238E27FC236}">
              <a16:creationId xmlns:a16="http://schemas.microsoft.com/office/drawing/2014/main" id="{2F1D50A0-AF5C-4D35-A468-56107DED006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79" name="Line 7751">
          <a:extLst>
            <a:ext uri="{FF2B5EF4-FFF2-40B4-BE49-F238E27FC236}">
              <a16:creationId xmlns:a16="http://schemas.microsoft.com/office/drawing/2014/main" id="{CB028F4B-FF88-4EA9-87D3-57CE1EF0700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80" name="Line 7752">
          <a:extLst>
            <a:ext uri="{FF2B5EF4-FFF2-40B4-BE49-F238E27FC236}">
              <a16:creationId xmlns:a16="http://schemas.microsoft.com/office/drawing/2014/main" id="{D383B0F2-7EE2-48DE-A0D3-20274B03647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81" name="Line 7753">
          <a:extLst>
            <a:ext uri="{FF2B5EF4-FFF2-40B4-BE49-F238E27FC236}">
              <a16:creationId xmlns:a16="http://schemas.microsoft.com/office/drawing/2014/main" id="{8FD0CFD4-F21F-4E6D-8774-42AD5755295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82" name="Line 7754">
          <a:extLst>
            <a:ext uri="{FF2B5EF4-FFF2-40B4-BE49-F238E27FC236}">
              <a16:creationId xmlns:a16="http://schemas.microsoft.com/office/drawing/2014/main" id="{5EDD4F6E-9183-498D-84D5-67FA67E731C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083" name="Line 7755">
          <a:extLst>
            <a:ext uri="{FF2B5EF4-FFF2-40B4-BE49-F238E27FC236}">
              <a16:creationId xmlns:a16="http://schemas.microsoft.com/office/drawing/2014/main" id="{5D6A2276-5805-4859-9CF5-876D1B253F3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84" name="Line 7756">
          <a:extLst>
            <a:ext uri="{FF2B5EF4-FFF2-40B4-BE49-F238E27FC236}">
              <a16:creationId xmlns:a16="http://schemas.microsoft.com/office/drawing/2014/main" id="{1066478B-CE9F-42CF-A6B3-3E9E3EF843B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85" name="Line 7757">
          <a:extLst>
            <a:ext uri="{FF2B5EF4-FFF2-40B4-BE49-F238E27FC236}">
              <a16:creationId xmlns:a16="http://schemas.microsoft.com/office/drawing/2014/main" id="{9DC70187-A081-455D-919A-1200BE19B62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86" name="Line 7758">
          <a:extLst>
            <a:ext uri="{FF2B5EF4-FFF2-40B4-BE49-F238E27FC236}">
              <a16:creationId xmlns:a16="http://schemas.microsoft.com/office/drawing/2014/main" id="{60BF6D8C-5E05-44BB-AE38-3003213FC6D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87" name="Line 7759">
          <a:extLst>
            <a:ext uri="{FF2B5EF4-FFF2-40B4-BE49-F238E27FC236}">
              <a16:creationId xmlns:a16="http://schemas.microsoft.com/office/drawing/2014/main" id="{AB38ADFE-2D64-4A97-808B-BADEDCFE597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88" name="Line 7760">
          <a:extLst>
            <a:ext uri="{FF2B5EF4-FFF2-40B4-BE49-F238E27FC236}">
              <a16:creationId xmlns:a16="http://schemas.microsoft.com/office/drawing/2014/main" id="{96348E48-7742-4C6F-9146-5AA1D862CAE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89" name="Line 7761">
          <a:extLst>
            <a:ext uri="{FF2B5EF4-FFF2-40B4-BE49-F238E27FC236}">
              <a16:creationId xmlns:a16="http://schemas.microsoft.com/office/drawing/2014/main" id="{549C4633-0D85-439C-A4E5-E2226599695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90" name="Line 7762">
          <a:extLst>
            <a:ext uri="{FF2B5EF4-FFF2-40B4-BE49-F238E27FC236}">
              <a16:creationId xmlns:a16="http://schemas.microsoft.com/office/drawing/2014/main" id="{FDD3D33F-E553-49C4-9132-21F83459BF4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91" name="Line 7763">
          <a:extLst>
            <a:ext uri="{FF2B5EF4-FFF2-40B4-BE49-F238E27FC236}">
              <a16:creationId xmlns:a16="http://schemas.microsoft.com/office/drawing/2014/main" id="{62AFFC66-7CBE-458F-A52A-CE6381BDBBF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92" name="Line 7764">
          <a:extLst>
            <a:ext uri="{FF2B5EF4-FFF2-40B4-BE49-F238E27FC236}">
              <a16:creationId xmlns:a16="http://schemas.microsoft.com/office/drawing/2014/main" id="{BF1E24A0-4707-47F2-8A54-665905EDBC4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93" name="Line 7765">
          <a:extLst>
            <a:ext uri="{FF2B5EF4-FFF2-40B4-BE49-F238E27FC236}">
              <a16:creationId xmlns:a16="http://schemas.microsoft.com/office/drawing/2014/main" id="{693B7F87-3707-4E1F-A17C-1CADFDD2D24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94" name="Line 7766">
          <a:extLst>
            <a:ext uri="{FF2B5EF4-FFF2-40B4-BE49-F238E27FC236}">
              <a16:creationId xmlns:a16="http://schemas.microsoft.com/office/drawing/2014/main" id="{06961D3A-7A36-4CB8-8EA6-BC88216D892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95" name="Line 7767">
          <a:extLst>
            <a:ext uri="{FF2B5EF4-FFF2-40B4-BE49-F238E27FC236}">
              <a16:creationId xmlns:a16="http://schemas.microsoft.com/office/drawing/2014/main" id="{8C8683C7-0E5B-446C-8DAA-614C0B11B6A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96" name="Line 7768">
          <a:extLst>
            <a:ext uri="{FF2B5EF4-FFF2-40B4-BE49-F238E27FC236}">
              <a16:creationId xmlns:a16="http://schemas.microsoft.com/office/drawing/2014/main" id="{A5920878-C2A8-4592-9D8D-774B6AA79A4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97" name="Line 7769">
          <a:extLst>
            <a:ext uri="{FF2B5EF4-FFF2-40B4-BE49-F238E27FC236}">
              <a16:creationId xmlns:a16="http://schemas.microsoft.com/office/drawing/2014/main" id="{A73C907B-87C2-4962-99D0-B658F722F6D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98" name="Line 7770">
          <a:extLst>
            <a:ext uri="{FF2B5EF4-FFF2-40B4-BE49-F238E27FC236}">
              <a16:creationId xmlns:a16="http://schemas.microsoft.com/office/drawing/2014/main" id="{1C2CF1CA-731D-480B-9EE1-65498A27959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099" name="Line 7771">
          <a:extLst>
            <a:ext uri="{FF2B5EF4-FFF2-40B4-BE49-F238E27FC236}">
              <a16:creationId xmlns:a16="http://schemas.microsoft.com/office/drawing/2014/main" id="{BD9187D8-CBCA-432C-8D00-E7B2BD9F262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00" name="Line 7772">
          <a:extLst>
            <a:ext uri="{FF2B5EF4-FFF2-40B4-BE49-F238E27FC236}">
              <a16:creationId xmlns:a16="http://schemas.microsoft.com/office/drawing/2014/main" id="{790F14D9-E488-4DE4-8377-4E2273C068D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01" name="Line 7773">
          <a:extLst>
            <a:ext uri="{FF2B5EF4-FFF2-40B4-BE49-F238E27FC236}">
              <a16:creationId xmlns:a16="http://schemas.microsoft.com/office/drawing/2014/main" id="{61BAE262-5415-486A-AD16-EF7BBBF6CB9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02" name="Line 7774">
          <a:extLst>
            <a:ext uri="{FF2B5EF4-FFF2-40B4-BE49-F238E27FC236}">
              <a16:creationId xmlns:a16="http://schemas.microsoft.com/office/drawing/2014/main" id="{A03C6859-0D38-488E-9E28-21F51F99D0C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03" name="Line 7775">
          <a:extLst>
            <a:ext uri="{FF2B5EF4-FFF2-40B4-BE49-F238E27FC236}">
              <a16:creationId xmlns:a16="http://schemas.microsoft.com/office/drawing/2014/main" id="{8F8D69FB-FD09-4264-A437-AEC3F38C2F7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04" name="Line 7776">
          <a:extLst>
            <a:ext uri="{FF2B5EF4-FFF2-40B4-BE49-F238E27FC236}">
              <a16:creationId xmlns:a16="http://schemas.microsoft.com/office/drawing/2014/main" id="{CE765EC5-F845-4829-AE1D-392CCDA7C33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05" name="Line 7777">
          <a:extLst>
            <a:ext uri="{FF2B5EF4-FFF2-40B4-BE49-F238E27FC236}">
              <a16:creationId xmlns:a16="http://schemas.microsoft.com/office/drawing/2014/main" id="{F224624A-C0F4-4708-8FB9-7D6AE81E167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06" name="Line 7778">
          <a:extLst>
            <a:ext uri="{FF2B5EF4-FFF2-40B4-BE49-F238E27FC236}">
              <a16:creationId xmlns:a16="http://schemas.microsoft.com/office/drawing/2014/main" id="{0F66CD66-31CC-45E1-9976-9A89E0D012E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07" name="Line 7779">
          <a:extLst>
            <a:ext uri="{FF2B5EF4-FFF2-40B4-BE49-F238E27FC236}">
              <a16:creationId xmlns:a16="http://schemas.microsoft.com/office/drawing/2014/main" id="{9BF51D72-609B-4499-B086-3A07647AB14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08" name="Line 7780">
          <a:extLst>
            <a:ext uri="{FF2B5EF4-FFF2-40B4-BE49-F238E27FC236}">
              <a16:creationId xmlns:a16="http://schemas.microsoft.com/office/drawing/2014/main" id="{64435DC5-AF49-4B51-9C08-C899544D7CC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09" name="Line 7781">
          <a:extLst>
            <a:ext uri="{FF2B5EF4-FFF2-40B4-BE49-F238E27FC236}">
              <a16:creationId xmlns:a16="http://schemas.microsoft.com/office/drawing/2014/main" id="{104C3081-FDC6-4306-B5E7-DA79B74E19F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10" name="Line 7782">
          <a:extLst>
            <a:ext uri="{FF2B5EF4-FFF2-40B4-BE49-F238E27FC236}">
              <a16:creationId xmlns:a16="http://schemas.microsoft.com/office/drawing/2014/main" id="{9E3601A2-27BF-4477-AEF5-DEA8CB5DE5E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11" name="Line 7783">
          <a:extLst>
            <a:ext uri="{FF2B5EF4-FFF2-40B4-BE49-F238E27FC236}">
              <a16:creationId xmlns:a16="http://schemas.microsoft.com/office/drawing/2014/main" id="{0D7E3ED0-AF72-476C-99BD-12C3C68305C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12" name="Line 7784">
          <a:extLst>
            <a:ext uri="{FF2B5EF4-FFF2-40B4-BE49-F238E27FC236}">
              <a16:creationId xmlns:a16="http://schemas.microsoft.com/office/drawing/2014/main" id="{BC770D04-5DA8-4B89-806C-1C7C4D18FFC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13" name="Line 7785">
          <a:extLst>
            <a:ext uri="{FF2B5EF4-FFF2-40B4-BE49-F238E27FC236}">
              <a16:creationId xmlns:a16="http://schemas.microsoft.com/office/drawing/2014/main" id="{A35DBFC5-E40D-416D-AEB9-C9C94896A91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14" name="Line 7786">
          <a:extLst>
            <a:ext uri="{FF2B5EF4-FFF2-40B4-BE49-F238E27FC236}">
              <a16:creationId xmlns:a16="http://schemas.microsoft.com/office/drawing/2014/main" id="{194BBB4B-1F7D-4755-A0ED-3F39660B78E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15" name="Line 7787">
          <a:extLst>
            <a:ext uri="{FF2B5EF4-FFF2-40B4-BE49-F238E27FC236}">
              <a16:creationId xmlns:a16="http://schemas.microsoft.com/office/drawing/2014/main" id="{382C3DFA-609F-4F7F-AD1B-6256477C94C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16" name="Line 7788">
          <a:extLst>
            <a:ext uri="{FF2B5EF4-FFF2-40B4-BE49-F238E27FC236}">
              <a16:creationId xmlns:a16="http://schemas.microsoft.com/office/drawing/2014/main" id="{02F1B39B-64F9-4AE1-890A-C6136D0EFC7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17" name="Line 7789">
          <a:extLst>
            <a:ext uri="{FF2B5EF4-FFF2-40B4-BE49-F238E27FC236}">
              <a16:creationId xmlns:a16="http://schemas.microsoft.com/office/drawing/2014/main" id="{090EF89F-EF14-4A49-AD05-24B518C1005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18" name="Line 7790">
          <a:extLst>
            <a:ext uri="{FF2B5EF4-FFF2-40B4-BE49-F238E27FC236}">
              <a16:creationId xmlns:a16="http://schemas.microsoft.com/office/drawing/2014/main" id="{DF9B6398-FAAE-42AE-9213-06CA936BD7C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19" name="Line 7791">
          <a:extLst>
            <a:ext uri="{FF2B5EF4-FFF2-40B4-BE49-F238E27FC236}">
              <a16:creationId xmlns:a16="http://schemas.microsoft.com/office/drawing/2014/main" id="{068EF7BB-4911-4EF6-81E2-28FF6CD8B70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20" name="Line 7792">
          <a:extLst>
            <a:ext uri="{FF2B5EF4-FFF2-40B4-BE49-F238E27FC236}">
              <a16:creationId xmlns:a16="http://schemas.microsoft.com/office/drawing/2014/main" id="{D30AE03C-93C6-4D58-922F-391488A8398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21" name="Line 7793">
          <a:extLst>
            <a:ext uri="{FF2B5EF4-FFF2-40B4-BE49-F238E27FC236}">
              <a16:creationId xmlns:a16="http://schemas.microsoft.com/office/drawing/2014/main" id="{D745A8A3-B79E-4230-928D-613BAF8C1D9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22" name="Line 7794">
          <a:extLst>
            <a:ext uri="{FF2B5EF4-FFF2-40B4-BE49-F238E27FC236}">
              <a16:creationId xmlns:a16="http://schemas.microsoft.com/office/drawing/2014/main" id="{9E478CC0-1A2D-4794-B462-B435E36ADBD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23" name="Line 7795">
          <a:extLst>
            <a:ext uri="{FF2B5EF4-FFF2-40B4-BE49-F238E27FC236}">
              <a16:creationId xmlns:a16="http://schemas.microsoft.com/office/drawing/2014/main" id="{6008B7D1-5B45-424E-A1A7-FAFBCA9FF99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24" name="Line 7796">
          <a:extLst>
            <a:ext uri="{FF2B5EF4-FFF2-40B4-BE49-F238E27FC236}">
              <a16:creationId xmlns:a16="http://schemas.microsoft.com/office/drawing/2014/main" id="{A41DD255-078F-4E90-AFBF-10095913433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25" name="Line 7797">
          <a:extLst>
            <a:ext uri="{FF2B5EF4-FFF2-40B4-BE49-F238E27FC236}">
              <a16:creationId xmlns:a16="http://schemas.microsoft.com/office/drawing/2014/main" id="{BA497B90-A2B8-453F-B370-B23418DF9AA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26" name="Line 7798">
          <a:extLst>
            <a:ext uri="{FF2B5EF4-FFF2-40B4-BE49-F238E27FC236}">
              <a16:creationId xmlns:a16="http://schemas.microsoft.com/office/drawing/2014/main" id="{7A121678-F232-42A7-B5E1-B06351B294D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27" name="Line 7799">
          <a:extLst>
            <a:ext uri="{FF2B5EF4-FFF2-40B4-BE49-F238E27FC236}">
              <a16:creationId xmlns:a16="http://schemas.microsoft.com/office/drawing/2014/main" id="{35A604B3-FE52-4C77-ABB5-99C3FE22591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28" name="Line 7800">
          <a:extLst>
            <a:ext uri="{FF2B5EF4-FFF2-40B4-BE49-F238E27FC236}">
              <a16:creationId xmlns:a16="http://schemas.microsoft.com/office/drawing/2014/main" id="{7316005B-8E6D-47A7-9AEE-0096CC3877F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29" name="Line 7801">
          <a:extLst>
            <a:ext uri="{FF2B5EF4-FFF2-40B4-BE49-F238E27FC236}">
              <a16:creationId xmlns:a16="http://schemas.microsoft.com/office/drawing/2014/main" id="{BE71B504-3993-44A6-946D-A9298BB2B3D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30" name="Line 7802">
          <a:extLst>
            <a:ext uri="{FF2B5EF4-FFF2-40B4-BE49-F238E27FC236}">
              <a16:creationId xmlns:a16="http://schemas.microsoft.com/office/drawing/2014/main" id="{673E326B-9038-4502-AC09-AC75CE463AA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31" name="Line 7803">
          <a:extLst>
            <a:ext uri="{FF2B5EF4-FFF2-40B4-BE49-F238E27FC236}">
              <a16:creationId xmlns:a16="http://schemas.microsoft.com/office/drawing/2014/main" id="{9B3F11A3-2609-4240-AD0B-5C55DEC7936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32" name="Line 7804">
          <a:extLst>
            <a:ext uri="{FF2B5EF4-FFF2-40B4-BE49-F238E27FC236}">
              <a16:creationId xmlns:a16="http://schemas.microsoft.com/office/drawing/2014/main" id="{38462B81-EF44-4FC1-8520-A113E6EF9EE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33" name="Line 7805">
          <a:extLst>
            <a:ext uri="{FF2B5EF4-FFF2-40B4-BE49-F238E27FC236}">
              <a16:creationId xmlns:a16="http://schemas.microsoft.com/office/drawing/2014/main" id="{7B9C3DDC-13F1-4110-B20A-BF9E96814C3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34" name="Line 7806">
          <a:extLst>
            <a:ext uri="{FF2B5EF4-FFF2-40B4-BE49-F238E27FC236}">
              <a16:creationId xmlns:a16="http://schemas.microsoft.com/office/drawing/2014/main" id="{BEE7AE58-B5D7-4C34-989B-D55DB19F909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35" name="Line 7807">
          <a:extLst>
            <a:ext uri="{FF2B5EF4-FFF2-40B4-BE49-F238E27FC236}">
              <a16:creationId xmlns:a16="http://schemas.microsoft.com/office/drawing/2014/main" id="{317B52C7-4FFF-47EE-95D9-5C2A423BCFF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36" name="Line 7808">
          <a:extLst>
            <a:ext uri="{FF2B5EF4-FFF2-40B4-BE49-F238E27FC236}">
              <a16:creationId xmlns:a16="http://schemas.microsoft.com/office/drawing/2014/main" id="{2E07D443-E5C2-44E4-BEA7-450576EA788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37" name="Line 7809">
          <a:extLst>
            <a:ext uri="{FF2B5EF4-FFF2-40B4-BE49-F238E27FC236}">
              <a16:creationId xmlns:a16="http://schemas.microsoft.com/office/drawing/2014/main" id="{D7BEB0A8-3478-42C4-9BB3-62424E1406D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38" name="Line 7810">
          <a:extLst>
            <a:ext uri="{FF2B5EF4-FFF2-40B4-BE49-F238E27FC236}">
              <a16:creationId xmlns:a16="http://schemas.microsoft.com/office/drawing/2014/main" id="{F2E544C6-C125-4445-8478-67D30C2F03D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39" name="Line 7811">
          <a:extLst>
            <a:ext uri="{FF2B5EF4-FFF2-40B4-BE49-F238E27FC236}">
              <a16:creationId xmlns:a16="http://schemas.microsoft.com/office/drawing/2014/main" id="{5F5F8C2F-C9D2-4D4A-A428-97D090C3A6D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40" name="Line 7812">
          <a:extLst>
            <a:ext uri="{FF2B5EF4-FFF2-40B4-BE49-F238E27FC236}">
              <a16:creationId xmlns:a16="http://schemas.microsoft.com/office/drawing/2014/main" id="{C2FA4DA6-5F71-406C-A279-238BBA8FEA3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41" name="Line 7813">
          <a:extLst>
            <a:ext uri="{FF2B5EF4-FFF2-40B4-BE49-F238E27FC236}">
              <a16:creationId xmlns:a16="http://schemas.microsoft.com/office/drawing/2014/main" id="{F7B4DCDB-61C6-4BA2-9589-FD24220AC94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42" name="Line 7814">
          <a:extLst>
            <a:ext uri="{FF2B5EF4-FFF2-40B4-BE49-F238E27FC236}">
              <a16:creationId xmlns:a16="http://schemas.microsoft.com/office/drawing/2014/main" id="{013BC182-6D99-4B67-BD64-73BB82741C5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43" name="Line 7815">
          <a:extLst>
            <a:ext uri="{FF2B5EF4-FFF2-40B4-BE49-F238E27FC236}">
              <a16:creationId xmlns:a16="http://schemas.microsoft.com/office/drawing/2014/main" id="{DE67D5E4-B619-408D-BE51-C92304BDCBC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44" name="Line 7816">
          <a:extLst>
            <a:ext uri="{FF2B5EF4-FFF2-40B4-BE49-F238E27FC236}">
              <a16:creationId xmlns:a16="http://schemas.microsoft.com/office/drawing/2014/main" id="{B10D9783-AB2D-4AE9-A285-EC9884FE9FA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45" name="Line 7817">
          <a:extLst>
            <a:ext uri="{FF2B5EF4-FFF2-40B4-BE49-F238E27FC236}">
              <a16:creationId xmlns:a16="http://schemas.microsoft.com/office/drawing/2014/main" id="{12723AAE-A5B2-43F2-9668-2AC88758C16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46" name="Line 7818">
          <a:extLst>
            <a:ext uri="{FF2B5EF4-FFF2-40B4-BE49-F238E27FC236}">
              <a16:creationId xmlns:a16="http://schemas.microsoft.com/office/drawing/2014/main" id="{45A3BD36-E564-496A-89B6-6345678FC4D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47" name="Line 7819">
          <a:extLst>
            <a:ext uri="{FF2B5EF4-FFF2-40B4-BE49-F238E27FC236}">
              <a16:creationId xmlns:a16="http://schemas.microsoft.com/office/drawing/2014/main" id="{2341E4B3-F428-4077-9E21-17DB35A66D0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48" name="Line 7820">
          <a:extLst>
            <a:ext uri="{FF2B5EF4-FFF2-40B4-BE49-F238E27FC236}">
              <a16:creationId xmlns:a16="http://schemas.microsoft.com/office/drawing/2014/main" id="{1A6ACA69-2954-49E4-8768-F8FD964F839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49" name="Line 7821">
          <a:extLst>
            <a:ext uri="{FF2B5EF4-FFF2-40B4-BE49-F238E27FC236}">
              <a16:creationId xmlns:a16="http://schemas.microsoft.com/office/drawing/2014/main" id="{FA2C6F5D-28DE-45B5-BD32-F4C90E0487E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50" name="Line 7822">
          <a:extLst>
            <a:ext uri="{FF2B5EF4-FFF2-40B4-BE49-F238E27FC236}">
              <a16:creationId xmlns:a16="http://schemas.microsoft.com/office/drawing/2014/main" id="{208A21B6-2009-41E1-92D1-6F1C3C51AA7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51" name="Line 7823">
          <a:extLst>
            <a:ext uri="{FF2B5EF4-FFF2-40B4-BE49-F238E27FC236}">
              <a16:creationId xmlns:a16="http://schemas.microsoft.com/office/drawing/2014/main" id="{EA4916BA-454A-49C6-80F1-7AD982908A6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52" name="Line 7824">
          <a:extLst>
            <a:ext uri="{FF2B5EF4-FFF2-40B4-BE49-F238E27FC236}">
              <a16:creationId xmlns:a16="http://schemas.microsoft.com/office/drawing/2014/main" id="{0543BA28-47D0-4B96-B0B3-FB3517D4F33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53" name="Line 7825">
          <a:extLst>
            <a:ext uri="{FF2B5EF4-FFF2-40B4-BE49-F238E27FC236}">
              <a16:creationId xmlns:a16="http://schemas.microsoft.com/office/drawing/2014/main" id="{E4A63D09-2441-48B3-B512-284690C3137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54" name="Line 7826">
          <a:extLst>
            <a:ext uri="{FF2B5EF4-FFF2-40B4-BE49-F238E27FC236}">
              <a16:creationId xmlns:a16="http://schemas.microsoft.com/office/drawing/2014/main" id="{927E2F27-751D-47B2-BE4C-EF8BC707E55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55" name="Line 7827">
          <a:extLst>
            <a:ext uri="{FF2B5EF4-FFF2-40B4-BE49-F238E27FC236}">
              <a16:creationId xmlns:a16="http://schemas.microsoft.com/office/drawing/2014/main" id="{624BECE4-284C-4B60-8A9D-5BE8D8AA091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56" name="Line 7828">
          <a:extLst>
            <a:ext uri="{FF2B5EF4-FFF2-40B4-BE49-F238E27FC236}">
              <a16:creationId xmlns:a16="http://schemas.microsoft.com/office/drawing/2014/main" id="{4E27C52D-1360-4F92-A504-6BE61A1C61D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57" name="Line 7829">
          <a:extLst>
            <a:ext uri="{FF2B5EF4-FFF2-40B4-BE49-F238E27FC236}">
              <a16:creationId xmlns:a16="http://schemas.microsoft.com/office/drawing/2014/main" id="{0ED43C44-CA8A-4F2F-902C-AADCFF60143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58" name="Line 7830">
          <a:extLst>
            <a:ext uri="{FF2B5EF4-FFF2-40B4-BE49-F238E27FC236}">
              <a16:creationId xmlns:a16="http://schemas.microsoft.com/office/drawing/2014/main" id="{D3445461-8E7A-4EE8-ADCB-C52C5D84CF3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59" name="Line 7831">
          <a:extLst>
            <a:ext uri="{FF2B5EF4-FFF2-40B4-BE49-F238E27FC236}">
              <a16:creationId xmlns:a16="http://schemas.microsoft.com/office/drawing/2014/main" id="{7345B1E9-DE57-4381-91E9-D8AE4ABFAB1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60" name="Line 7832">
          <a:extLst>
            <a:ext uri="{FF2B5EF4-FFF2-40B4-BE49-F238E27FC236}">
              <a16:creationId xmlns:a16="http://schemas.microsoft.com/office/drawing/2014/main" id="{4F7218FF-BF12-4537-AA7C-6C4C4A92FD3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61" name="Line 7833">
          <a:extLst>
            <a:ext uri="{FF2B5EF4-FFF2-40B4-BE49-F238E27FC236}">
              <a16:creationId xmlns:a16="http://schemas.microsoft.com/office/drawing/2014/main" id="{5DA87BA2-75E6-4283-91B0-1C1DD522E46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62" name="Line 7834">
          <a:extLst>
            <a:ext uri="{FF2B5EF4-FFF2-40B4-BE49-F238E27FC236}">
              <a16:creationId xmlns:a16="http://schemas.microsoft.com/office/drawing/2014/main" id="{96EDC98F-D030-41DF-8B04-3FB67C4E0A0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63" name="Line 7835">
          <a:extLst>
            <a:ext uri="{FF2B5EF4-FFF2-40B4-BE49-F238E27FC236}">
              <a16:creationId xmlns:a16="http://schemas.microsoft.com/office/drawing/2014/main" id="{4B871284-BB8F-474A-8930-FE3F4E5F607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64" name="Line 7836">
          <a:extLst>
            <a:ext uri="{FF2B5EF4-FFF2-40B4-BE49-F238E27FC236}">
              <a16:creationId xmlns:a16="http://schemas.microsoft.com/office/drawing/2014/main" id="{6C1CCEB1-DD98-430A-8075-A82601CEA3B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65" name="Line 7837">
          <a:extLst>
            <a:ext uri="{FF2B5EF4-FFF2-40B4-BE49-F238E27FC236}">
              <a16:creationId xmlns:a16="http://schemas.microsoft.com/office/drawing/2014/main" id="{6352ED16-877A-40BE-B621-32414AD3DA2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66" name="Line 7838">
          <a:extLst>
            <a:ext uri="{FF2B5EF4-FFF2-40B4-BE49-F238E27FC236}">
              <a16:creationId xmlns:a16="http://schemas.microsoft.com/office/drawing/2014/main" id="{36303F6C-D4F6-4B84-A317-E35956520A9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67" name="Line 7839">
          <a:extLst>
            <a:ext uri="{FF2B5EF4-FFF2-40B4-BE49-F238E27FC236}">
              <a16:creationId xmlns:a16="http://schemas.microsoft.com/office/drawing/2014/main" id="{C4BE3DC8-BF82-4C8B-8FC4-2ABD7D793BE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68" name="Line 7840">
          <a:extLst>
            <a:ext uri="{FF2B5EF4-FFF2-40B4-BE49-F238E27FC236}">
              <a16:creationId xmlns:a16="http://schemas.microsoft.com/office/drawing/2014/main" id="{3ADE4E82-063F-4AA5-B94E-25948C454FE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69" name="Line 7841">
          <a:extLst>
            <a:ext uri="{FF2B5EF4-FFF2-40B4-BE49-F238E27FC236}">
              <a16:creationId xmlns:a16="http://schemas.microsoft.com/office/drawing/2014/main" id="{31A204BA-0DE8-456A-BB99-228C28F9162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70" name="Line 7842">
          <a:extLst>
            <a:ext uri="{FF2B5EF4-FFF2-40B4-BE49-F238E27FC236}">
              <a16:creationId xmlns:a16="http://schemas.microsoft.com/office/drawing/2014/main" id="{541C7B50-EC4A-4D19-B17C-19AFFF607B5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71" name="Line 7843">
          <a:extLst>
            <a:ext uri="{FF2B5EF4-FFF2-40B4-BE49-F238E27FC236}">
              <a16:creationId xmlns:a16="http://schemas.microsoft.com/office/drawing/2014/main" id="{864A2266-24C3-4DA2-B7B5-64BDC83066D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72" name="Line 7844">
          <a:extLst>
            <a:ext uri="{FF2B5EF4-FFF2-40B4-BE49-F238E27FC236}">
              <a16:creationId xmlns:a16="http://schemas.microsoft.com/office/drawing/2014/main" id="{7C010D90-76D6-4254-8E80-896F9D0A33A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73" name="Line 7845">
          <a:extLst>
            <a:ext uri="{FF2B5EF4-FFF2-40B4-BE49-F238E27FC236}">
              <a16:creationId xmlns:a16="http://schemas.microsoft.com/office/drawing/2014/main" id="{DCA05798-4C47-410F-B311-3C79A86E3D1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74" name="Line 7846">
          <a:extLst>
            <a:ext uri="{FF2B5EF4-FFF2-40B4-BE49-F238E27FC236}">
              <a16:creationId xmlns:a16="http://schemas.microsoft.com/office/drawing/2014/main" id="{5B393E86-7337-415E-A96D-97E720EC283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75" name="Line 7847">
          <a:extLst>
            <a:ext uri="{FF2B5EF4-FFF2-40B4-BE49-F238E27FC236}">
              <a16:creationId xmlns:a16="http://schemas.microsoft.com/office/drawing/2014/main" id="{84DD0CA6-7869-4B13-94A1-475E64704D0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76" name="Line 7848">
          <a:extLst>
            <a:ext uri="{FF2B5EF4-FFF2-40B4-BE49-F238E27FC236}">
              <a16:creationId xmlns:a16="http://schemas.microsoft.com/office/drawing/2014/main" id="{F194437D-6343-469C-8515-51D9806830E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77" name="Line 7849">
          <a:extLst>
            <a:ext uri="{FF2B5EF4-FFF2-40B4-BE49-F238E27FC236}">
              <a16:creationId xmlns:a16="http://schemas.microsoft.com/office/drawing/2014/main" id="{CDF64DBF-C517-4BA6-B75C-5B7234E41CE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78" name="Line 7850">
          <a:extLst>
            <a:ext uri="{FF2B5EF4-FFF2-40B4-BE49-F238E27FC236}">
              <a16:creationId xmlns:a16="http://schemas.microsoft.com/office/drawing/2014/main" id="{7920A252-452C-4ADA-8947-089B9334BFD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79" name="Line 7851">
          <a:extLst>
            <a:ext uri="{FF2B5EF4-FFF2-40B4-BE49-F238E27FC236}">
              <a16:creationId xmlns:a16="http://schemas.microsoft.com/office/drawing/2014/main" id="{2BE1F28B-5E3C-4095-9146-25DB42D3EA0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80" name="Line 7852">
          <a:extLst>
            <a:ext uri="{FF2B5EF4-FFF2-40B4-BE49-F238E27FC236}">
              <a16:creationId xmlns:a16="http://schemas.microsoft.com/office/drawing/2014/main" id="{93976E5E-9CFD-464B-83BE-DC211BE3355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81" name="Line 7853">
          <a:extLst>
            <a:ext uri="{FF2B5EF4-FFF2-40B4-BE49-F238E27FC236}">
              <a16:creationId xmlns:a16="http://schemas.microsoft.com/office/drawing/2014/main" id="{0EF73C95-5DB5-48F8-9874-485CB23B532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82" name="Line 7854">
          <a:extLst>
            <a:ext uri="{FF2B5EF4-FFF2-40B4-BE49-F238E27FC236}">
              <a16:creationId xmlns:a16="http://schemas.microsoft.com/office/drawing/2014/main" id="{A95C1275-03EC-48D8-8D12-A43DAA3CB3A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183" name="Line 7855">
          <a:extLst>
            <a:ext uri="{FF2B5EF4-FFF2-40B4-BE49-F238E27FC236}">
              <a16:creationId xmlns:a16="http://schemas.microsoft.com/office/drawing/2014/main" id="{A94A0875-BDE0-4C79-A309-A839819DFBC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84" name="Line 7856">
          <a:extLst>
            <a:ext uri="{FF2B5EF4-FFF2-40B4-BE49-F238E27FC236}">
              <a16:creationId xmlns:a16="http://schemas.microsoft.com/office/drawing/2014/main" id="{CF9C0FE8-E241-48DD-B2E4-5AA021E6B80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85" name="Line 7857">
          <a:extLst>
            <a:ext uri="{FF2B5EF4-FFF2-40B4-BE49-F238E27FC236}">
              <a16:creationId xmlns:a16="http://schemas.microsoft.com/office/drawing/2014/main" id="{930C4E9E-801F-4ADF-83A4-9E81BD053AA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86" name="Line 7858">
          <a:extLst>
            <a:ext uri="{FF2B5EF4-FFF2-40B4-BE49-F238E27FC236}">
              <a16:creationId xmlns:a16="http://schemas.microsoft.com/office/drawing/2014/main" id="{99C522A4-B9B8-4020-9EC0-ABD6828ADA3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87" name="Line 7859">
          <a:extLst>
            <a:ext uri="{FF2B5EF4-FFF2-40B4-BE49-F238E27FC236}">
              <a16:creationId xmlns:a16="http://schemas.microsoft.com/office/drawing/2014/main" id="{3892CBE1-E5D0-4CC4-B75C-91CDAE1057E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88" name="Line 7860">
          <a:extLst>
            <a:ext uri="{FF2B5EF4-FFF2-40B4-BE49-F238E27FC236}">
              <a16:creationId xmlns:a16="http://schemas.microsoft.com/office/drawing/2014/main" id="{BCEFCDA7-0D19-4184-A6D3-5860BB71C90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89" name="Line 7861">
          <a:extLst>
            <a:ext uri="{FF2B5EF4-FFF2-40B4-BE49-F238E27FC236}">
              <a16:creationId xmlns:a16="http://schemas.microsoft.com/office/drawing/2014/main" id="{3C50584F-D4FA-40B0-92FF-21D7AC11D7E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90" name="Line 7862">
          <a:extLst>
            <a:ext uri="{FF2B5EF4-FFF2-40B4-BE49-F238E27FC236}">
              <a16:creationId xmlns:a16="http://schemas.microsoft.com/office/drawing/2014/main" id="{7820538C-B6B1-459F-A58C-DF53397C5EF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91" name="Line 7863">
          <a:extLst>
            <a:ext uri="{FF2B5EF4-FFF2-40B4-BE49-F238E27FC236}">
              <a16:creationId xmlns:a16="http://schemas.microsoft.com/office/drawing/2014/main" id="{DC94B2B1-CB1C-44A4-BAC6-11B1055EAD1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92" name="Line 7864">
          <a:extLst>
            <a:ext uri="{FF2B5EF4-FFF2-40B4-BE49-F238E27FC236}">
              <a16:creationId xmlns:a16="http://schemas.microsoft.com/office/drawing/2014/main" id="{730C0EBE-3F84-4579-BC74-22542370161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93" name="Line 7865">
          <a:extLst>
            <a:ext uri="{FF2B5EF4-FFF2-40B4-BE49-F238E27FC236}">
              <a16:creationId xmlns:a16="http://schemas.microsoft.com/office/drawing/2014/main" id="{0D225BDE-4CA2-4FAD-9859-07E49670B79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94" name="Line 7866">
          <a:extLst>
            <a:ext uri="{FF2B5EF4-FFF2-40B4-BE49-F238E27FC236}">
              <a16:creationId xmlns:a16="http://schemas.microsoft.com/office/drawing/2014/main" id="{0E78FAE5-CD78-4FE5-BC81-1418DFB8F1A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95" name="Line 7867">
          <a:extLst>
            <a:ext uri="{FF2B5EF4-FFF2-40B4-BE49-F238E27FC236}">
              <a16:creationId xmlns:a16="http://schemas.microsoft.com/office/drawing/2014/main" id="{34EE9984-854C-4C25-82D7-5E6BE0F0626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96" name="Line 7868">
          <a:extLst>
            <a:ext uri="{FF2B5EF4-FFF2-40B4-BE49-F238E27FC236}">
              <a16:creationId xmlns:a16="http://schemas.microsoft.com/office/drawing/2014/main" id="{02EFF392-2EF0-4F81-AE2C-2978E3C532F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97" name="Line 7869">
          <a:extLst>
            <a:ext uri="{FF2B5EF4-FFF2-40B4-BE49-F238E27FC236}">
              <a16:creationId xmlns:a16="http://schemas.microsoft.com/office/drawing/2014/main" id="{1D0F5D23-854E-4A8B-938A-F3E67A5C8D0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98" name="Line 7870">
          <a:extLst>
            <a:ext uri="{FF2B5EF4-FFF2-40B4-BE49-F238E27FC236}">
              <a16:creationId xmlns:a16="http://schemas.microsoft.com/office/drawing/2014/main" id="{EFC82E26-36F2-47E6-9F12-CDFD795ECE5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199" name="Line 7871">
          <a:extLst>
            <a:ext uri="{FF2B5EF4-FFF2-40B4-BE49-F238E27FC236}">
              <a16:creationId xmlns:a16="http://schemas.microsoft.com/office/drawing/2014/main" id="{4C571DB1-2E17-4AEA-B698-B5404213C56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00" name="Line 7872">
          <a:extLst>
            <a:ext uri="{FF2B5EF4-FFF2-40B4-BE49-F238E27FC236}">
              <a16:creationId xmlns:a16="http://schemas.microsoft.com/office/drawing/2014/main" id="{EF7923CF-334F-413F-8E1C-D8A4B00D8CA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01" name="Line 7873">
          <a:extLst>
            <a:ext uri="{FF2B5EF4-FFF2-40B4-BE49-F238E27FC236}">
              <a16:creationId xmlns:a16="http://schemas.microsoft.com/office/drawing/2014/main" id="{3A1FF3A7-12B5-4B7A-A321-A0169295CDE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02" name="Line 7874">
          <a:extLst>
            <a:ext uri="{FF2B5EF4-FFF2-40B4-BE49-F238E27FC236}">
              <a16:creationId xmlns:a16="http://schemas.microsoft.com/office/drawing/2014/main" id="{8CE7B806-6C25-49B1-B177-2E74AE665C3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03" name="Line 7875">
          <a:extLst>
            <a:ext uri="{FF2B5EF4-FFF2-40B4-BE49-F238E27FC236}">
              <a16:creationId xmlns:a16="http://schemas.microsoft.com/office/drawing/2014/main" id="{2F039166-223E-4D1C-BDDE-63A3E99F5B1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04" name="Line 7876">
          <a:extLst>
            <a:ext uri="{FF2B5EF4-FFF2-40B4-BE49-F238E27FC236}">
              <a16:creationId xmlns:a16="http://schemas.microsoft.com/office/drawing/2014/main" id="{114C26F3-52DB-49B9-B41D-0AC1B702EA1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05" name="Line 7877">
          <a:extLst>
            <a:ext uri="{FF2B5EF4-FFF2-40B4-BE49-F238E27FC236}">
              <a16:creationId xmlns:a16="http://schemas.microsoft.com/office/drawing/2014/main" id="{65937BFB-EDF4-4B57-99B4-753B0A3CADC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06" name="Line 7878">
          <a:extLst>
            <a:ext uri="{FF2B5EF4-FFF2-40B4-BE49-F238E27FC236}">
              <a16:creationId xmlns:a16="http://schemas.microsoft.com/office/drawing/2014/main" id="{6B6C0844-5DA7-41F0-803C-38163715BDB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07" name="Line 7879">
          <a:extLst>
            <a:ext uri="{FF2B5EF4-FFF2-40B4-BE49-F238E27FC236}">
              <a16:creationId xmlns:a16="http://schemas.microsoft.com/office/drawing/2014/main" id="{0E2AC195-E332-46C8-8994-576E09A7668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08" name="Line 7880">
          <a:extLst>
            <a:ext uri="{FF2B5EF4-FFF2-40B4-BE49-F238E27FC236}">
              <a16:creationId xmlns:a16="http://schemas.microsoft.com/office/drawing/2014/main" id="{759BC6BA-9FE3-400F-A0AD-B80361EC536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09" name="Line 7881">
          <a:extLst>
            <a:ext uri="{FF2B5EF4-FFF2-40B4-BE49-F238E27FC236}">
              <a16:creationId xmlns:a16="http://schemas.microsoft.com/office/drawing/2014/main" id="{49FF9968-DFD4-4AD5-80EE-5BB5919E701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10" name="Line 7882">
          <a:extLst>
            <a:ext uri="{FF2B5EF4-FFF2-40B4-BE49-F238E27FC236}">
              <a16:creationId xmlns:a16="http://schemas.microsoft.com/office/drawing/2014/main" id="{A1702471-CBC4-402C-A3FE-BBE9A1F0221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11" name="Line 7883">
          <a:extLst>
            <a:ext uri="{FF2B5EF4-FFF2-40B4-BE49-F238E27FC236}">
              <a16:creationId xmlns:a16="http://schemas.microsoft.com/office/drawing/2014/main" id="{9B36F10D-29A5-4FF9-A421-613C898F61E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12" name="Line 7884">
          <a:extLst>
            <a:ext uri="{FF2B5EF4-FFF2-40B4-BE49-F238E27FC236}">
              <a16:creationId xmlns:a16="http://schemas.microsoft.com/office/drawing/2014/main" id="{F457CB22-F50F-41FF-9FBE-CFBB829CE27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13" name="Line 7885">
          <a:extLst>
            <a:ext uri="{FF2B5EF4-FFF2-40B4-BE49-F238E27FC236}">
              <a16:creationId xmlns:a16="http://schemas.microsoft.com/office/drawing/2014/main" id="{C35CC84E-8720-4CF7-A97E-2BCE2CFBB8E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14" name="Line 7886">
          <a:extLst>
            <a:ext uri="{FF2B5EF4-FFF2-40B4-BE49-F238E27FC236}">
              <a16:creationId xmlns:a16="http://schemas.microsoft.com/office/drawing/2014/main" id="{86C7B4E6-2FE4-4D43-8409-1DF8849DDD0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15" name="Line 7887">
          <a:extLst>
            <a:ext uri="{FF2B5EF4-FFF2-40B4-BE49-F238E27FC236}">
              <a16:creationId xmlns:a16="http://schemas.microsoft.com/office/drawing/2014/main" id="{05436D0E-8028-4FBB-83B6-6E155F1F7CD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16" name="Line 7888">
          <a:extLst>
            <a:ext uri="{FF2B5EF4-FFF2-40B4-BE49-F238E27FC236}">
              <a16:creationId xmlns:a16="http://schemas.microsoft.com/office/drawing/2014/main" id="{1286088C-54CD-4179-BC6D-EC4B64CDE21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17" name="Line 7889">
          <a:extLst>
            <a:ext uri="{FF2B5EF4-FFF2-40B4-BE49-F238E27FC236}">
              <a16:creationId xmlns:a16="http://schemas.microsoft.com/office/drawing/2014/main" id="{D66039F7-08B5-4C3C-8886-005A960BFF0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18" name="Line 7890">
          <a:extLst>
            <a:ext uri="{FF2B5EF4-FFF2-40B4-BE49-F238E27FC236}">
              <a16:creationId xmlns:a16="http://schemas.microsoft.com/office/drawing/2014/main" id="{1C0BA2F5-237C-477B-A083-234EA00596B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19" name="Line 7891">
          <a:extLst>
            <a:ext uri="{FF2B5EF4-FFF2-40B4-BE49-F238E27FC236}">
              <a16:creationId xmlns:a16="http://schemas.microsoft.com/office/drawing/2014/main" id="{91EF97AA-236E-455C-BEF7-A2183A702E3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20" name="Line 7892">
          <a:extLst>
            <a:ext uri="{FF2B5EF4-FFF2-40B4-BE49-F238E27FC236}">
              <a16:creationId xmlns:a16="http://schemas.microsoft.com/office/drawing/2014/main" id="{BAA35F2D-047B-49F3-8582-ED0C5FC0E6B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21" name="Line 7893">
          <a:extLst>
            <a:ext uri="{FF2B5EF4-FFF2-40B4-BE49-F238E27FC236}">
              <a16:creationId xmlns:a16="http://schemas.microsoft.com/office/drawing/2014/main" id="{86491023-8024-4CB0-A832-21FBD159CC7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22" name="Line 7894">
          <a:extLst>
            <a:ext uri="{FF2B5EF4-FFF2-40B4-BE49-F238E27FC236}">
              <a16:creationId xmlns:a16="http://schemas.microsoft.com/office/drawing/2014/main" id="{0136B2D4-A534-4A58-B121-7671370DE1D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23" name="Line 7895">
          <a:extLst>
            <a:ext uri="{FF2B5EF4-FFF2-40B4-BE49-F238E27FC236}">
              <a16:creationId xmlns:a16="http://schemas.microsoft.com/office/drawing/2014/main" id="{712C9AD8-9953-4643-B50F-103882C0DA4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24" name="Line 7896">
          <a:extLst>
            <a:ext uri="{FF2B5EF4-FFF2-40B4-BE49-F238E27FC236}">
              <a16:creationId xmlns:a16="http://schemas.microsoft.com/office/drawing/2014/main" id="{29447601-5AA2-454C-8823-329252783AF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25" name="Line 7897">
          <a:extLst>
            <a:ext uri="{FF2B5EF4-FFF2-40B4-BE49-F238E27FC236}">
              <a16:creationId xmlns:a16="http://schemas.microsoft.com/office/drawing/2014/main" id="{BE04E3AB-E52F-4BB8-BEA0-15778CB0F6B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26" name="Line 7898">
          <a:extLst>
            <a:ext uri="{FF2B5EF4-FFF2-40B4-BE49-F238E27FC236}">
              <a16:creationId xmlns:a16="http://schemas.microsoft.com/office/drawing/2014/main" id="{F728BB17-ABB0-4859-AFAD-0ACC338D526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27" name="Line 7899">
          <a:extLst>
            <a:ext uri="{FF2B5EF4-FFF2-40B4-BE49-F238E27FC236}">
              <a16:creationId xmlns:a16="http://schemas.microsoft.com/office/drawing/2014/main" id="{2D35135C-A241-4C29-BFB2-B174F12C16A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28" name="Line 7900">
          <a:extLst>
            <a:ext uri="{FF2B5EF4-FFF2-40B4-BE49-F238E27FC236}">
              <a16:creationId xmlns:a16="http://schemas.microsoft.com/office/drawing/2014/main" id="{911B2328-6BD0-4582-86DE-F8D88BD4A6E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29" name="Line 7901">
          <a:extLst>
            <a:ext uri="{FF2B5EF4-FFF2-40B4-BE49-F238E27FC236}">
              <a16:creationId xmlns:a16="http://schemas.microsoft.com/office/drawing/2014/main" id="{45A89120-DDFF-4B64-B426-8F68B5120B2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30" name="Line 7902">
          <a:extLst>
            <a:ext uri="{FF2B5EF4-FFF2-40B4-BE49-F238E27FC236}">
              <a16:creationId xmlns:a16="http://schemas.microsoft.com/office/drawing/2014/main" id="{474C1806-3888-4638-8A0A-760FB5428F5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31" name="Line 7903">
          <a:extLst>
            <a:ext uri="{FF2B5EF4-FFF2-40B4-BE49-F238E27FC236}">
              <a16:creationId xmlns:a16="http://schemas.microsoft.com/office/drawing/2014/main" id="{EFD9D154-5181-494C-8CA6-E3761100192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32" name="Line 7904">
          <a:extLst>
            <a:ext uri="{FF2B5EF4-FFF2-40B4-BE49-F238E27FC236}">
              <a16:creationId xmlns:a16="http://schemas.microsoft.com/office/drawing/2014/main" id="{1C1F66A8-5907-409D-AADB-BF0EB5CB733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33" name="Line 7905">
          <a:extLst>
            <a:ext uri="{FF2B5EF4-FFF2-40B4-BE49-F238E27FC236}">
              <a16:creationId xmlns:a16="http://schemas.microsoft.com/office/drawing/2014/main" id="{9ED767DD-D119-41EE-8193-E7DC99A6507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34" name="Line 7906">
          <a:extLst>
            <a:ext uri="{FF2B5EF4-FFF2-40B4-BE49-F238E27FC236}">
              <a16:creationId xmlns:a16="http://schemas.microsoft.com/office/drawing/2014/main" id="{566BD6D2-D73B-4003-830D-58D59AD207E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35" name="Line 7907">
          <a:extLst>
            <a:ext uri="{FF2B5EF4-FFF2-40B4-BE49-F238E27FC236}">
              <a16:creationId xmlns:a16="http://schemas.microsoft.com/office/drawing/2014/main" id="{137A6F7D-800A-4E43-B056-FB2953A04D0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36" name="Line 7908">
          <a:extLst>
            <a:ext uri="{FF2B5EF4-FFF2-40B4-BE49-F238E27FC236}">
              <a16:creationId xmlns:a16="http://schemas.microsoft.com/office/drawing/2014/main" id="{A395A8D2-DD8C-4B5F-B8C9-275C7FAA40C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37" name="Line 7909">
          <a:extLst>
            <a:ext uri="{FF2B5EF4-FFF2-40B4-BE49-F238E27FC236}">
              <a16:creationId xmlns:a16="http://schemas.microsoft.com/office/drawing/2014/main" id="{4E93B02E-3160-4BEE-9398-D1BE29A9B68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38" name="Line 7910">
          <a:extLst>
            <a:ext uri="{FF2B5EF4-FFF2-40B4-BE49-F238E27FC236}">
              <a16:creationId xmlns:a16="http://schemas.microsoft.com/office/drawing/2014/main" id="{F3CD7EF7-AF01-471D-80D3-7CB75E73FFA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39" name="Line 7911">
          <a:extLst>
            <a:ext uri="{FF2B5EF4-FFF2-40B4-BE49-F238E27FC236}">
              <a16:creationId xmlns:a16="http://schemas.microsoft.com/office/drawing/2014/main" id="{94C8D970-5F67-444C-860B-46F07EF646F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40" name="Line 7912">
          <a:extLst>
            <a:ext uri="{FF2B5EF4-FFF2-40B4-BE49-F238E27FC236}">
              <a16:creationId xmlns:a16="http://schemas.microsoft.com/office/drawing/2014/main" id="{99BD85D7-0BF1-4CDD-B2E6-1A22C8F97C3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41" name="Line 7913">
          <a:extLst>
            <a:ext uri="{FF2B5EF4-FFF2-40B4-BE49-F238E27FC236}">
              <a16:creationId xmlns:a16="http://schemas.microsoft.com/office/drawing/2014/main" id="{1FFE73B8-A151-499A-8D9B-7E4C2488AAB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42" name="Line 7914">
          <a:extLst>
            <a:ext uri="{FF2B5EF4-FFF2-40B4-BE49-F238E27FC236}">
              <a16:creationId xmlns:a16="http://schemas.microsoft.com/office/drawing/2014/main" id="{DB679CEE-2F53-4619-A3BF-1CC3B3D1064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43" name="Line 7915">
          <a:extLst>
            <a:ext uri="{FF2B5EF4-FFF2-40B4-BE49-F238E27FC236}">
              <a16:creationId xmlns:a16="http://schemas.microsoft.com/office/drawing/2014/main" id="{6C60C907-2699-4A9C-8093-119BB47B3E9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44" name="Line 7916">
          <a:extLst>
            <a:ext uri="{FF2B5EF4-FFF2-40B4-BE49-F238E27FC236}">
              <a16:creationId xmlns:a16="http://schemas.microsoft.com/office/drawing/2014/main" id="{178E7781-E0AC-4729-9F9A-44D51D615E4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45" name="Line 7917">
          <a:extLst>
            <a:ext uri="{FF2B5EF4-FFF2-40B4-BE49-F238E27FC236}">
              <a16:creationId xmlns:a16="http://schemas.microsoft.com/office/drawing/2014/main" id="{D9EABC79-074B-4073-9AD9-708A473363F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46" name="Line 7918">
          <a:extLst>
            <a:ext uri="{FF2B5EF4-FFF2-40B4-BE49-F238E27FC236}">
              <a16:creationId xmlns:a16="http://schemas.microsoft.com/office/drawing/2014/main" id="{291EDAD8-E3B0-468A-922F-0ECD91A1F2F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47" name="Line 7919">
          <a:extLst>
            <a:ext uri="{FF2B5EF4-FFF2-40B4-BE49-F238E27FC236}">
              <a16:creationId xmlns:a16="http://schemas.microsoft.com/office/drawing/2014/main" id="{81B63064-C25F-415E-820E-FFBB5A40195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48" name="Line 7920">
          <a:extLst>
            <a:ext uri="{FF2B5EF4-FFF2-40B4-BE49-F238E27FC236}">
              <a16:creationId xmlns:a16="http://schemas.microsoft.com/office/drawing/2014/main" id="{24D17D30-F690-49A4-9C14-ACB17E2F462F}"/>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49" name="Line 7921">
          <a:extLst>
            <a:ext uri="{FF2B5EF4-FFF2-40B4-BE49-F238E27FC236}">
              <a16:creationId xmlns:a16="http://schemas.microsoft.com/office/drawing/2014/main" id="{5DF641B7-D941-4B09-A09F-C0633E8BBF9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50" name="Line 7922">
          <a:extLst>
            <a:ext uri="{FF2B5EF4-FFF2-40B4-BE49-F238E27FC236}">
              <a16:creationId xmlns:a16="http://schemas.microsoft.com/office/drawing/2014/main" id="{39C517C6-9A58-4ABC-96E5-3817C4B67D7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51" name="Line 7923">
          <a:extLst>
            <a:ext uri="{FF2B5EF4-FFF2-40B4-BE49-F238E27FC236}">
              <a16:creationId xmlns:a16="http://schemas.microsoft.com/office/drawing/2014/main" id="{808E7492-3D32-4A77-9C95-279BDA946F2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52" name="Line 7924">
          <a:extLst>
            <a:ext uri="{FF2B5EF4-FFF2-40B4-BE49-F238E27FC236}">
              <a16:creationId xmlns:a16="http://schemas.microsoft.com/office/drawing/2014/main" id="{4F44A9FB-2A57-4757-AEF9-D246D10CB70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53" name="Line 7925">
          <a:extLst>
            <a:ext uri="{FF2B5EF4-FFF2-40B4-BE49-F238E27FC236}">
              <a16:creationId xmlns:a16="http://schemas.microsoft.com/office/drawing/2014/main" id="{09E04809-E742-44AF-B1B9-F62B193E3D2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54" name="Line 7926">
          <a:extLst>
            <a:ext uri="{FF2B5EF4-FFF2-40B4-BE49-F238E27FC236}">
              <a16:creationId xmlns:a16="http://schemas.microsoft.com/office/drawing/2014/main" id="{FDBE8651-9702-445E-98BD-A401675343C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55" name="Line 7927">
          <a:extLst>
            <a:ext uri="{FF2B5EF4-FFF2-40B4-BE49-F238E27FC236}">
              <a16:creationId xmlns:a16="http://schemas.microsoft.com/office/drawing/2014/main" id="{8C4B7BBB-6FC1-4596-A62F-EC0A580124C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56" name="Line 7928">
          <a:extLst>
            <a:ext uri="{FF2B5EF4-FFF2-40B4-BE49-F238E27FC236}">
              <a16:creationId xmlns:a16="http://schemas.microsoft.com/office/drawing/2014/main" id="{EDFA2FE9-F7E8-476F-ABAA-ADBE7487268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57" name="Line 7929">
          <a:extLst>
            <a:ext uri="{FF2B5EF4-FFF2-40B4-BE49-F238E27FC236}">
              <a16:creationId xmlns:a16="http://schemas.microsoft.com/office/drawing/2014/main" id="{1E3D0063-BEE4-431B-8E41-11B991F8269B}"/>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58" name="Line 7930">
          <a:extLst>
            <a:ext uri="{FF2B5EF4-FFF2-40B4-BE49-F238E27FC236}">
              <a16:creationId xmlns:a16="http://schemas.microsoft.com/office/drawing/2014/main" id="{78B1A156-E37E-4161-80DE-33FE450E759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59" name="Line 7931">
          <a:extLst>
            <a:ext uri="{FF2B5EF4-FFF2-40B4-BE49-F238E27FC236}">
              <a16:creationId xmlns:a16="http://schemas.microsoft.com/office/drawing/2014/main" id="{5C38FF00-DBA6-4BD8-A5DA-03BA8ED50B8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60" name="Line 7932">
          <a:extLst>
            <a:ext uri="{FF2B5EF4-FFF2-40B4-BE49-F238E27FC236}">
              <a16:creationId xmlns:a16="http://schemas.microsoft.com/office/drawing/2014/main" id="{95AF80F2-53E9-4A20-80FB-F741AEB7914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61" name="Line 7933">
          <a:extLst>
            <a:ext uri="{FF2B5EF4-FFF2-40B4-BE49-F238E27FC236}">
              <a16:creationId xmlns:a16="http://schemas.microsoft.com/office/drawing/2014/main" id="{6F379A28-3712-4638-9508-55D71338571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62" name="Line 7934">
          <a:extLst>
            <a:ext uri="{FF2B5EF4-FFF2-40B4-BE49-F238E27FC236}">
              <a16:creationId xmlns:a16="http://schemas.microsoft.com/office/drawing/2014/main" id="{8B0A729A-2D15-4D15-A9F8-E07C0996C7E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63" name="Line 7935">
          <a:extLst>
            <a:ext uri="{FF2B5EF4-FFF2-40B4-BE49-F238E27FC236}">
              <a16:creationId xmlns:a16="http://schemas.microsoft.com/office/drawing/2014/main" id="{37376ED9-006C-43F1-91C9-3C9F3FFEB70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64" name="Line 7936">
          <a:extLst>
            <a:ext uri="{FF2B5EF4-FFF2-40B4-BE49-F238E27FC236}">
              <a16:creationId xmlns:a16="http://schemas.microsoft.com/office/drawing/2014/main" id="{B8707643-4861-4B18-B072-CC3FC6D683A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65" name="Line 7937">
          <a:extLst>
            <a:ext uri="{FF2B5EF4-FFF2-40B4-BE49-F238E27FC236}">
              <a16:creationId xmlns:a16="http://schemas.microsoft.com/office/drawing/2014/main" id="{67360A16-373D-4ADE-9361-E959F5A4150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66" name="Line 7938">
          <a:extLst>
            <a:ext uri="{FF2B5EF4-FFF2-40B4-BE49-F238E27FC236}">
              <a16:creationId xmlns:a16="http://schemas.microsoft.com/office/drawing/2014/main" id="{DE35BA72-CFD5-4CA5-BB70-8BCB885B3D8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67" name="Line 7939">
          <a:extLst>
            <a:ext uri="{FF2B5EF4-FFF2-40B4-BE49-F238E27FC236}">
              <a16:creationId xmlns:a16="http://schemas.microsoft.com/office/drawing/2014/main" id="{AD805613-B1D2-4810-8AD7-0E77E79B3BFC}"/>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68" name="Line 7940">
          <a:extLst>
            <a:ext uri="{FF2B5EF4-FFF2-40B4-BE49-F238E27FC236}">
              <a16:creationId xmlns:a16="http://schemas.microsoft.com/office/drawing/2014/main" id="{55EC41FD-C6D0-47DF-ABA8-C10176ADB308}"/>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69" name="Line 7941">
          <a:extLst>
            <a:ext uri="{FF2B5EF4-FFF2-40B4-BE49-F238E27FC236}">
              <a16:creationId xmlns:a16="http://schemas.microsoft.com/office/drawing/2014/main" id="{41DF4A90-DA52-41B8-A919-C7F28C42DE41}"/>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70" name="Line 7942">
          <a:extLst>
            <a:ext uri="{FF2B5EF4-FFF2-40B4-BE49-F238E27FC236}">
              <a16:creationId xmlns:a16="http://schemas.microsoft.com/office/drawing/2014/main" id="{E9038D9B-076D-45D0-8E63-5F47F8829B6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71" name="Line 7943">
          <a:extLst>
            <a:ext uri="{FF2B5EF4-FFF2-40B4-BE49-F238E27FC236}">
              <a16:creationId xmlns:a16="http://schemas.microsoft.com/office/drawing/2014/main" id="{C8C3D4A6-E6EA-4037-8176-4378F644D8E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72" name="Line 7944">
          <a:extLst>
            <a:ext uri="{FF2B5EF4-FFF2-40B4-BE49-F238E27FC236}">
              <a16:creationId xmlns:a16="http://schemas.microsoft.com/office/drawing/2014/main" id="{9A815DB5-F090-49B8-9437-B96FD65C55D9}"/>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73" name="Line 7945">
          <a:extLst>
            <a:ext uri="{FF2B5EF4-FFF2-40B4-BE49-F238E27FC236}">
              <a16:creationId xmlns:a16="http://schemas.microsoft.com/office/drawing/2014/main" id="{757CEE4B-7B6D-4835-899A-B5EE7D4126F4}"/>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74" name="Line 7946">
          <a:extLst>
            <a:ext uri="{FF2B5EF4-FFF2-40B4-BE49-F238E27FC236}">
              <a16:creationId xmlns:a16="http://schemas.microsoft.com/office/drawing/2014/main" id="{8F6EACE2-929D-4674-8E78-8DBDB1F657DA}"/>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75" name="Line 7947">
          <a:extLst>
            <a:ext uri="{FF2B5EF4-FFF2-40B4-BE49-F238E27FC236}">
              <a16:creationId xmlns:a16="http://schemas.microsoft.com/office/drawing/2014/main" id="{4A874D90-0D69-41F8-BF15-D8FA49C6F507}"/>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76" name="Line 7948">
          <a:extLst>
            <a:ext uri="{FF2B5EF4-FFF2-40B4-BE49-F238E27FC236}">
              <a16:creationId xmlns:a16="http://schemas.microsoft.com/office/drawing/2014/main" id="{574BF7C3-EF14-4EDE-9481-F344ED69712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77" name="Line 7949">
          <a:extLst>
            <a:ext uri="{FF2B5EF4-FFF2-40B4-BE49-F238E27FC236}">
              <a16:creationId xmlns:a16="http://schemas.microsoft.com/office/drawing/2014/main" id="{A42BCFBF-90CE-4C2F-A3E6-9FEDE84423D2}"/>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78" name="Line 7950">
          <a:extLst>
            <a:ext uri="{FF2B5EF4-FFF2-40B4-BE49-F238E27FC236}">
              <a16:creationId xmlns:a16="http://schemas.microsoft.com/office/drawing/2014/main" id="{34981D47-B8CE-439D-A18E-71361409A953}"/>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79" name="Line 7951">
          <a:extLst>
            <a:ext uri="{FF2B5EF4-FFF2-40B4-BE49-F238E27FC236}">
              <a16:creationId xmlns:a16="http://schemas.microsoft.com/office/drawing/2014/main" id="{9379963B-1B31-4257-8378-D96D689BE855}"/>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80" name="Line 7952">
          <a:extLst>
            <a:ext uri="{FF2B5EF4-FFF2-40B4-BE49-F238E27FC236}">
              <a16:creationId xmlns:a16="http://schemas.microsoft.com/office/drawing/2014/main" id="{5689B2E6-9E0F-45E2-97D2-CFDB91FF9760}"/>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81" name="Line 7953">
          <a:extLst>
            <a:ext uri="{FF2B5EF4-FFF2-40B4-BE49-F238E27FC236}">
              <a16:creationId xmlns:a16="http://schemas.microsoft.com/office/drawing/2014/main" id="{5D00C77D-CA07-40C7-BCAA-BAA8F7AD52BE}"/>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82" name="Line 7954">
          <a:extLst>
            <a:ext uri="{FF2B5EF4-FFF2-40B4-BE49-F238E27FC236}">
              <a16:creationId xmlns:a16="http://schemas.microsoft.com/office/drawing/2014/main" id="{BC84C561-E46F-4A4D-B56F-D062417CC1ED}"/>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57</xdr:row>
      <xdr:rowOff>0</xdr:rowOff>
    </xdr:from>
    <xdr:to>
      <xdr:col>0</xdr:col>
      <xdr:colOff>0</xdr:colOff>
      <xdr:row>57</xdr:row>
      <xdr:rowOff>0</xdr:rowOff>
    </xdr:to>
    <xdr:sp macro="" textlink="">
      <xdr:nvSpPr>
        <xdr:cNvPr id="6077283" name="Line 7955">
          <a:extLst>
            <a:ext uri="{FF2B5EF4-FFF2-40B4-BE49-F238E27FC236}">
              <a16:creationId xmlns:a16="http://schemas.microsoft.com/office/drawing/2014/main" id="{E9242042-0E7F-4225-83C4-635B58A882D6}"/>
            </a:ext>
          </a:extLst>
        </xdr:cNvPr>
        <xdr:cNvSpPr>
          <a:spLocks noChangeShapeType="1"/>
        </xdr:cNvSpPr>
      </xdr:nvSpPr>
      <xdr:spPr bwMode="auto">
        <a:xfrm flipV="1">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84" name="Line 7956">
          <a:extLst>
            <a:ext uri="{FF2B5EF4-FFF2-40B4-BE49-F238E27FC236}">
              <a16:creationId xmlns:a16="http://schemas.microsoft.com/office/drawing/2014/main" id="{0AD1D5A9-4CC0-42BA-B1DF-7CF54A7F63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85" name="Line 7957">
          <a:extLst>
            <a:ext uri="{FF2B5EF4-FFF2-40B4-BE49-F238E27FC236}">
              <a16:creationId xmlns:a16="http://schemas.microsoft.com/office/drawing/2014/main" id="{691B1E4E-2098-41D2-BF54-94FE4FFC855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86" name="Line 7958">
          <a:extLst>
            <a:ext uri="{FF2B5EF4-FFF2-40B4-BE49-F238E27FC236}">
              <a16:creationId xmlns:a16="http://schemas.microsoft.com/office/drawing/2014/main" id="{1C6A2CEB-0AFE-4974-9607-39BFAA3502C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87" name="Line 7959">
          <a:extLst>
            <a:ext uri="{FF2B5EF4-FFF2-40B4-BE49-F238E27FC236}">
              <a16:creationId xmlns:a16="http://schemas.microsoft.com/office/drawing/2014/main" id="{FC696629-5136-42BE-A75A-65C1EA93042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88" name="Line 7960">
          <a:extLst>
            <a:ext uri="{FF2B5EF4-FFF2-40B4-BE49-F238E27FC236}">
              <a16:creationId xmlns:a16="http://schemas.microsoft.com/office/drawing/2014/main" id="{94600423-FDA1-439C-98E3-CD4EAD0AFC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89" name="Line 7961">
          <a:extLst>
            <a:ext uri="{FF2B5EF4-FFF2-40B4-BE49-F238E27FC236}">
              <a16:creationId xmlns:a16="http://schemas.microsoft.com/office/drawing/2014/main" id="{2DCE68FB-6849-4539-B766-DEDFD16D626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90" name="Line 7962">
          <a:extLst>
            <a:ext uri="{FF2B5EF4-FFF2-40B4-BE49-F238E27FC236}">
              <a16:creationId xmlns:a16="http://schemas.microsoft.com/office/drawing/2014/main" id="{1009B48B-B136-41AF-BDE6-04B03977A24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91" name="Line 7963">
          <a:extLst>
            <a:ext uri="{FF2B5EF4-FFF2-40B4-BE49-F238E27FC236}">
              <a16:creationId xmlns:a16="http://schemas.microsoft.com/office/drawing/2014/main" id="{B3D3AC6E-3351-4E14-8BFA-C53F3625C25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92" name="Line 7964">
          <a:extLst>
            <a:ext uri="{FF2B5EF4-FFF2-40B4-BE49-F238E27FC236}">
              <a16:creationId xmlns:a16="http://schemas.microsoft.com/office/drawing/2014/main" id="{287EAC18-151A-40AE-8BDF-1E277B65DF2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93" name="Line 7965">
          <a:extLst>
            <a:ext uri="{FF2B5EF4-FFF2-40B4-BE49-F238E27FC236}">
              <a16:creationId xmlns:a16="http://schemas.microsoft.com/office/drawing/2014/main" id="{D735798E-6A0E-4361-935A-D4287EF70B3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94" name="Line 7966">
          <a:extLst>
            <a:ext uri="{FF2B5EF4-FFF2-40B4-BE49-F238E27FC236}">
              <a16:creationId xmlns:a16="http://schemas.microsoft.com/office/drawing/2014/main" id="{BFCE9EA7-ADC9-4870-9B2A-B9F90A81C49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95" name="Line 7967">
          <a:extLst>
            <a:ext uri="{FF2B5EF4-FFF2-40B4-BE49-F238E27FC236}">
              <a16:creationId xmlns:a16="http://schemas.microsoft.com/office/drawing/2014/main" id="{9C33ABCA-C9C7-468A-AE7C-6783B9FB86D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96" name="Line 7968">
          <a:extLst>
            <a:ext uri="{FF2B5EF4-FFF2-40B4-BE49-F238E27FC236}">
              <a16:creationId xmlns:a16="http://schemas.microsoft.com/office/drawing/2014/main" id="{428AB363-7B1B-49D2-A3A0-0E762BE7055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97" name="Line 7969">
          <a:extLst>
            <a:ext uri="{FF2B5EF4-FFF2-40B4-BE49-F238E27FC236}">
              <a16:creationId xmlns:a16="http://schemas.microsoft.com/office/drawing/2014/main" id="{A49A3952-8B60-4359-BC4A-1C793AF7548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98" name="Line 7970">
          <a:extLst>
            <a:ext uri="{FF2B5EF4-FFF2-40B4-BE49-F238E27FC236}">
              <a16:creationId xmlns:a16="http://schemas.microsoft.com/office/drawing/2014/main" id="{EECE492A-8E6E-4E65-84B7-4DE421DEED8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299" name="Line 7971">
          <a:extLst>
            <a:ext uri="{FF2B5EF4-FFF2-40B4-BE49-F238E27FC236}">
              <a16:creationId xmlns:a16="http://schemas.microsoft.com/office/drawing/2014/main" id="{EC6F9798-32D2-4E4D-8169-0A3D313DD31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00" name="Line 7972">
          <a:extLst>
            <a:ext uri="{FF2B5EF4-FFF2-40B4-BE49-F238E27FC236}">
              <a16:creationId xmlns:a16="http://schemas.microsoft.com/office/drawing/2014/main" id="{A35F2353-367D-4158-B5E5-C92DBEE58E5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01" name="Line 7973">
          <a:extLst>
            <a:ext uri="{FF2B5EF4-FFF2-40B4-BE49-F238E27FC236}">
              <a16:creationId xmlns:a16="http://schemas.microsoft.com/office/drawing/2014/main" id="{1AC2DBE2-CEC3-4C00-92FE-25A1143B395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02" name="Line 7974">
          <a:extLst>
            <a:ext uri="{FF2B5EF4-FFF2-40B4-BE49-F238E27FC236}">
              <a16:creationId xmlns:a16="http://schemas.microsoft.com/office/drawing/2014/main" id="{7CD6F0A3-1961-47AC-9413-DE1185C6D87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03" name="Line 7975">
          <a:extLst>
            <a:ext uri="{FF2B5EF4-FFF2-40B4-BE49-F238E27FC236}">
              <a16:creationId xmlns:a16="http://schemas.microsoft.com/office/drawing/2014/main" id="{44FB654C-1E32-485A-8603-849EA1D830A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04" name="Line 7976">
          <a:extLst>
            <a:ext uri="{FF2B5EF4-FFF2-40B4-BE49-F238E27FC236}">
              <a16:creationId xmlns:a16="http://schemas.microsoft.com/office/drawing/2014/main" id="{9256DAF4-E312-46B5-BDCE-2EE52D4320B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05" name="Line 7977">
          <a:extLst>
            <a:ext uri="{FF2B5EF4-FFF2-40B4-BE49-F238E27FC236}">
              <a16:creationId xmlns:a16="http://schemas.microsoft.com/office/drawing/2014/main" id="{4C5E77A0-35B4-4F2E-A228-25E9F001446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06" name="Line 7978">
          <a:extLst>
            <a:ext uri="{FF2B5EF4-FFF2-40B4-BE49-F238E27FC236}">
              <a16:creationId xmlns:a16="http://schemas.microsoft.com/office/drawing/2014/main" id="{58B9E0FE-EE08-4D2D-8609-B0792DB4E2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07" name="Line 7979">
          <a:extLst>
            <a:ext uri="{FF2B5EF4-FFF2-40B4-BE49-F238E27FC236}">
              <a16:creationId xmlns:a16="http://schemas.microsoft.com/office/drawing/2014/main" id="{E48843E3-6627-4832-9FEB-235F386678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08" name="Line 7980">
          <a:extLst>
            <a:ext uri="{FF2B5EF4-FFF2-40B4-BE49-F238E27FC236}">
              <a16:creationId xmlns:a16="http://schemas.microsoft.com/office/drawing/2014/main" id="{2F29DFC3-4D7C-4268-A479-9DBC35320B0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09" name="Line 7981">
          <a:extLst>
            <a:ext uri="{FF2B5EF4-FFF2-40B4-BE49-F238E27FC236}">
              <a16:creationId xmlns:a16="http://schemas.microsoft.com/office/drawing/2014/main" id="{AB1AC2ED-AE02-49BC-B7EF-5AC213D4F5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10" name="Line 7982">
          <a:extLst>
            <a:ext uri="{FF2B5EF4-FFF2-40B4-BE49-F238E27FC236}">
              <a16:creationId xmlns:a16="http://schemas.microsoft.com/office/drawing/2014/main" id="{F475D842-A630-4318-8A7F-08A7EA6FB04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11" name="Line 7983">
          <a:extLst>
            <a:ext uri="{FF2B5EF4-FFF2-40B4-BE49-F238E27FC236}">
              <a16:creationId xmlns:a16="http://schemas.microsoft.com/office/drawing/2014/main" id="{666FFB62-E281-4330-AC98-1018C264C22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12" name="Line 7984">
          <a:extLst>
            <a:ext uri="{FF2B5EF4-FFF2-40B4-BE49-F238E27FC236}">
              <a16:creationId xmlns:a16="http://schemas.microsoft.com/office/drawing/2014/main" id="{EF46FB8E-B084-4826-B59D-64457B48FE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13" name="Line 7985">
          <a:extLst>
            <a:ext uri="{FF2B5EF4-FFF2-40B4-BE49-F238E27FC236}">
              <a16:creationId xmlns:a16="http://schemas.microsoft.com/office/drawing/2014/main" id="{01133BE5-9FF7-48A5-9556-E9F40725066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14" name="Line 7986">
          <a:extLst>
            <a:ext uri="{FF2B5EF4-FFF2-40B4-BE49-F238E27FC236}">
              <a16:creationId xmlns:a16="http://schemas.microsoft.com/office/drawing/2014/main" id="{74426525-DDEF-4383-8D8F-01C3E5FFD97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15" name="Line 7987">
          <a:extLst>
            <a:ext uri="{FF2B5EF4-FFF2-40B4-BE49-F238E27FC236}">
              <a16:creationId xmlns:a16="http://schemas.microsoft.com/office/drawing/2014/main" id="{30BFCA95-EEC5-47F7-A7A6-FD26C372A8B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16" name="Line 7988">
          <a:extLst>
            <a:ext uri="{FF2B5EF4-FFF2-40B4-BE49-F238E27FC236}">
              <a16:creationId xmlns:a16="http://schemas.microsoft.com/office/drawing/2014/main" id="{BDC57E92-6402-4A65-B4D2-0209694D508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17" name="Line 7989">
          <a:extLst>
            <a:ext uri="{FF2B5EF4-FFF2-40B4-BE49-F238E27FC236}">
              <a16:creationId xmlns:a16="http://schemas.microsoft.com/office/drawing/2014/main" id="{17F94265-A02E-49F4-9C02-6439B06CC41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18" name="Line 7990">
          <a:extLst>
            <a:ext uri="{FF2B5EF4-FFF2-40B4-BE49-F238E27FC236}">
              <a16:creationId xmlns:a16="http://schemas.microsoft.com/office/drawing/2014/main" id="{1D60292C-40F9-494D-80AE-6913FAF7E8D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19" name="Line 7991">
          <a:extLst>
            <a:ext uri="{FF2B5EF4-FFF2-40B4-BE49-F238E27FC236}">
              <a16:creationId xmlns:a16="http://schemas.microsoft.com/office/drawing/2014/main" id="{704C4897-1510-4E08-9506-7B0B88588BF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20" name="Line 7992">
          <a:extLst>
            <a:ext uri="{FF2B5EF4-FFF2-40B4-BE49-F238E27FC236}">
              <a16:creationId xmlns:a16="http://schemas.microsoft.com/office/drawing/2014/main" id="{B2F25AB4-8B0B-4BC4-B94B-D4986BAC66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21" name="Line 7993">
          <a:extLst>
            <a:ext uri="{FF2B5EF4-FFF2-40B4-BE49-F238E27FC236}">
              <a16:creationId xmlns:a16="http://schemas.microsoft.com/office/drawing/2014/main" id="{9762016F-0D0C-4CD6-A8C0-6CE7DCB172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22" name="Line 7994">
          <a:extLst>
            <a:ext uri="{FF2B5EF4-FFF2-40B4-BE49-F238E27FC236}">
              <a16:creationId xmlns:a16="http://schemas.microsoft.com/office/drawing/2014/main" id="{B81D381F-9B8A-4959-BACB-AD2C88FD44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23" name="Line 7995">
          <a:extLst>
            <a:ext uri="{FF2B5EF4-FFF2-40B4-BE49-F238E27FC236}">
              <a16:creationId xmlns:a16="http://schemas.microsoft.com/office/drawing/2014/main" id="{E2E23E61-2447-4461-B8D4-99613EA3124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24" name="Line 7996">
          <a:extLst>
            <a:ext uri="{FF2B5EF4-FFF2-40B4-BE49-F238E27FC236}">
              <a16:creationId xmlns:a16="http://schemas.microsoft.com/office/drawing/2014/main" id="{7F517C03-F19E-4C5E-9E4E-39F82CF113A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25" name="Line 7997">
          <a:extLst>
            <a:ext uri="{FF2B5EF4-FFF2-40B4-BE49-F238E27FC236}">
              <a16:creationId xmlns:a16="http://schemas.microsoft.com/office/drawing/2014/main" id="{23726DA8-DA56-4918-9BDA-EEC92BBFC3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26" name="Line 7998">
          <a:extLst>
            <a:ext uri="{FF2B5EF4-FFF2-40B4-BE49-F238E27FC236}">
              <a16:creationId xmlns:a16="http://schemas.microsoft.com/office/drawing/2014/main" id="{4F21CEF2-AB4C-44D5-85A3-D5B683C0815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27" name="Line 7999">
          <a:extLst>
            <a:ext uri="{FF2B5EF4-FFF2-40B4-BE49-F238E27FC236}">
              <a16:creationId xmlns:a16="http://schemas.microsoft.com/office/drawing/2014/main" id="{B4388FEE-0AB5-45E3-AAB0-B438A113ADD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28" name="Line 8000">
          <a:extLst>
            <a:ext uri="{FF2B5EF4-FFF2-40B4-BE49-F238E27FC236}">
              <a16:creationId xmlns:a16="http://schemas.microsoft.com/office/drawing/2014/main" id="{67A179E3-D6BE-4634-9622-F57F27DDF02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29" name="Line 8001">
          <a:extLst>
            <a:ext uri="{FF2B5EF4-FFF2-40B4-BE49-F238E27FC236}">
              <a16:creationId xmlns:a16="http://schemas.microsoft.com/office/drawing/2014/main" id="{66055E28-F7F2-477B-A73E-8D3E687926B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30" name="Line 8002">
          <a:extLst>
            <a:ext uri="{FF2B5EF4-FFF2-40B4-BE49-F238E27FC236}">
              <a16:creationId xmlns:a16="http://schemas.microsoft.com/office/drawing/2014/main" id="{C6474108-D8C2-4D1F-B76F-1B4610CE521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31" name="Line 8003">
          <a:extLst>
            <a:ext uri="{FF2B5EF4-FFF2-40B4-BE49-F238E27FC236}">
              <a16:creationId xmlns:a16="http://schemas.microsoft.com/office/drawing/2014/main" id="{89341ACE-1406-4380-ADA4-473A92D31B2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32" name="Line 8004">
          <a:extLst>
            <a:ext uri="{FF2B5EF4-FFF2-40B4-BE49-F238E27FC236}">
              <a16:creationId xmlns:a16="http://schemas.microsoft.com/office/drawing/2014/main" id="{9ABD98DB-6565-4973-8D9A-6FDB1A4FABD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33" name="Line 8005">
          <a:extLst>
            <a:ext uri="{FF2B5EF4-FFF2-40B4-BE49-F238E27FC236}">
              <a16:creationId xmlns:a16="http://schemas.microsoft.com/office/drawing/2014/main" id="{CAE9455B-BCEF-4BBD-B40B-D1E88C4BEA3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34" name="Line 8006">
          <a:extLst>
            <a:ext uri="{FF2B5EF4-FFF2-40B4-BE49-F238E27FC236}">
              <a16:creationId xmlns:a16="http://schemas.microsoft.com/office/drawing/2014/main" id="{3F18F573-B0A5-457C-A109-510F560ED01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35" name="Line 8007">
          <a:extLst>
            <a:ext uri="{FF2B5EF4-FFF2-40B4-BE49-F238E27FC236}">
              <a16:creationId xmlns:a16="http://schemas.microsoft.com/office/drawing/2014/main" id="{042DB16F-DF79-4784-9157-69D65201F50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36" name="Line 8008">
          <a:extLst>
            <a:ext uri="{FF2B5EF4-FFF2-40B4-BE49-F238E27FC236}">
              <a16:creationId xmlns:a16="http://schemas.microsoft.com/office/drawing/2014/main" id="{CF1B82E6-B4C4-4354-A125-FAE2535B140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37" name="Line 8009">
          <a:extLst>
            <a:ext uri="{FF2B5EF4-FFF2-40B4-BE49-F238E27FC236}">
              <a16:creationId xmlns:a16="http://schemas.microsoft.com/office/drawing/2014/main" id="{D210A6C4-1E22-4278-A9C9-16A484BEC93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38" name="Line 8010">
          <a:extLst>
            <a:ext uri="{FF2B5EF4-FFF2-40B4-BE49-F238E27FC236}">
              <a16:creationId xmlns:a16="http://schemas.microsoft.com/office/drawing/2014/main" id="{C9B59D70-A22C-4BA2-A504-204239A14F0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39" name="Line 8011">
          <a:extLst>
            <a:ext uri="{FF2B5EF4-FFF2-40B4-BE49-F238E27FC236}">
              <a16:creationId xmlns:a16="http://schemas.microsoft.com/office/drawing/2014/main" id="{C2F717C2-4423-46CC-BD83-E307E8DE53C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40" name="Line 8012">
          <a:extLst>
            <a:ext uri="{FF2B5EF4-FFF2-40B4-BE49-F238E27FC236}">
              <a16:creationId xmlns:a16="http://schemas.microsoft.com/office/drawing/2014/main" id="{1FDBD074-E928-4A42-9075-0107A7EF4D8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41" name="Line 8013">
          <a:extLst>
            <a:ext uri="{FF2B5EF4-FFF2-40B4-BE49-F238E27FC236}">
              <a16:creationId xmlns:a16="http://schemas.microsoft.com/office/drawing/2014/main" id="{2E557119-5E5F-48FB-B6FB-F9590FB8D39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42" name="Line 8014">
          <a:extLst>
            <a:ext uri="{FF2B5EF4-FFF2-40B4-BE49-F238E27FC236}">
              <a16:creationId xmlns:a16="http://schemas.microsoft.com/office/drawing/2014/main" id="{EC96767F-0073-4943-97C8-9CA7D4C8F84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43" name="Line 8015">
          <a:extLst>
            <a:ext uri="{FF2B5EF4-FFF2-40B4-BE49-F238E27FC236}">
              <a16:creationId xmlns:a16="http://schemas.microsoft.com/office/drawing/2014/main" id="{98B7575A-B1F8-4320-82B4-733AFB382BF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44" name="Line 8016">
          <a:extLst>
            <a:ext uri="{FF2B5EF4-FFF2-40B4-BE49-F238E27FC236}">
              <a16:creationId xmlns:a16="http://schemas.microsoft.com/office/drawing/2014/main" id="{A71EA568-168E-486E-A84B-BE2122832A0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45" name="Line 8017">
          <a:extLst>
            <a:ext uri="{FF2B5EF4-FFF2-40B4-BE49-F238E27FC236}">
              <a16:creationId xmlns:a16="http://schemas.microsoft.com/office/drawing/2014/main" id="{4FAE2EC6-23BC-4299-AFE4-998AB146431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46" name="Line 8018">
          <a:extLst>
            <a:ext uri="{FF2B5EF4-FFF2-40B4-BE49-F238E27FC236}">
              <a16:creationId xmlns:a16="http://schemas.microsoft.com/office/drawing/2014/main" id="{FC20D1D0-D4A3-4A50-97DF-04983B1C5B3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47" name="Line 8019">
          <a:extLst>
            <a:ext uri="{FF2B5EF4-FFF2-40B4-BE49-F238E27FC236}">
              <a16:creationId xmlns:a16="http://schemas.microsoft.com/office/drawing/2014/main" id="{3FDA059B-0EAC-4AA7-8DAB-24CDB16A497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48" name="Line 8020">
          <a:extLst>
            <a:ext uri="{FF2B5EF4-FFF2-40B4-BE49-F238E27FC236}">
              <a16:creationId xmlns:a16="http://schemas.microsoft.com/office/drawing/2014/main" id="{AA79C686-DA39-45ED-AD0E-CA0089B107B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49" name="Line 8021">
          <a:extLst>
            <a:ext uri="{FF2B5EF4-FFF2-40B4-BE49-F238E27FC236}">
              <a16:creationId xmlns:a16="http://schemas.microsoft.com/office/drawing/2014/main" id="{86A46231-A648-43CC-BB0D-F4ECB3BE670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50" name="Line 8022">
          <a:extLst>
            <a:ext uri="{FF2B5EF4-FFF2-40B4-BE49-F238E27FC236}">
              <a16:creationId xmlns:a16="http://schemas.microsoft.com/office/drawing/2014/main" id="{D9DD40DB-849E-4C73-911C-BFFF283CD18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51" name="Line 8023">
          <a:extLst>
            <a:ext uri="{FF2B5EF4-FFF2-40B4-BE49-F238E27FC236}">
              <a16:creationId xmlns:a16="http://schemas.microsoft.com/office/drawing/2014/main" id="{CE41A6F4-1F58-4EA7-9C49-63EEA380F96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52" name="Line 8024">
          <a:extLst>
            <a:ext uri="{FF2B5EF4-FFF2-40B4-BE49-F238E27FC236}">
              <a16:creationId xmlns:a16="http://schemas.microsoft.com/office/drawing/2014/main" id="{07EB7517-64C9-4B47-BF11-1265D3227A7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53" name="Line 8025">
          <a:extLst>
            <a:ext uri="{FF2B5EF4-FFF2-40B4-BE49-F238E27FC236}">
              <a16:creationId xmlns:a16="http://schemas.microsoft.com/office/drawing/2014/main" id="{5729B3CE-8785-4775-8542-42F5FEFCFAB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54" name="Line 8026">
          <a:extLst>
            <a:ext uri="{FF2B5EF4-FFF2-40B4-BE49-F238E27FC236}">
              <a16:creationId xmlns:a16="http://schemas.microsoft.com/office/drawing/2014/main" id="{214BD186-3BC3-45D5-AA72-314E6D4964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55" name="Line 8027">
          <a:extLst>
            <a:ext uri="{FF2B5EF4-FFF2-40B4-BE49-F238E27FC236}">
              <a16:creationId xmlns:a16="http://schemas.microsoft.com/office/drawing/2014/main" id="{C17C3C15-81D5-4FC4-A47B-66E762CB016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56" name="Line 8028">
          <a:extLst>
            <a:ext uri="{FF2B5EF4-FFF2-40B4-BE49-F238E27FC236}">
              <a16:creationId xmlns:a16="http://schemas.microsoft.com/office/drawing/2014/main" id="{6113550B-56C2-49F2-8F81-6102A0F2C9A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57" name="Line 8029">
          <a:extLst>
            <a:ext uri="{FF2B5EF4-FFF2-40B4-BE49-F238E27FC236}">
              <a16:creationId xmlns:a16="http://schemas.microsoft.com/office/drawing/2014/main" id="{DFF47E0A-B85E-429D-BC14-80305810B60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58" name="Line 8030">
          <a:extLst>
            <a:ext uri="{FF2B5EF4-FFF2-40B4-BE49-F238E27FC236}">
              <a16:creationId xmlns:a16="http://schemas.microsoft.com/office/drawing/2014/main" id="{D3B05129-B000-49D3-B6C0-421551D4C41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59" name="Line 8031">
          <a:extLst>
            <a:ext uri="{FF2B5EF4-FFF2-40B4-BE49-F238E27FC236}">
              <a16:creationId xmlns:a16="http://schemas.microsoft.com/office/drawing/2014/main" id="{BF4726B9-D3A3-4179-9E42-DD8730F8B5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60" name="Line 8032">
          <a:extLst>
            <a:ext uri="{FF2B5EF4-FFF2-40B4-BE49-F238E27FC236}">
              <a16:creationId xmlns:a16="http://schemas.microsoft.com/office/drawing/2014/main" id="{80FB5DE1-43E5-4BE5-BA13-0C47982AC37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61" name="Line 8033">
          <a:extLst>
            <a:ext uri="{FF2B5EF4-FFF2-40B4-BE49-F238E27FC236}">
              <a16:creationId xmlns:a16="http://schemas.microsoft.com/office/drawing/2014/main" id="{B4A3C67E-F10D-46E0-8D95-4342215DAE6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62" name="Line 8034">
          <a:extLst>
            <a:ext uri="{FF2B5EF4-FFF2-40B4-BE49-F238E27FC236}">
              <a16:creationId xmlns:a16="http://schemas.microsoft.com/office/drawing/2014/main" id="{501FAB51-8EEC-4322-BFEF-117DF118314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63" name="Line 8035">
          <a:extLst>
            <a:ext uri="{FF2B5EF4-FFF2-40B4-BE49-F238E27FC236}">
              <a16:creationId xmlns:a16="http://schemas.microsoft.com/office/drawing/2014/main" id="{C1747E51-7920-4333-8B0A-68A228E13FD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64" name="Line 8036">
          <a:extLst>
            <a:ext uri="{FF2B5EF4-FFF2-40B4-BE49-F238E27FC236}">
              <a16:creationId xmlns:a16="http://schemas.microsoft.com/office/drawing/2014/main" id="{CCD5701E-8FA6-4747-8220-793669C823D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65" name="Line 8037">
          <a:extLst>
            <a:ext uri="{FF2B5EF4-FFF2-40B4-BE49-F238E27FC236}">
              <a16:creationId xmlns:a16="http://schemas.microsoft.com/office/drawing/2014/main" id="{FE0A7219-580B-432C-A803-D7E126C7398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66" name="Line 8038">
          <a:extLst>
            <a:ext uri="{FF2B5EF4-FFF2-40B4-BE49-F238E27FC236}">
              <a16:creationId xmlns:a16="http://schemas.microsoft.com/office/drawing/2014/main" id="{D31AF81D-6CCC-42A0-BE4F-1F1CF2D2C7F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67" name="Line 8039">
          <a:extLst>
            <a:ext uri="{FF2B5EF4-FFF2-40B4-BE49-F238E27FC236}">
              <a16:creationId xmlns:a16="http://schemas.microsoft.com/office/drawing/2014/main" id="{9D8576C8-5181-49EA-B72B-E026018EB0C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68" name="Line 8040">
          <a:extLst>
            <a:ext uri="{FF2B5EF4-FFF2-40B4-BE49-F238E27FC236}">
              <a16:creationId xmlns:a16="http://schemas.microsoft.com/office/drawing/2014/main" id="{FA0FEE88-B06A-4086-AC92-1E2A129E0E6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69" name="Line 8041">
          <a:extLst>
            <a:ext uri="{FF2B5EF4-FFF2-40B4-BE49-F238E27FC236}">
              <a16:creationId xmlns:a16="http://schemas.microsoft.com/office/drawing/2014/main" id="{BBD12454-F782-4C0B-BD89-9EECB6CEE31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70" name="Line 8042">
          <a:extLst>
            <a:ext uri="{FF2B5EF4-FFF2-40B4-BE49-F238E27FC236}">
              <a16:creationId xmlns:a16="http://schemas.microsoft.com/office/drawing/2014/main" id="{72394C6B-2FFC-4BB3-A159-B8FE5DFBAB4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71" name="Line 8043">
          <a:extLst>
            <a:ext uri="{FF2B5EF4-FFF2-40B4-BE49-F238E27FC236}">
              <a16:creationId xmlns:a16="http://schemas.microsoft.com/office/drawing/2014/main" id="{34E31BD8-4DE7-4B9C-9B67-25B9712BA7B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72" name="Line 8044">
          <a:extLst>
            <a:ext uri="{FF2B5EF4-FFF2-40B4-BE49-F238E27FC236}">
              <a16:creationId xmlns:a16="http://schemas.microsoft.com/office/drawing/2014/main" id="{4FD0C595-C429-4BBC-B1D4-B623ABC57B1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73" name="Line 8045">
          <a:extLst>
            <a:ext uri="{FF2B5EF4-FFF2-40B4-BE49-F238E27FC236}">
              <a16:creationId xmlns:a16="http://schemas.microsoft.com/office/drawing/2014/main" id="{62CABF6A-5128-4222-BFAF-EB378C9267A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74" name="Line 8046">
          <a:extLst>
            <a:ext uri="{FF2B5EF4-FFF2-40B4-BE49-F238E27FC236}">
              <a16:creationId xmlns:a16="http://schemas.microsoft.com/office/drawing/2014/main" id="{AA2511E2-96DE-4059-96E1-0BDC97D7D13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75" name="Line 8047">
          <a:extLst>
            <a:ext uri="{FF2B5EF4-FFF2-40B4-BE49-F238E27FC236}">
              <a16:creationId xmlns:a16="http://schemas.microsoft.com/office/drawing/2014/main" id="{2F18E270-8DE3-4491-80E6-79679ACC0C5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76" name="Line 8048">
          <a:extLst>
            <a:ext uri="{FF2B5EF4-FFF2-40B4-BE49-F238E27FC236}">
              <a16:creationId xmlns:a16="http://schemas.microsoft.com/office/drawing/2014/main" id="{BE4C9D4F-6C75-47B3-AD53-5A047E5D92E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77" name="Line 8049">
          <a:extLst>
            <a:ext uri="{FF2B5EF4-FFF2-40B4-BE49-F238E27FC236}">
              <a16:creationId xmlns:a16="http://schemas.microsoft.com/office/drawing/2014/main" id="{81F0BF79-A7B4-45A4-A86D-0BAEE63BCCF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78" name="Line 8050">
          <a:extLst>
            <a:ext uri="{FF2B5EF4-FFF2-40B4-BE49-F238E27FC236}">
              <a16:creationId xmlns:a16="http://schemas.microsoft.com/office/drawing/2014/main" id="{62A3413A-78DF-4A9D-9B22-B864F215551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79" name="Line 8051">
          <a:extLst>
            <a:ext uri="{FF2B5EF4-FFF2-40B4-BE49-F238E27FC236}">
              <a16:creationId xmlns:a16="http://schemas.microsoft.com/office/drawing/2014/main" id="{155BD34E-CDA9-4C5D-8247-9D8660A3BFB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80" name="Line 8052">
          <a:extLst>
            <a:ext uri="{FF2B5EF4-FFF2-40B4-BE49-F238E27FC236}">
              <a16:creationId xmlns:a16="http://schemas.microsoft.com/office/drawing/2014/main" id="{A8C9BE42-ED2A-4DBD-8FF4-EF1A3569EFF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81" name="Line 8053">
          <a:extLst>
            <a:ext uri="{FF2B5EF4-FFF2-40B4-BE49-F238E27FC236}">
              <a16:creationId xmlns:a16="http://schemas.microsoft.com/office/drawing/2014/main" id="{4CD0F83D-7A54-498D-94F8-90415F3DAD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82" name="Line 8054">
          <a:extLst>
            <a:ext uri="{FF2B5EF4-FFF2-40B4-BE49-F238E27FC236}">
              <a16:creationId xmlns:a16="http://schemas.microsoft.com/office/drawing/2014/main" id="{C1A5ACA9-3FAE-4B98-9F36-D1054584989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83" name="Line 8055">
          <a:extLst>
            <a:ext uri="{FF2B5EF4-FFF2-40B4-BE49-F238E27FC236}">
              <a16:creationId xmlns:a16="http://schemas.microsoft.com/office/drawing/2014/main" id="{CD61D641-9054-4B6B-BBE8-E79CFED7F39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84" name="Line 8056">
          <a:extLst>
            <a:ext uri="{FF2B5EF4-FFF2-40B4-BE49-F238E27FC236}">
              <a16:creationId xmlns:a16="http://schemas.microsoft.com/office/drawing/2014/main" id="{B5112155-4020-49AF-9408-BF13F7BCF64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85" name="Line 8057">
          <a:extLst>
            <a:ext uri="{FF2B5EF4-FFF2-40B4-BE49-F238E27FC236}">
              <a16:creationId xmlns:a16="http://schemas.microsoft.com/office/drawing/2014/main" id="{80645DE2-1C0D-45F2-8898-C1291596469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86" name="Line 8058">
          <a:extLst>
            <a:ext uri="{FF2B5EF4-FFF2-40B4-BE49-F238E27FC236}">
              <a16:creationId xmlns:a16="http://schemas.microsoft.com/office/drawing/2014/main" id="{F6D5E663-B8A9-4FE8-950A-247F2294B27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87" name="Line 8059">
          <a:extLst>
            <a:ext uri="{FF2B5EF4-FFF2-40B4-BE49-F238E27FC236}">
              <a16:creationId xmlns:a16="http://schemas.microsoft.com/office/drawing/2014/main" id="{5D12AD2D-3815-40F4-8905-B3B0CF49583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88" name="Line 8060">
          <a:extLst>
            <a:ext uri="{FF2B5EF4-FFF2-40B4-BE49-F238E27FC236}">
              <a16:creationId xmlns:a16="http://schemas.microsoft.com/office/drawing/2014/main" id="{6876E778-7CCE-43D5-A528-052B8CE891E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89" name="Line 8061">
          <a:extLst>
            <a:ext uri="{FF2B5EF4-FFF2-40B4-BE49-F238E27FC236}">
              <a16:creationId xmlns:a16="http://schemas.microsoft.com/office/drawing/2014/main" id="{414C2302-8DCB-4202-ABC6-44D4477B7C4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90" name="Line 8062">
          <a:extLst>
            <a:ext uri="{FF2B5EF4-FFF2-40B4-BE49-F238E27FC236}">
              <a16:creationId xmlns:a16="http://schemas.microsoft.com/office/drawing/2014/main" id="{16AB747B-B3E6-48B2-9A73-5570A4CA06B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91" name="Line 8063">
          <a:extLst>
            <a:ext uri="{FF2B5EF4-FFF2-40B4-BE49-F238E27FC236}">
              <a16:creationId xmlns:a16="http://schemas.microsoft.com/office/drawing/2014/main" id="{EB4E666A-42E2-4F50-B7E5-FBF94EAE9BA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92" name="Line 8064">
          <a:extLst>
            <a:ext uri="{FF2B5EF4-FFF2-40B4-BE49-F238E27FC236}">
              <a16:creationId xmlns:a16="http://schemas.microsoft.com/office/drawing/2014/main" id="{75DAA61A-F716-4497-9DA8-234FDE6BBE1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93" name="Line 8065">
          <a:extLst>
            <a:ext uri="{FF2B5EF4-FFF2-40B4-BE49-F238E27FC236}">
              <a16:creationId xmlns:a16="http://schemas.microsoft.com/office/drawing/2014/main" id="{803A6A00-D926-42C4-9592-AA4A8B09E9D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94" name="Line 8066">
          <a:extLst>
            <a:ext uri="{FF2B5EF4-FFF2-40B4-BE49-F238E27FC236}">
              <a16:creationId xmlns:a16="http://schemas.microsoft.com/office/drawing/2014/main" id="{EEC15092-01D1-4CB8-937D-39FE1484DB7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95" name="Line 8067">
          <a:extLst>
            <a:ext uri="{FF2B5EF4-FFF2-40B4-BE49-F238E27FC236}">
              <a16:creationId xmlns:a16="http://schemas.microsoft.com/office/drawing/2014/main" id="{605D9926-E66C-4D07-8097-C518D060A64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96" name="Line 8068">
          <a:extLst>
            <a:ext uri="{FF2B5EF4-FFF2-40B4-BE49-F238E27FC236}">
              <a16:creationId xmlns:a16="http://schemas.microsoft.com/office/drawing/2014/main" id="{5828AC98-0413-47EB-8123-B462F7FDA08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97" name="Line 8069">
          <a:extLst>
            <a:ext uri="{FF2B5EF4-FFF2-40B4-BE49-F238E27FC236}">
              <a16:creationId xmlns:a16="http://schemas.microsoft.com/office/drawing/2014/main" id="{1E90D654-326C-4791-A1EA-F0E1EABD869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98" name="Line 8070">
          <a:extLst>
            <a:ext uri="{FF2B5EF4-FFF2-40B4-BE49-F238E27FC236}">
              <a16:creationId xmlns:a16="http://schemas.microsoft.com/office/drawing/2014/main" id="{EB197082-B39F-43F9-9FC4-CD87FA4F265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399" name="Line 8071">
          <a:extLst>
            <a:ext uri="{FF2B5EF4-FFF2-40B4-BE49-F238E27FC236}">
              <a16:creationId xmlns:a16="http://schemas.microsoft.com/office/drawing/2014/main" id="{D6F49C0A-8EE9-43F7-A0AC-28060E6FE04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00" name="Line 8072">
          <a:extLst>
            <a:ext uri="{FF2B5EF4-FFF2-40B4-BE49-F238E27FC236}">
              <a16:creationId xmlns:a16="http://schemas.microsoft.com/office/drawing/2014/main" id="{6CFBBDD1-A0EE-4FC5-A032-7D90296D6AC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01" name="Line 8073">
          <a:extLst>
            <a:ext uri="{FF2B5EF4-FFF2-40B4-BE49-F238E27FC236}">
              <a16:creationId xmlns:a16="http://schemas.microsoft.com/office/drawing/2014/main" id="{371A666E-5EB4-4D22-9FCB-EC43BD75264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02" name="Line 8074">
          <a:extLst>
            <a:ext uri="{FF2B5EF4-FFF2-40B4-BE49-F238E27FC236}">
              <a16:creationId xmlns:a16="http://schemas.microsoft.com/office/drawing/2014/main" id="{2390DB34-168D-4B53-9541-68C3BF64951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03" name="Line 8075">
          <a:extLst>
            <a:ext uri="{FF2B5EF4-FFF2-40B4-BE49-F238E27FC236}">
              <a16:creationId xmlns:a16="http://schemas.microsoft.com/office/drawing/2014/main" id="{D6F3723A-0014-4516-9F45-9B403A391E0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04" name="Line 8076">
          <a:extLst>
            <a:ext uri="{FF2B5EF4-FFF2-40B4-BE49-F238E27FC236}">
              <a16:creationId xmlns:a16="http://schemas.microsoft.com/office/drawing/2014/main" id="{E26CDDFE-E479-413D-997E-C3C6816E648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05" name="Line 8077">
          <a:extLst>
            <a:ext uri="{FF2B5EF4-FFF2-40B4-BE49-F238E27FC236}">
              <a16:creationId xmlns:a16="http://schemas.microsoft.com/office/drawing/2014/main" id="{77F82623-60B6-48B8-AF6B-C52AC8EAD22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06" name="Line 8078">
          <a:extLst>
            <a:ext uri="{FF2B5EF4-FFF2-40B4-BE49-F238E27FC236}">
              <a16:creationId xmlns:a16="http://schemas.microsoft.com/office/drawing/2014/main" id="{901FC221-16AC-4917-BE2F-334DF650DB3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07" name="Line 8079">
          <a:extLst>
            <a:ext uri="{FF2B5EF4-FFF2-40B4-BE49-F238E27FC236}">
              <a16:creationId xmlns:a16="http://schemas.microsoft.com/office/drawing/2014/main" id="{AC8BAA1D-F56A-4BF7-98B6-FE120D44CBF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08" name="Line 8080">
          <a:extLst>
            <a:ext uri="{FF2B5EF4-FFF2-40B4-BE49-F238E27FC236}">
              <a16:creationId xmlns:a16="http://schemas.microsoft.com/office/drawing/2014/main" id="{D1BE9862-40E4-40B3-A40E-4DF8FD42CB5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09" name="Line 8081">
          <a:extLst>
            <a:ext uri="{FF2B5EF4-FFF2-40B4-BE49-F238E27FC236}">
              <a16:creationId xmlns:a16="http://schemas.microsoft.com/office/drawing/2014/main" id="{24D43A3C-E686-4097-8581-65E39EBF8E5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10" name="Line 8082">
          <a:extLst>
            <a:ext uri="{FF2B5EF4-FFF2-40B4-BE49-F238E27FC236}">
              <a16:creationId xmlns:a16="http://schemas.microsoft.com/office/drawing/2014/main" id="{5CE3F0C8-DF4A-40E1-94E0-1F62F74E23C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11" name="Line 8083">
          <a:extLst>
            <a:ext uri="{FF2B5EF4-FFF2-40B4-BE49-F238E27FC236}">
              <a16:creationId xmlns:a16="http://schemas.microsoft.com/office/drawing/2014/main" id="{6D3305FA-E4B1-439B-B18C-18336797DD1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12" name="Line 8084">
          <a:extLst>
            <a:ext uri="{FF2B5EF4-FFF2-40B4-BE49-F238E27FC236}">
              <a16:creationId xmlns:a16="http://schemas.microsoft.com/office/drawing/2014/main" id="{21E93272-BBBB-406F-A153-BEBF7F8592C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13" name="Line 8085">
          <a:extLst>
            <a:ext uri="{FF2B5EF4-FFF2-40B4-BE49-F238E27FC236}">
              <a16:creationId xmlns:a16="http://schemas.microsoft.com/office/drawing/2014/main" id="{B898AE69-E04F-4366-98B6-806DB055A45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14" name="Line 8086">
          <a:extLst>
            <a:ext uri="{FF2B5EF4-FFF2-40B4-BE49-F238E27FC236}">
              <a16:creationId xmlns:a16="http://schemas.microsoft.com/office/drawing/2014/main" id="{47859E18-2FF0-4C71-AE5E-33F91B1299A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15" name="Line 8087">
          <a:extLst>
            <a:ext uri="{FF2B5EF4-FFF2-40B4-BE49-F238E27FC236}">
              <a16:creationId xmlns:a16="http://schemas.microsoft.com/office/drawing/2014/main" id="{1D484917-AA41-49B6-AC4A-88DDAF523B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16" name="Line 8088">
          <a:extLst>
            <a:ext uri="{FF2B5EF4-FFF2-40B4-BE49-F238E27FC236}">
              <a16:creationId xmlns:a16="http://schemas.microsoft.com/office/drawing/2014/main" id="{F6A496EB-5F75-473A-8D5E-704AAE9BAB6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17" name="Line 8089">
          <a:extLst>
            <a:ext uri="{FF2B5EF4-FFF2-40B4-BE49-F238E27FC236}">
              <a16:creationId xmlns:a16="http://schemas.microsoft.com/office/drawing/2014/main" id="{670AE2B5-D203-4137-907A-0DC3AC1ADCD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18" name="Line 8090">
          <a:extLst>
            <a:ext uri="{FF2B5EF4-FFF2-40B4-BE49-F238E27FC236}">
              <a16:creationId xmlns:a16="http://schemas.microsoft.com/office/drawing/2014/main" id="{9D878781-5BCF-4C28-A43C-D80B8E31CB3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19" name="Line 8091">
          <a:extLst>
            <a:ext uri="{FF2B5EF4-FFF2-40B4-BE49-F238E27FC236}">
              <a16:creationId xmlns:a16="http://schemas.microsoft.com/office/drawing/2014/main" id="{9FFDDC65-4049-4593-B958-1F60DD1D6F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20" name="Line 8092">
          <a:extLst>
            <a:ext uri="{FF2B5EF4-FFF2-40B4-BE49-F238E27FC236}">
              <a16:creationId xmlns:a16="http://schemas.microsoft.com/office/drawing/2014/main" id="{9CF608EE-D358-4DE1-8F06-ABE9B2672D3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21" name="Line 8093">
          <a:extLst>
            <a:ext uri="{FF2B5EF4-FFF2-40B4-BE49-F238E27FC236}">
              <a16:creationId xmlns:a16="http://schemas.microsoft.com/office/drawing/2014/main" id="{A163B692-7C17-40D3-85EF-735AC97DC56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22" name="Line 8094">
          <a:extLst>
            <a:ext uri="{FF2B5EF4-FFF2-40B4-BE49-F238E27FC236}">
              <a16:creationId xmlns:a16="http://schemas.microsoft.com/office/drawing/2014/main" id="{7A774B48-DDA3-4DEB-9CCE-4BDF5539D02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23" name="Line 8095">
          <a:extLst>
            <a:ext uri="{FF2B5EF4-FFF2-40B4-BE49-F238E27FC236}">
              <a16:creationId xmlns:a16="http://schemas.microsoft.com/office/drawing/2014/main" id="{15D6D028-E7A2-4A06-A95B-B3C4AD3AC84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24" name="Line 8096">
          <a:extLst>
            <a:ext uri="{FF2B5EF4-FFF2-40B4-BE49-F238E27FC236}">
              <a16:creationId xmlns:a16="http://schemas.microsoft.com/office/drawing/2014/main" id="{8362F244-0592-46FD-ABAF-0ED3C73B3BC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25" name="Line 8097">
          <a:extLst>
            <a:ext uri="{FF2B5EF4-FFF2-40B4-BE49-F238E27FC236}">
              <a16:creationId xmlns:a16="http://schemas.microsoft.com/office/drawing/2014/main" id="{B152DF29-E8C0-4DB5-8D4F-6D7F83694C7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26" name="Line 8098">
          <a:extLst>
            <a:ext uri="{FF2B5EF4-FFF2-40B4-BE49-F238E27FC236}">
              <a16:creationId xmlns:a16="http://schemas.microsoft.com/office/drawing/2014/main" id="{7C7652B4-AC84-434F-BA3C-E4A7B62E440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27" name="Line 8099">
          <a:extLst>
            <a:ext uri="{FF2B5EF4-FFF2-40B4-BE49-F238E27FC236}">
              <a16:creationId xmlns:a16="http://schemas.microsoft.com/office/drawing/2014/main" id="{40ED28E8-E626-426D-A8A1-5ACEA98DDC5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28" name="Line 8100">
          <a:extLst>
            <a:ext uri="{FF2B5EF4-FFF2-40B4-BE49-F238E27FC236}">
              <a16:creationId xmlns:a16="http://schemas.microsoft.com/office/drawing/2014/main" id="{811ED4F1-3410-43C0-A9F4-485C164AA48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29" name="Line 8101">
          <a:extLst>
            <a:ext uri="{FF2B5EF4-FFF2-40B4-BE49-F238E27FC236}">
              <a16:creationId xmlns:a16="http://schemas.microsoft.com/office/drawing/2014/main" id="{0CF6EFE3-8B83-464E-B333-FD7D353A62F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30" name="Line 8102">
          <a:extLst>
            <a:ext uri="{FF2B5EF4-FFF2-40B4-BE49-F238E27FC236}">
              <a16:creationId xmlns:a16="http://schemas.microsoft.com/office/drawing/2014/main" id="{67F3D394-1983-4C14-999A-6ADF954608A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31" name="Line 8103">
          <a:extLst>
            <a:ext uri="{FF2B5EF4-FFF2-40B4-BE49-F238E27FC236}">
              <a16:creationId xmlns:a16="http://schemas.microsoft.com/office/drawing/2014/main" id="{288DB562-2666-4D41-A50B-0E07CBAF954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32" name="Line 8104">
          <a:extLst>
            <a:ext uri="{FF2B5EF4-FFF2-40B4-BE49-F238E27FC236}">
              <a16:creationId xmlns:a16="http://schemas.microsoft.com/office/drawing/2014/main" id="{7E6A6C3C-300E-4EDC-912E-F58DCA2CD00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33" name="Line 8105">
          <a:extLst>
            <a:ext uri="{FF2B5EF4-FFF2-40B4-BE49-F238E27FC236}">
              <a16:creationId xmlns:a16="http://schemas.microsoft.com/office/drawing/2014/main" id="{0DD33995-5CD3-4511-A7B1-4B2C62DD246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34" name="Line 8106">
          <a:extLst>
            <a:ext uri="{FF2B5EF4-FFF2-40B4-BE49-F238E27FC236}">
              <a16:creationId xmlns:a16="http://schemas.microsoft.com/office/drawing/2014/main" id="{CF4357C0-237A-4705-9816-825C75B80F7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35" name="Line 8107">
          <a:extLst>
            <a:ext uri="{FF2B5EF4-FFF2-40B4-BE49-F238E27FC236}">
              <a16:creationId xmlns:a16="http://schemas.microsoft.com/office/drawing/2014/main" id="{1C6E7B38-0D84-4573-8CCD-29FAAE0B721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36" name="Line 8108">
          <a:extLst>
            <a:ext uri="{FF2B5EF4-FFF2-40B4-BE49-F238E27FC236}">
              <a16:creationId xmlns:a16="http://schemas.microsoft.com/office/drawing/2014/main" id="{BB2886B9-3CCC-4BBB-BDFD-93EA1E01A4E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37" name="Line 8109">
          <a:extLst>
            <a:ext uri="{FF2B5EF4-FFF2-40B4-BE49-F238E27FC236}">
              <a16:creationId xmlns:a16="http://schemas.microsoft.com/office/drawing/2014/main" id="{DA21DD8F-2F50-490E-8222-BD2C5E0BAC9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38" name="Line 8110">
          <a:extLst>
            <a:ext uri="{FF2B5EF4-FFF2-40B4-BE49-F238E27FC236}">
              <a16:creationId xmlns:a16="http://schemas.microsoft.com/office/drawing/2014/main" id="{423FB7D2-870B-42D9-9664-3E4E6F0DD00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39" name="Line 8111">
          <a:extLst>
            <a:ext uri="{FF2B5EF4-FFF2-40B4-BE49-F238E27FC236}">
              <a16:creationId xmlns:a16="http://schemas.microsoft.com/office/drawing/2014/main" id="{4C29ECD5-7517-4344-8288-85E1975ED75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40" name="Line 8112">
          <a:extLst>
            <a:ext uri="{FF2B5EF4-FFF2-40B4-BE49-F238E27FC236}">
              <a16:creationId xmlns:a16="http://schemas.microsoft.com/office/drawing/2014/main" id="{1EDD81D6-AC10-46C8-BF37-2AFE4E8BDB2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41" name="Line 8113">
          <a:extLst>
            <a:ext uri="{FF2B5EF4-FFF2-40B4-BE49-F238E27FC236}">
              <a16:creationId xmlns:a16="http://schemas.microsoft.com/office/drawing/2014/main" id="{10C1444E-C82F-4F2A-B208-50E4579074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42" name="Line 8114">
          <a:extLst>
            <a:ext uri="{FF2B5EF4-FFF2-40B4-BE49-F238E27FC236}">
              <a16:creationId xmlns:a16="http://schemas.microsoft.com/office/drawing/2014/main" id="{CA5D1405-D351-475B-8075-EA6B1D2909B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43" name="Line 8115">
          <a:extLst>
            <a:ext uri="{FF2B5EF4-FFF2-40B4-BE49-F238E27FC236}">
              <a16:creationId xmlns:a16="http://schemas.microsoft.com/office/drawing/2014/main" id="{545D8921-50A4-4F78-BBA2-977E766F0C0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44" name="Line 8116">
          <a:extLst>
            <a:ext uri="{FF2B5EF4-FFF2-40B4-BE49-F238E27FC236}">
              <a16:creationId xmlns:a16="http://schemas.microsoft.com/office/drawing/2014/main" id="{93669ED5-F7BD-4383-9511-794E63C7732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45" name="Line 8117">
          <a:extLst>
            <a:ext uri="{FF2B5EF4-FFF2-40B4-BE49-F238E27FC236}">
              <a16:creationId xmlns:a16="http://schemas.microsoft.com/office/drawing/2014/main" id="{5914CCE3-0532-4290-A788-9111E2CFBB8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46" name="Line 8118">
          <a:extLst>
            <a:ext uri="{FF2B5EF4-FFF2-40B4-BE49-F238E27FC236}">
              <a16:creationId xmlns:a16="http://schemas.microsoft.com/office/drawing/2014/main" id="{F3B70A0C-A3ED-4BC3-9821-6773BFD6BF4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47" name="Line 8119">
          <a:extLst>
            <a:ext uri="{FF2B5EF4-FFF2-40B4-BE49-F238E27FC236}">
              <a16:creationId xmlns:a16="http://schemas.microsoft.com/office/drawing/2014/main" id="{9990DC6E-29D3-45D5-A22D-B34C8BFB1E4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48" name="Line 8120">
          <a:extLst>
            <a:ext uri="{FF2B5EF4-FFF2-40B4-BE49-F238E27FC236}">
              <a16:creationId xmlns:a16="http://schemas.microsoft.com/office/drawing/2014/main" id="{228B118D-4E10-4DB5-B576-2130BFB25B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49" name="Line 8121">
          <a:extLst>
            <a:ext uri="{FF2B5EF4-FFF2-40B4-BE49-F238E27FC236}">
              <a16:creationId xmlns:a16="http://schemas.microsoft.com/office/drawing/2014/main" id="{258961E6-BF9D-41AB-BD85-5E2D7D3A351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50" name="Line 8122">
          <a:extLst>
            <a:ext uri="{FF2B5EF4-FFF2-40B4-BE49-F238E27FC236}">
              <a16:creationId xmlns:a16="http://schemas.microsoft.com/office/drawing/2014/main" id="{CD7D9FF0-51DA-474C-8832-4E3E253F9A7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51" name="Line 8123">
          <a:extLst>
            <a:ext uri="{FF2B5EF4-FFF2-40B4-BE49-F238E27FC236}">
              <a16:creationId xmlns:a16="http://schemas.microsoft.com/office/drawing/2014/main" id="{382CAD3A-E7DC-44DB-B9F6-2AF1C9D3D7E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52" name="Line 8124">
          <a:extLst>
            <a:ext uri="{FF2B5EF4-FFF2-40B4-BE49-F238E27FC236}">
              <a16:creationId xmlns:a16="http://schemas.microsoft.com/office/drawing/2014/main" id="{38A7CFB0-F921-4630-B756-36F1E066AEF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53" name="Line 8125">
          <a:extLst>
            <a:ext uri="{FF2B5EF4-FFF2-40B4-BE49-F238E27FC236}">
              <a16:creationId xmlns:a16="http://schemas.microsoft.com/office/drawing/2014/main" id="{0D966EF7-F100-4995-9705-69FC2F0EE2F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54" name="Line 8126">
          <a:extLst>
            <a:ext uri="{FF2B5EF4-FFF2-40B4-BE49-F238E27FC236}">
              <a16:creationId xmlns:a16="http://schemas.microsoft.com/office/drawing/2014/main" id="{D45D5B88-57C9-418B-8144-FFDECB8A89E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55" name="Line 8127">
          <a:extLst>
            <a:ext uri="{FF2B5EF4-FFF2-40B4-BE49-F238E27FC236}">
              <a16:creationId xmlns:a16="http://schemas.microsoft.com/office/drawing/2014/main" id="{25C17D12-9F85-4C83-8C19-CFF431279C4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56" name="Line 8128">
          <a:extLst>
            <a:ext uri="{FF2B5EF4-FFF2-40B4-BE49-F238E27FC236}">
              <a16:creationId xmlns:a16="http://schemas.microsoft.com/office/drawing/2014/main" id="{34D6E513-D8DE-466C-90CF-04162257E0A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57" name="Line 8129">
          <a:extLst>
            <a:ext uri="{FF2B5EF4-FFF2-40B4-BE49-F238E27FC236}">
              <a16:creationId xmlns:a16="http://schemas.microsoft.com/office/drawing/2014/main" id="{BC545966-628B-4ADD-BD34-C537D42B258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58" name="Line 8130">
          <a:extLst>
            <a:ext uri="{FF2B5EF4-FFF2-40B4-BE49-F238E27FC236}">
              <a16:creationId xmlns:a16="http://schemas.microsoft.com/office/drawing/2014/main" id="{00C1A640-2DA7-4D7A-9984-2BC83265B3E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59" name="Line 8131">
          <a:extLst>
            <a:ext uri="{FF2B5EF4-FFF2-40B4-BE49-F238E27FC236}">
              <a16:creationId xmlns:a16="http://schemas.microsoft.com/office/drawing/2014/main" id="{713A14BC-21F7-40C0-BF12-3F505459E1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60" name="Line 8132">
          <a:extLst>
            <a:ext uri="{FF2B5EF4-FFF2-40B4-BE49-F238E27FC236}">
              <a16:creationId xmlns:a16="http://schemas.microsoft.com/office/drawing/2014/main" id="{7ED89BEB-4E69-4496-98ED-A6DF9E4B13C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61" name="Line 8133">
          <a:extLst>
            <a:ext uri="{FF2B5EF4-FFF2-40B4-BE49-F238E27FC236}">
              <a16:creationId xmlns:a16="http://schemas.microsoft.com/office/drawing/2014/main" id="{EF82F97A-0CF1-4EA3-97CC-019D6F4EAD0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62" name="Line 8134">
          <a:extLst>
            <a:ext uri="{FF2B5EF4-FFF2-40B4-BE49-F238E27FC236}">
              <a16:creationId xmlns:a16="http://schemas.microsoft.com/office/drawing/2014/main" id="{5BF6C6E2-01F6-46C2-B305-D3E897D13FA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63" name="Line 8135">
          <a:extLst>
            <a:ext uri="{FF2B5EF4-FFF2-40B4-BE49-F238E27FC236}">
              <a16:creationId xmlns:a16="http://schemas.microsoft.com/office/drawing/2014/main" id="{06B8C77A-489F-453A-9916-0DC678F5B20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64" name="Line 8136">
          <a:extLst>
            <a:ext uri="{FF2B5EF4-FFF2-40B4-BE49-F238E27FC236}">
              <a16:creationId xmlns:a16="http://schemas.microsoft.com/office/drawing/2014/main" id="{ECB3427D-A13F-4272-BCF5-2EFDA490129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65" name="Line 8137">
          <a:extLst>
            <a:ext uri="{FF2B5EF4-FFF2-40B4-BE49-F238E27FC236}">
              <a16:creationId xmlns:a16="http://schemas.microsoft.com/office/drawing/2014/main" id="{5BCD1DF1-0F0C-4A70-9276-C304D2FCCA9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66" name="Line 8138">
          <a:extLst>
            <a:ext uri="{FF2B5EF4-FFF2-40B4-BE49-F238E27FC236}">
              <a16:creationId xmlns:a16="http://schemas.microsoft.com/office/drawing/2014/main" id="{23F17639-8222-49F8-8DC8-BC09E8C24D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67" name="Line 8139">
          <a:extLst>
            <a:ext uri="{FF2B5EF4-FFF2-40B4-BE49-F238E27FC236}">
              <a16:creationId xmlns:a16="http://schemas.microsoft.com/office/drawing/2014/main" id="{7B022B44-A098-442F-9807-5C49D43368C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68" name="Line 8140">
          <a:extLst>
            <a:ext uri="{FF2B5EF4-FFF2-40B4-BE49-F238E27FC236}">
              <a16:creationId xmlns:a16="http://schemas.microsoft.com/office/drawing/2014/main" id="{C611A742-64E8-41F2-8199-B5081F70051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69" name="Line 8141">
          <a:extLst>
            <a:ext uri="{FF2B5EF4-FFF2-40B4-BE49-F238E27FC236}">
              <a16:creationId xmlns:a16="http://schemas.microsoft.com/office/drawing/2014/main" id="{1404BEAA-B9E2-4009-8604-7DA5604CF5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70" name="Line 8142">
          <a:extLst>
            <a:ext uri="{FF2B5EF4-FFF2-40B4-BE49-F238E27FC236}">
              <a16:creationId xmlns:a16="http://schemas.microsoft.com/office/drawing/2014/main" id="{B2239175-1EB2-4744-AA26-44142388CE4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71" name="Line 8143">
          <a:extLst>
            <a:ext uri="{FF2B5EF4-FFF2-40B4-BE49-F238E27FC236}">
              <a16:creationId xmlns:a16="http://schemas.microsoft.com/office/drawing/2014/main" id="{8720E8A0-A863-4A42-BC6D-9E0AECC048C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72" name="Line 8144">
          <a:extLst>
            <a:ext uri="{FF2B5EF4-FFF2-40B4-BE49-F238E27FC236}">
              <a16:creationId xmlns:a16="http://schemas.microsoft.com/office/drawing/2014/main" id="{67E0E708-2341-4D2C-BFD1-A07769663E7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73" name="Line 8145">
          <a:extLst>
            <a:ext uri="{FF2B5EF4-FFF2-40B4-BE49-F238E27FC236}">
              <a16:creationId xmlns:a16="http://schemas.microsoft.com/office/drawing/2014/main" id="{C7C68F54-96FE-48D3-A41A-DF390793EAB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74" name="Line 8146">
          <a:extLst>
            <a:ext uri="{FF2B5EF4-FFF2-40B4-BE49-F238E27FC236}">
              <a16:creationId xmlns:a16="http://schemas.microsoft.com/office/drawing/2014/main" id="{A089DE1A-6CC8-4E76-AE0B-C974AFD56ED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75" name="Line 8147">
          <a:extLst>
            <a:ext uri="{FF2B5EF4-FFF2-40B4-BE49-F238E27FC236}">
              <a16:creationId xmlns:a16="http://schemas.microsoft.com/office/drawing/2014/main" id="{118DDB2F-A5E0-4297-BA6E-CD769F1C5CD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76" name="Line 8148">
          <a:extLst>
            <a:ext uri="{FF2B5EF4-FFF2-40B4-BE49-F238E27FC236}">
              <a16:creationId xmlns:a16="http://schemas.microsoft.com/office/drawing/2014/main" id="{E2D65E41-D54F-4703-9E9C-0E6200539CE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77" name="Line 8149">
          <a:extLst>
            <a:ext uri="{FF2B5EF4-FFF2-40B4-BE49-F238E27FC236}">
              <a16:creationId xmlns:a16="http://schemas.microsoft.com/office/drawing/2014/main" id="{D52C8299-17C8-4CC0-B57E-7445018D376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78" name="Line 8150">
          <a:extLst>
            <a:ext uri="{FF2B5EF4-FFF2-40B4-BE49-F238E27FC236}">
              <a16:creationId xmlns:a16="http://schemas.microsoft.com/office/drawing/2014/main" id="{279801DC-1DCE-4111-9742-69496347DF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79" name="Line 8151">
          <a:extLst>
            <a:ext uri="{FF2B5EF4-FFF2-40B4-BE49-F238E27FC236}">
              <a16:creationId xmlns:a16="http://schemas.microsoft.com/office/drawing/2014/main" id="{3D50699E-E6BA-402B-AD52-3BAB4908A6A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80" name="Line 8152">
          <a:extLst>
            <a:ext uri="{FF2B5EF4-FFF2-40B4-BE49-F238E27FC236}">
              <a16:creationId xmlns:a16="http://schemas.microsoft.com/office/drawing/2014/main" id="{54D54BF5-D249-484A-BF11-9F0428C1BED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81" name="Line 8153">
          <a:extLst>
            <a:ext uri="{FF2B5EF4-FFF2-40B4-BE49-F238E27FC236}">
              <a16:creationId xmlns:a16="http://schemas.microsoft.com/office/drawing/2014/main" id="{7E5E745A-696D-47AE-A146-ED41471D27A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82" name="Line 8154">
          <a:extLst>
            <a:ext uri="{FF2B5EF4-FFF2-40B4-BE49-F238E27FC236}">
              <a16:creationId xmlns:a16="http://schemas.microsoft.com/office/drawing/2014/main" id="{B2E0971C-D29A-4215-B58F-B1B49558D06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83" name="Line 8155">
          <a:extLst>
            <a:ext uri="{FF2B5EF4-FFF2-40B4-BE49-F238E27FC236}">
              <a16:creationId xmlns:a16="http://schemas.microsoft.com/office/drawing/2014/main" id="{8082ED9B-4342-4BF1-898D-A58909613E2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84" name="Line 8156">
          <a:extLst>
            <a:ext uri="{FF2B5EF4-FFF2-40B4-BE49-F238E27FC236}">
              <a16:creationId xmlns:a16="http://schemas.microsoft.com/office/drawing/2014/main" id="{133A5CB5-8B13-4066-9EAA-BC337EB780B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85" name="Line 8157">
          <a:extLst>
            <a:ext uri="{FF2B5EF4-FFF2-40B4-BE49-F238E27FC236}">
              <a16:creationId xmlns:a16="http://schemas.microsoft.com/office/drawing/2014/main" id="{768BEDDD-703F-4D23-9FD5-14BD5E77709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86" name="Line 8158">
          <a:extLst>
            <a:ext uri="{FF2B5EF4-FFF2-40B4-BE49-F238E27FC236}">
              <a16:creationId xmlns:a16="http://schemas.microsoft.com/office/drawing/2014/main" id="{398CFAB5-F6B8-41F2-809A-D6C822027BE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87" name="Line 8159">
          <a:extLst>
            <a:ext uri="{FF2B5EF4-FFF2-40B4-BE49-F238E27FC236}">
              <a16:creationId xmlns:a16="http://schemas.microsoft.com/office/drawing/2014/main" id="{1CAAD53B-76BC-4E3B-9DEA-46E7D9644B0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88" name="Line 8160">
          <a:extLst>
            <a:ext uri="{FF2B5EF4-FFF2-40B4-BE49-F238E27FC236}">
              <a16:creationId xmlns:a16="http://schemas.microsoft.com/office/drawing/2014/main" id="{0A1321F1-339D-470A-9752-DBDBEF09AA0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89" name="Line 8161">
          <a:extLst>
            <a:ext uri="{FF2B5EF4-FFF2-40B4-BE49-F238E27FC236}">
              <a16:creationId xmlns:a16="http://schemas.microsoft.com/office/drawing/2014/main" id="{2371E8DC-4A2A-4E31-BCEB-D1EBFC0F8A3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90" name="Line 8162">
          <a:extLst>
            <a:ext uri="{FF2B5EF4-FFF2-40B4-BE49-F238E27FC236}">
              <a16:creationId xmlns:a16="http://schemas.microsoft.com/office/drawing/2014/main" id="{486044D2-E3CD-4249-9561-110F4DC0A17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91" name="Line 8163">
          <a:extLst>
            <a:ext uri="{FF2B5EF4-FFF2-40B4-BE49-F238E27FC236}">
              <a16:creationId xmlns:a16="http://schemas.microsoft.com/office/drawing/2014/main" id="{E4D4DBE1-2612-411B-B152-9B5A255A395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92" name="Line 8164">
          <a:extLst>
            <a:ext uri="{FF2B5EF4-FFF2-40B4-BE49-F238E27FC236}">
              <a16:creationId xmlns:a16="http://schemas.microsoft.com/office/drawing/2014/main" id="{F7CC5E3D-C21D-4A0E-B2F1-4DD66BE9ECE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93" name="Line 8165">
          <a:extLst>
            <a:ext uri="{FF2B5EF4-FFF2-40B4-BE49-F238E27FC236}">
              <a16:creationId xmlns:a16="http://schemas.microsoft.com/office/drawing/2014/main" id="{F163BC51-D448-4334-8B84-E2E945767AB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94" name="Line 8166">
          <a:extLst>
            <a:ext uri="{FF2B5EF4-FFF2-40B4-BE49-F238E27FC236}">
              <a16:creationId xmlns:a16="http://schemas.microsoft.com/office/drawing/2014/main" id="{0E06543A-7909-4B35-8589-9854BA51BAC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95" name="Line 8167">
          <a:extLst>
            <a:ext uri="{FF2B5EF4-FFF2-40B4-BE49-F238E27FC236}">
              <a16:creationId xmlns:a16="http://schemas.microsoft.com/office/drawing/2014/main" id="{8CF30719-51C6-4F98-9614-05D84341421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96" name="Line 8168">
          <a:extLst>
            <a:ext uri="{FF2B5EF4-FFF2-40B4-BE49-F238E27FC236}">
              <a16:creationId xmlns:a16="http://schemas.microsoft.com/office/drawing/2014/main" id="{9B7698F7-58D4-44E3-8A74-9CABAB85CA7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97" name="Line 8169">
          <a:extLst>
            <a:ext uri="{FF2B5EF4-FFF2-40B4-BE49-F238E27FC236}">
              <a16:creationId xmlns:a16="http://schemas.microsoft.com/office/drawing/2014/main" id="{F703FBAA-9419-4038-9361-020BAF6C48A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98" name="Line 8170">
          <a:extLst>
            <a:ext uri="{FF2B5EF4-FFF2-40B4-BE49-F238E27FC236}">
              <a16:creationId xmlns:a16="http://schemas.microsoft.com/office/drawing/2014/main" id="{83E4EFE0-0D92-4EAF-BA2F-8DF8A747ACA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499" name="Line 8171">
          <a:extLst>
            <a:ext uri="{FF2B5EF4-FFF2-40B4-BE49-F238E27FC236}">
              <a16:creationId xmlns:a16="http://schemas.microsoft.com/office/drawing/2014/main" id="{3EBFF69D-B4CE-44F2-80D1-B1DC71CD598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00" name="Line 8172">
          <a:extLst>
            <a:ext uri="{FF2B5EF4-FFF2-40B4-BE49-F238E27FC236}">
              <a16:creationId xmlns:a16="http://schemas.microsoft.com/office/drawing/2014/main" id="{13FBE730-C304-42BC-9EC3-70AD4E9AD07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01" name="Line 8173">
          <a:extLst>
            <a:ext uri="{FF2B5EF4-FFF2-40B4-BE49-F238E27FC236}">
              <a16:creationId xmlns:a16="http://schemas.microsoft.com/office/drawing/2014/main" id="{EFB0BA1D-A51B-4543-A4D5-FE683DAAD5D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02" name="Line 8174">
          <a:extLst>
            <a:ext uri="{FF2B5EF4-FFF2-40B4-BE49-F238E27FC236}">
              <a16:creationId xmlns:a16="http://schemas.microsoft.com/office/drawing/2014/main" id="{BA139838-9FDA-46A0-8FA5-519C692F3FD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03" name="Line 8175">
          <a:extLst>
            <a:ext uri="{FF2B5EF4-FFF2-40B4-BE49-F238E27FC236}">
              <a16:creationId xmlns:a16="http://schemas.microsoft.com/office/drawing/2014/main" id="{42715C5E-EC7B-4FF6-A213-AC715592740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04" name="Line 8176">
          <a:extLst>
            <a:ext uri="{FF2B5EF4-FFF2-40B4-BE49-F238E27FC236}">
              <a16:creationId xmlns:a16="http://schemas.microsoft.com/office/drawing/2014/main" id="{91831D51-9746-4DF6-9ABB-8EE01584AFF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05" name="Line 8177">
          <a:extLst>
            <a:ext uri="{FF2B5EF4-FFF2-40B4-BE49-F238E27FC236}">
              <a16:creationId xmlns:a16="http://schemas.microsoft.com/office/drawing/2014/main" id="{2FC589BC-AC31-4629-96B2-37C236EDB06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06" name="Line 8178">
          <a:extLst>
            <a:ext uri="{FF2B5EF4-FFF2-40B4-BE49-F238E27FC236}">
              <a16:creationId xmlns:a16="http://schemas.microsoft.com/office/drawing/2014/main" id="{D30DB034-ACCA-4BF6-8029-E647A5181D4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07" name="Line 8179">
          <a:extLst>
            <a:ext uri="{FF2B5EF4-FFF2-40B4-BE49-F238E27FC236}">
              <a16:creationId xmlns:a16="http://schemas.microsoft.com/office/drawing/2014/main" id="{05419879-14D9-4B11-98B9-A202F1F6213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08" name="Line 8180">
          <a:extLst>
            <a:ext uri="{FF2B5EF4-FFF2-40B4-BE49-F238E27FC236}">
              <a16:creationId xmlns:a16="http://schemas.microsoft.com/office/drawing/2014/main" id="{6073F7C0-403D-4BD6-BC02-EEB91BD292A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09" name="Line 8181">
          <a:extLst>
            <a:ext uri="{FF2B5EF4-FFF2-40B4-BE49-F238E27FC236}">
              <a16:creationId xmlns:a16="http://schemas.microsoft.com/office/drawing/2014/main" id="{5083AE53-09E6-4A8A-BFBF-DBBA277AA4E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10" name="Line 8182">
          <a:extLst>
            <a:ext uri="{FF2B5EF4-FFF2-40B4-BE49-F238E27FC236}">
              <a16:creationId xmlns:a16="http://schemas.microsoft.com/office/drawing/2014/main" id="{196F024C-EB1D-4E94-B1E2-EC9B49715C5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11" name="Line 8183">
          <a:extLst>
            <a:ext uri="{FF2B5EF4-FFF2-40B4-BE49-F238E27FC236}">
              <a16:creationId xmlns:a16="http://schemas.microsoft.com/office/drawing/2014/main" id="{5EF52303-6112-4300-B3F2-B5590531E4E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12" name="Line 8184">
          <a:extLst>
            <a:ext uri="{FF2B5EF4-FFF2-40B4-BE49-F238E27FC236}">
              <a16:creationId xmlns:a16="http://schemas.microsoft.com/office/drawing/2014/main" id="{958B549A-B94F-4A57-83EA-F86748A2B1E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13" name="Line 8185">
          <a:extLst>
            <a:ext uri="{FF2B5EF4-FFF2-40B4-BE49-F238E27FC236}">
              <a16:creationId xmlns:a16="http://schemas.microsoft.com/office/drawing/2014/main" id="{B616DDEA-7FD7-4CEF-AA3F-52D25D8CF61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14" name="Line 8186">
          <a:extLst>
            <a:ext uri="{FF2B5EF4-FFF2-40B4-BE49-F238E27FC236}">
              <a16:creationId xmlns:a16="http://schemas.microsoft.com/office/drawing/2014/main" id="{D6EB2113-108E-463F-89B9-90EF4FE2219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15" name="Line 8187">
          <a:extLst>
            <a:ext uri="{FF2B5EF4-FFF2-40B4-BE49-F238E27FC236}">
              <a16:creationId xmlns:a16="http://schemas.microsoft.com/office/drawing/2014/main" id="{BD86BA58-E5E1-4C60-B08D-0825C29310D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16" name="Line 8188">
          <a:extLst>
            <a:ext uri="{FF2B5EF4-FFF2-40B4-BE49-F238E27FC236}">
              <a16:creationId xmlns:a16="http://schemas.microsoft.com/office/drawing/2014/main" id="{0D1FDD61-A39E-4C9C-BBBA-0FD6C7A0C7D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17" name="Line 8189">
          <a:extLst>
            <a:ext uri="{FF2B5EF4-FFF2-40B4-BE49-F238E27FC236}">
              <a16:creationId xmlns:a16="http://schemas.microsoft.com/office/drawing/2014/main" id="{4C79C80B-DAFE-4DEE-8250-BF7F9618307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18" name="Line 8190">
          <a:extLst>
            <a:ext uri="{FF2B5EF4-FFF2-40B4-BE49-F238E27FC236}">
              <a16:creationId xmlns:a16="http://schemas.microsoft.com/office/drawing/2014/main" id="{D537D499-51F3-4DB7-AAB1-D8FD1311A61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19" name="Line 8191">
          <a:extLst>
            <a:ext uri="{FF2B5EF4-FFF2-40B4-BE49-F238E27FC236}">
              <a16:creationId xmlns:a16="http://schemas.microsoft.com/office/drawing/2014/main" id="{46AA99D0-18F4-4775-A5CE-3E3BDEE0185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20" name="Line 8192">
          <a:extLst>
            <a:ext uri="{FF2B5EF4-FFF2-40B4-BE49-F238E27FC236}">
              <a16:creationId xmlns:a16="http://schemas.microsoft.com/office/drawing/2014/main" id="{31A790B9-6098-4779-9709-99FC4215E1E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21" name="Line 8193">
          <a:extLst>
            <a:ext uri="{FF2B5EF4-FFF2-40B4-BE49-F238E27FC236}">
              <a16:creationId xmlns:a16="http://schemas.microsoft.com/office/drawing/2014/main" id="{AFBCA1A0-1A3B-4E00-9DE5-60A91064CBE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22" name="Line 8194">
          <a:extLst>
            <a:ext uri="{FF2B5EF4-FFF2-40B4-BE49-F238E27FC236}">
              <a16:creationId xmlns:a16="http://schemas.microsoft.com/office/drawing/2014/main" id="{B34C2BE8-6906-41B9-B9B5-544D29007DD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23" name="Line 8195">
          <a:extLst>
            <a:ext uri="{FF2B5EF4-FFF2-40B4-BE49-F238E27FC236}">
              <a16:creationId xmlns:a16="http://schemas.microsoft.com/office/drawing/2014/main" id="{98957C98-24F1-4B97-B355-5A434DD0304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24" name="Line 8196">
          <a:extLst>
            <a:ext uri="{FF2B5EF4-FFF2-40B4-BE49-F238E27FC236}">
              <a16:creationId xmlns:a16="http://schemas.microsoft.com/office/drawing/2014/main" id="{6D0662F9-8BE0-4E25-9E08-66D7F781590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25" name="Line 8197">
          <a:extLst>
            <a:ext uri="{FF2B5EF4-FFF2-40B4-BE49-F238E27FC236}">
              <a16:creationId xmlns:a16="http://schemas.microsoft.com/office/drawing/2014/main" id="{F875632B-BB94-4290-951E-AB5890FEA88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26" name="Line 8198">
          <a:extLst>
            <a:ext uri="{FF2B5EF4-FFF2-40B4-BE49-F238E27FC236}">
              <a16:creationId xmlns:a16="http://schemas.microsoft.com/office/drawing/2014/main" id="{B2085D63-3344-4F50-8BFF-FECE6DDC495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27" name="Line 8199">
          <a:extLst>
            <a:ext uri="{FF2B5EF4-FFF2-40B4-BE49-F238E27FC236}">
              <a16:creationId xmlns:a16="http://schemas.microsoft.com/office/drawing/2014/main" id="{36F8DDC3-4440-4BCB-B9BA-7846C6B6550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28" name="Line 8200">
          <a:extLst>
            <a:ext uri="{FF2B5EF4-FFF2-40B4-BE49-F238E27FC236}">
              <a16:creationId xmlns:a16="http://schemas.microsoft.com/office/drawing/2014/main" id="{D52BD416-05F5-4D66-BC7A-2A0AD87ABAB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29" name="Line 8201">
          <a:extLst>
            <a:ext uri="{FF2B5EF4-FFF2-40B4-BE49-F238E27FC236}">
              <a16:creationId xmlns:a16="http://schemas.microsoft.com/office/drawing/2014/main" id="{D955B9C1-C9C3-45C7-A7D8-4F4877A1D58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30" name="Line 8202">
          <a:extLst>
            <a:ext uri="{FF2B5EF4-FFF2-40B4-BE49-F238E27FC236}">
              <a16:creationId xmlns:a16="http://schemas.microsoft.com/office/drawing/2014/main" id="{3DD1BAD4-1224-413D-B552-20A02B69CDB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31" name="Line 8203">
          <a:extLst>
            <a:ext uri="{FF2B5EF4-FFF2-40B4-BE49-F238E27FC236}">
              <a16:creationId xmlns:a16="http://schemas.microsoft.com/office/drawing/2014/main" id="{403BADFE-0168-484C-A202-54F61F3C335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32" name="Line 8204">
          <a:extLst>
            <a:ext uri="{FF2B5EF4-FFF2-40B4-BE49-F238E27FC236}">
              <a16:creationId xmlns:a16="http://schemas.microsoft.com/office/drawing/2014/main" id="{29C115E2-EC96-4B93-B630-C86B5F16789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33" name="Line 8205">
          <a:extLst>
            <a:ext uri="{FF2B5EF4-FFF2-40B4-BE49-F238E27FC236}">
              <a16:creationId xmlns:a16="http://schemas.microsoft.com/office/drawing/2014/main" id="{76E82CAD-5317-42C8-8434-95F316A06B4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34" name="Line 8206">
          <a:extLst>
            <a:ext uri="{FF2B5EF4-FFF2-40B4-BE49-F238E27FC236}">
              <a16:creationId xmlns:a16="http://schemas.microsoft.com/office/drawing/2014/main" id="{25F6A31A-20A8-463B-8158-1ABF1D2856B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35" name="Line 8207">
          <a:extLst>
            <a:ext uri="{FF2B5EF4-FFF2-40B4-BE49-F238E27FC236}">
              <a16:creationId xmlns:a16="http://schemas.microsoft.com/office/drawing/2014/main" id="{33710AB1-F930-4598-B1E0-6F196D203BF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36" name="Line 8208">
          <a:extLst>
            <a:ext uri="{FF2B5EF4-FFF2-40B4-BE49-F238E27FC236}">
              <a16:creationId xmlns:a16="http://schemas.microsoft.com/office/drawing/2014/main" id="{3D957439-66E6-436E-8B64-013FB01A040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37" name="Line 8209">
          <a:extLst>
            <a:ext uri="{FF2B5EF4-FFF2-40B4-BE49-F238E27FC236}">
              <a16:creationId xmlns:a16="http://schemas.microsoft.com/office/drawing/2014/main" id="{129A5283-38F1-4F15-8F98-7D921C9C891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38" name="Line 8210">
          <a:extLst>
            <a:ext uri="{FF2B5EF4-FFF2-40B4-BE49-F238E27FC236}">
              <a16:creationId xmlns:a16="http://schemas.microsoft.com/office/drawing/2014/main" id="{3FDF9748-FF85-4777-BE33-5D9B2274DBD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39" name="Line 8211">
          <a:extLst>
            <a:ext uri="{FF2B5EF4-FFF2-40B4-BE49-F238E27FC236}">
              <a16:creationId xmlns:a16="http://schemas.microsoft.com/office/drawing/2014/main" id="{ACFF927C-8D2D-4004-8099-0DBAAFF0C76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40" name="Line 8212">
          <a:extLst>
            <a:ext uri="{FF2B5EF4-FFF2-40B4-BE49-F238E27FC236}">
              <a16:creationId xmlns:a16="http://schemas.microsoft.com/office/drawing/2014/main" id="{2ADFACA1-D377-4DF0-92AC-E26F31A6A35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41" name="Line 8213">
          <a:extLst>
            <a:ext uri="{FF2B5EF4-FFF2-40B4-BE49-F238E27FC236}">
              <a16:creationId xmlns:a16="http://schemas.microsoft.com/office/drawing/2014/main" id="{552BB9EE-3330-4D84-BA9A-94BBE246B64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42" name="Line 8214">
          <a:extLst>
            <a:ext uri="{FF2B5EF4-FFF2-40B4-BE49-F238E27FC236}">
              <a16:creationId xmlns:a16="http://schemas.microsoft.com/office/drawing/2014/main" id="{37630503-01CA-458D-AB00-293BFDDFD79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43" name="Line 8215">
          <a:extLst>
            <a:ext uri="{FF2B5EF4-FFF2-40B4-BE49-F238E27FC236}">
              <a16:creationId xmlns:a16="http://schemas.microsoft.com/office/drawing/2014/main" id="{5BF00F06-80DC-4371-8978-9301DDF0832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44" name="Line 8216">
          <a:extLst>
            <a:ext uri="{FF2B5EF4-FFF2-40B4-BE49-F238E27FC236}">
              <a16:creationId xmlns:a16="http://schemas.microsoft.com/office/drawing/2014/main" id="{1C7D1C76-DA03-4E76-AEEB-AB04BB97EBC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45" name="Line 8217">
          <a:extLst>
            <a:ext uri="{FF2B5EF4-FFF2-40B4-BE49-F238E27FC236}">
              <a16:creationId xmlns:a16="http://schemas.microsoft.com/office/drawing/2014/main" id="{B7077954-B6ED-4646-ABBE-ED00580A0B5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46" name="Line 8218">
          <a:extLst>
            <a:ext uri="{FF2B5EF4-FFF2-40B4-BE49-F238E27FC236}">
              <a16:creationId xmlns:a16="http://schemas.microsoft.com/office/drawing/2014/main" id="{13AECBD0-60D2-4861-9ADA-06A4261E24E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47" name="Line 8219">
          <a:extLst>
            <a:ext uri="{FF2B5EF4-FFF2-40B4-BE49-F238E27FC236}">
              <a16:creationId xmlns:a16="http://schemas.microsoft.com/office/drawing/2014/main" id="{90BFBF59-1F13-4301-B6E3-5CA30C408F7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48" name="Line 8220">
          <a:extLst>
            <a:ext uri="{FF2B5EF4-FFF2-40B4-BE49-F238E27FC236}">
              <a16:creationId xmlns:a16="http://schemas.microsoft.com/office/drawing/2014/main" id="{25EE6E76-CF53-44F9-B1DB-DDE094309B1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49" name="Line 8221">
          <a:extLst>
            <a:ext uri="{FF2B5EF4-FFF2-40B4-BE49-F238E27FC236}">
              <a16:creationId xmlns:a16="http://schemas.microsoft.com/office/drawing/2014/main" id="{76D7537C-EC63-4055-9476-32E61928205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50" name="Line 8222">
          <a:extLst>
            <a:ext uri="{FF2B5EF4-FFF2-40B4-BE49-F238E27FC236}">
              <a16:creationId xmlns:a16="http://schemas.microsoft.com/office/drawing/2014/main" id="{36CDC0FB-3218-4FDB-A7BD-F01385F60EC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51" name="Line 8223">
          <a:extLst>
            <a:ext uri="{FF2B5EF4-FFF2-40B4-BE49-F238E27FC236}">
              <a16:creationId xmlns:a16="http://schemas.microsoft.com/office/drawing/2014/main" id="{380A7BED-88C2-4C58-AA16-42E8806B3C3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52" name="Line 8224">
          <a:extLst>
            <a:ext uri="{FF2B5EF4-FFF2-40B4-BE49-F238E27FC236}">
              <a16:creationId xmlns:a16="http://schemas.microsoft.com/office/drawing/2014/main" id="{BB643E74-EFF7-4C1F-84E6-CF1CF87941D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53" name="Line 8225">
          <a:extLst>
            <a:ext uri="{FF2B5EF4-FFF2-40B4-BE49-F238E27FC236}">
              <a16:creationId xmlns:a16="http://schemas.microsoft.com/office/drawing/2014/main" id="{1C1DCCB3-8A24-409D-9538-5520427E111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54" name="Line 8226">
          <a:extLst>
            <a:ext uri="{FF2B5EF4-FFF2-40B4-BE49-F238E27FC236}">
              <a16:creationId xmlns:a16="http://schemas.microsoft.com/office/drawing/2014/main" id="{895659AD-9370-40C3-B27E-32086EFB85A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55" name="Line 8227">
          <a:extLst>
            <a:ext uri="{FF2B5EF4-FFF2-40B4-BE49-F238E27FC236}">
              <a16:creationId xmlns:a16="http://schemas.microsoft.com/office/drawing/2014/main" id="{179D3592-9416-40CF-9A23-E8997B1BC54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56" name="Line 8228">
          <a:extLst>
            <a:ext uri="{FF2B5EF4-FFF2-40B4-BE49-F238E27FC236}">
              <a16:creationId xmlns:a16="http://schemas.microsoft.com/office/drawing/2014/main" id="{FF1A0560-DA7E-4CF3-AD34-B6A150018C8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57" name="Line 8229">
          <a:extLst>
            <a:ext uri="{FF2B5EF4-FFF2-40B4-BE49-F238E27FC236}">
              <a16:creationId xmlns:a16="http://schemas.microsoft.com/office/drawing/2014/main" id="{FA13C47E-E5FB-4723-9BE1-41CA80A431F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58" name="Line 8230">
          <a:extLst>
            <a:ext uri="{FF2B5EF4-FFF2-40B4-BE49-F238E27FC236}">
              <a16:creationId xmlns:a16="http://schemas.microsoft.com/office/drawing/2014/main" id="{6C28F2DB-0A59-4D28-A424-275F2EC8EF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59" name="Line 8231">
          <a:extLst>
            <a:ext uri="{FF2B5EF4-FFF2-40B4-BE49-F238E27FC236}">
              <a16:creationId xmlns:a16="http://schemas.microsoft.com/office/drawing/2014/main" id="{0126B38E-AB4B-4F7F-A9DD-B2430243175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60" name="Line 8232">
          <a:extLst>
            <a:ext uri="{FF2B5EF4-FFF2-40B4-BE49-F238E27FC236}">
              <a16:creationId xmlns:a16="http://schemas.microsoft.com/office/drawing/2014/main" id="{F0BDCD16-DE0F-4A2F-9B1B-976ED6DF6E6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61" name="Line 8233">
          <a:extLst>
            <a:ext uri="{FF2B5EF4-FFF2-40B4-BE49-F238E27FC236}">
              <a16:creationId xmlns:a16="http://schemas.microsoft.com/office/drawing/2014/main" id="{041DA611-F799-40E2-809E-5FFBC39EA2E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62" name="Line 8234">
          <a:extLst>
            <a:ext uri="{FF2B5EF4-FFF2-40B4-BE49-F238E27FC236}">
              <a16:creationId xmlns:a16="http://schemas.microsoft.com/office/drawing/2014/main" id="{6BD5F2EB-AFD0-4AFB-899E-999D39B4E2C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63" name="Line 8235">
          <a:extLst>
            <a:ext uri="{FF2B5EF4-FFF2-40B4-BE49-F238E27FC236}">
              <a16:creationId xmlns:a16="http://schemas.microsoft.com/office/drawing/2014/main" id="{DA888B1F-FA94-4BA5-9AA5-918CDAA918C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64" name="Line 8236">
          <a:extLst>
            <a:ext uri="{FF2B5EF4-FFF2-40B4-BE49-F238E27FC236}">
              <a16:creationId xmlns:a16="http://schemas.microsoft.com/office/drawing/2014/main" id="{87CE52D3-1758-49E7-823B-3D6AC98E0F0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65" name="Line 8237">
          <a:extLst>
            <a:ext uri="{FF2B5EF4-FFF2-40B4-BE49-F238E27FC236}">
              <a16:creationId xmlns:a16="http://schemas.microsoft.com/office/drawing/2014/main" id="{99FF7CA0-D0B0-4D56-99A1-5F484AC186C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66" name="Line 8238">
          <a:extLst>
            <a:ext uri="{FF2B5EF4-FFF2-40B4-BE49-F238E27FC236}">
              <a16:creationId xmlns:a16="http://schemas.microsoft.com/office/drawing/2014/main" id="{EFC7BEFB-466E-4298-A6B6-5065FFA547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67" name="Line 8239">
          <a:extLst>
            <a:ext uri="{FF2B5EF4-FFF2-40B4-BE49-F238E27FC236}">
              <a16:creationId xmlns:a16="http://schemas.microsoft.com/office/drawing/2014/main" id="{26BCA601-F2F5-4506-829A-D58184EF9E4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68" name="Line 8240">
          <a:extLst>
            <a:ext uri="{FF2B5EF4-FFF2-40B4-BE49-F238E27FC236}">
              <a16:creationId xmlns:a16="http://schemas.microsoft.com/office/drawing/2014/main" id="{373F3716-5B0E-4E8B-AB64-A6B7DECE927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69" name="Line 8241">
          <a:extLst>
            <a:ext uri="{FF2B5EF4-FFF2-40B4-BE49-F238E27FC236}">
              <a16:creationId xmlns:a16="http://schemas.microsoft.com/office/drawing/2014/main" id="{BC973360-E8E2-4F1F-88BC-2055F997A18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70" name="Line 8242">
          <a:extLst>
            <a:ext uri="{FF2B5EF4-FFF2-40B4-BE49-F238E27FC236}">
              <a16:creationId xmlns:a16="http://schemas.microsoft.com/office/drawing/2014/main" id="{7A37FB71-3009-41F6-8D55-52268A39A84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71" name="Line 8243">
          <a:extLst>
            <a:ext uri="{FF2B5EF4-FFF2-40B4-BE49-F238E27FC236}">
              <a16:creationId xmlns:a16="http://schemas.microsoft.com/office/drawing/2014/main" id="{035C0648-15C8-4B86-B314-02269ED6452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72" name="Line 8244">
          <a:extLst>
            <a:ext uri="{FF2B5EF4-FFF2-40B4-BE49-F238E27FC236}">
              <a16:creationId xmlns:a16="http://schemas.microsoft.com/office/drawing/2014/main" id="{373779B4-5EA4-4B6A-BC23-976D7C5F4FC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73" name="Line 8245">
          <a:extLst>
            <a:ext uri="{FF2B5EF4-FFF2-40B4-BE49-F238E27FC236}">
              <a16:creationId xmlns:a16="http://schemas.microsoft.com/office/drawing/2014/main" id="{FE26B959-1319-421E-91DD-F591525182B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74" name="Line 8246">
          <a:extLst>
            <a:ext uri="{FF2B5EF4-FFF2-40B4-BE49-F238E27FC236}">
              <a16:creationId xmlns:a16="http://schemas.microsoft.com/office/drawing/2014/main" id="{FB820BA8-3082-4C58-9CF1-D9E05D9E657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75" name="Line 8247">
          <a:extLst>
            <a:ext uri="{FF2B5EF4-FFF2-40B4-BE49-F238E27FC236}">
              <a16:creationId xmlns:a16="http://schemas.microsoft.com/office/drawing/2014/main" id="{FC8D949E-9B4A-462C-91D3-C407B07A65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76" name="Line 8248">
          <a:extLst>
            <a:ext uri="{FF2B5EF4-FFF2-40B4-BE49-F238E27FC236}">
              <a16:creationId xmlns:a16="http://schemas.microsoft.com/office/drawing/2014/main" id="{FAB42F7C-CA3F-4B0C-BAC2-7E7D1AA52F0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77" name="Line 8249">
          <a:extLst>
            <a:ext uri="{FF2B5EF4-FFF2-40B4-BE49-F238E27FC236}">
              <a16:creationId xmlns:a16="http://schemas.microsoft.com/office/drawing/2014/main" id="{679A296F-BF58-4CDD-8219-2A98121EC2D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78" name="Line 8250">
          <a:extLst>
            <a:ext uri="{FF2B5EF4-FFF2-40B4-BE49-F238E27FC236}">
              <a16:creationId xmlns:a16="http://schemas.microsoft.com/office/drawing/2014/main" id="{957562C5-2CC2-4638-845A-8A68B9039CF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79" name="Line 8251">
          <a:extLst>
            <a:ext uri="{FF2B5EF4-FFF2-40B4-BE49-F238E27FC236}">
              <a16:creationId xmlns:a16="http://schemas.microsoft.com/office/drawing/2014/main" id="{DF9DC075-F931-4902-BB55-9E12B6105C8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80" name="Line 8252">
          <a:extLst>
            <a:ext uri="{FF2B5EF4-FFF2-40B4-BE49-F238E27FC236}">
              <a16:creationId xmlns:a16="http://schemas.microsoft.com/office/drawing/2014/main" id="{FB66F936-C9F2-4232-9C21-AD8B57CB6E2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81" name="Line 8253">
          <a:extLst>
            <a:ext uri="{FF2B5EF4-FFF2-40B4-BE49-F238E27FC236}">
              <a16:creationId xmlns:a16="http://schemas.microsoft.com/office/drawing/2014/main" id="{87D1259C-F58C-463C-9DC6-DA3C0D79F05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82" name="Line 8254">
          <a:extLst>
            <a:ext uri="{FF2B5EF4-FFF2-40B4-BE49-F238E27FC236}">
              <a16:creationId xmlns:a16="http://schemas.microsoft.com/office/drawing/2014/main" id="{2A8C0C50-827E-48BB-8DC6-6C33C003B4E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83" name="Line 8255">
          <a:extLst>
            <a:ext uri="{FF2B5EF4-FFF2-40B4-BE49-F238E27FC236}">
              <a16:creationId xmlns:a16="http://schemas.microsoft.com/office/drawing/2014/main" id="{E2C7A1E6-F507-4695-8EE2-A6FC417279B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84" name="Line 8256">
          <a:extLst>
            <a:ext uri="{FF2B5EF4-FFF2-40B4-BE49-F238E27FC236}">
              <a16:creationId xmlns:a16="http://schemas.microsoft.com/office/drawing/2014/main" id="{177A08C8-CAC5-424C-A486-D1777E1D5D5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85" name="Line 8257">
          <a:extLst>
            <a:ext uri="{FF2B5EF4-FFF2-40B4-BE49-F238E27FC236}">
              <a16:creationId xmlns:a16="http://schemas.microsoft.com/office/drawing/2014/main" id="{AF0AA6BE-E820-42EE-8F46-73EC460354E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86" name="Line 8258">
          <a:extLst>
            <a:ext uri="{FF2B5EF4-FFF2-40B4-BE49-F238E27FC236}">
              <a16:creationId xmlns:a16="http://schemas.microsoft.com/office/drawing/2014/main" id="{D7C399D3-7C84-4A0F-A463-0C6DF44D779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87" name="Line 8259">
          <a:extLst>
            <a:ext uri="{FF2B5EF4-FFF2-40B4-BE49-F238E27FC236}">
              <a16:creationId xmlns:a16="http://schemas.microsoft.com/office/drawing/2014/main" id="{7BDD3B40-9BDD-49E7-8A83-8CC83FCC4CF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88" name="Line 8260">
          <a:extLst>
            <a:ext uri="{FF2B5EF4-FFF2-40B4-BE49-F238E27FC236}">
              <a16:creationId xmlns:a16="http://schemas.microsoft.com/office/drawing/2014/main" id="{0B6240FC-724F-40ED-9325-9BBABFD1B30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89" name="Line 8261">
          <a:extLst>
            <a:ext uri="{FF2B5EF4-FFF2-40B4-BE49-F238E27FC236}">
              <a16:creationId xmlns:a16="http://schemas.microsoft.com/office/drawing/2014/main" id="{2EE3E989-24DC-4516-87AE-8C9AF09E288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90" name="Line 8262">
          <a:extLst>
            <a:ext uri="{FF2B5EF4-FFF2-40B4-BE49-F238E27FC236}">
              <a16:creationId xmlns:a16="http://schemas.microsoft.com/office/drawing/2014/main" id="{95526E4E-6EC4-49C6-AF4E-A0CE7A42D10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91" name="Line 8263">
          <a:extLst>
            <a:ext uri="{FF2B5EF4-FFF2-40B4-BE49-F238E27FC236}">
              <a16:creationId xmlns:a16="http://schemas.microsoft.com/office/drawing/2014/main" id="{835799F5-A4C3-4803-B067-47FD60A38EA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92" name="Line 8264">
          <a:extLst>
            <a:ext uri="{FF2B5EF4-FFF2-40B4-BE49-F238E27FC236}">
              <a16:creationId xmlns:a16="http://schemas.microsoft.com/office/drawing/2014/main" id="{DF1433B3-0CCC-4905-B93D-3B5503080EC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93" name="Line 8265">
          <a:extLst>
            <a:ext uri="{FF2B5EF4-FFF2-40B4-BE49-F238E27FC236}">
              <a16:creationId xmlns:a16="http://schemas.microsoft.com/office/drawing/2014/main" id="{0A429FB9-40DE-4BD4-92BF-1B3355A24B9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94" name="Line 8266">
          <a:extLst>
            <a:ext uri="{FF2B5EF4-FFF2-40B4-BE49-F238E27FC236}">
              <a16:creationId xmlns:a16="http://schemas.microsoft.com/office/drawing/2014/main" id="{CBC685A0-D3D1-4A60-9D47-AE9B73CD396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95" name="Line 8267">
          <a:extLst>
            <a:ext uri="{FF2B5EF4-FFF2-40B4-BE49-F238E27FC236}">
              <a16:creationId xmlns:a16="http://schemas.microsoft.com/office/drawing/2014/main" id="{4CC1A1B6-9942-41BA-9A74-072E258CF6D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96" name="Line 8268">
          <a:extLst>
            <a:ext uri="{FF2B5EF4-FFF2-40B4-BE49-F238E27FC236}">
              <a16:creationId xmlns:a16="http://schemas.microsoft.com/office/drawing/2014/main" id="{D1689276-91A4-444E-B538-76ADED704C3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97" name="Line 8269">
          <a:extLst>
            <a:ext uri="{FF2B5EF4-FFF2-40B4-BE49-F238E27FC236}">
              <a16:creationId xmlns:a16="http://schemas.microsoft.com/office/drawing/2014/main" id="{884BFE9E-BDE3-41E9-86A2-13911EE2DD3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98" name="Line 8270">
          <a:extLst>
            <a:ext uri="{FF2B5EF4-FFF2-40B4-BE49-F238E27FC236}">
              <a16:creationId xmlns:a16="http://schemas.microsoft.com/office/drawing/2014/main" id="{59BD9117-1842-437B-9E22-041DC4EFC8C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599" name="Line 8271">
          <a:extLst>
            <a:ext uri="{FF2B5EF4-FFF2-40B4-BE49-F238E27FC236}">
              <a16:creationId xmlns:a16="http://schemas.microsoft.com/office/drawing/2014/main" id="{C82225C3-7F40-4E64-9B0E-CBFC00C85C0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00" name="Line 8272">
          <a:extLst>
            <a:ext uri="{FF2B5EF4-FFF2-40B4-BE49-F238E27FC236}">
              <a16:creationId xmlns:a16="http://schemas.microsoft.com/office/drawing/2014/main" id="{E1E20339-7812-4780-9FF2-EFFAF81515F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01" name="Line 8273">
          <a:extLst>
            <a:ext uri="{FF2B5EF4-FFF2-40B4-BE49-F238E27FC236}">
              <a16:creationId xmlns:a16="http://schemas.microsoft.com/office/drawing/2014/main" id="{30551FAF-E4E9-42BF-8603-A3888406531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02" name="Line 8274">
          <a:extLst>
            <a:ext uri="{FF2B5EF4-FFF2-40B4-BE49-F238E27FC236}">
              <a16:creationId xmlns:a16="http://schemas.microsoft.com/office/drawing/2014/main" id="{8CE90DB7-157E-4DD5-8C9F-0FE4B3E56C9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03" name="Line 8275">
          <a:extLst>
            <a:ext uri="{FF2B5EF4-FFF2-40B4-BE49-F238E27FC236}">
              <a16:creationId xmlns:a16="http://schemas.microsoft.com/office/drawing/2014/main" id="{22F3621E-0CF8-4157-A1F5-AEC79518BB9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04" name="Line 8276">
          <a:extLst>
            <a:ext uri="{FF2B5EF4-FFF2-40B4-BE49-F238E27FC236}">
              <a16:creationId xmlns:a16="http://schemas.microsoft.com/office/drawing/2014/main" id="{DC829FCD-0137-4B7E-B67F-01F142B378B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05" name="Line 8277">
          <a:extLst>
            <a:ext uri="{FF2B5EF4-FFF2-40B4-BE49-F238E27FC236}">
              <a16:creationId xmlns:a16="http://schemas.microsoft.com/office/drawing/2014/main" id="{041DB15E-2E3F-4D0E-BF10-F123818477E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06" name="Line 8278">
          <a:extLst>
            <a:ext uri="{FF2B5EF4-FFF2-40B4-BE49-F238E27FC236}">
              <a16:creationId xmlns:a16="http://schemas.microsoft.com/office/drawing/2014/main" id="{7BF00FDA-9543-4BBF-95DD-645703F4E49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07" name="Line 8279">
          <a:extLst>
            <a:ext uri="{FF2B5EF4-FFF2-40B4-BE49-F238E27FC236}">
              <a16:creationId xmlns:a16="http://schemas.microsoft.com/office/drawing/2014/main" id="{6D64348A-9101-45F8-9AFA-995E7A4352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08" name="Line 8280">
          <a:extLst>
            <a:ext uri="{FF2B5EF4-FFF2-40B4-BE49-F238E27FC236}">
              <a16:creationId xmlns:a16="http://schemas.microsoft.com/office/drawing/2014/main" id="{97CB7C82-3DC2-4BB8-851C-8F500A5727E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09" name="Line 8281">
          <a:extLst>
            <a:ext uri="{FF2B5EF4-FFF2-40B4-BE49-F238E27FC236}">
              <a16:creationId xmlns:a16="http://schemas.microsoft.com/office/drawing/2014/main" id="{C2DAE22D-4262-4944-824E-0C82DD64183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10" name="Line 8282">
          <a:extLst>
            <a:ext uri="{FF2B5EF4-FFF2-40B4-BE49-F238E27FC236}">
              <a16:creationId xmlns:a16="http://schemas.microsoft.com/office/drawing/2014/main" id="{6661965F-2DC9-4F34-AABC-C8F083D7CDE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11" name="Line 8283">
          <a:extLst>
            <a:ext uri="{FF2B5EF4-FFF2-40B4-BE49-F238E27FC236}">
              <a16:creationId xmlns:a16="http://schemas.microsoft.com/office/drawing/2014/main" id="{51B4E7CF-C703-4616-9657-AC962FB2B5A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12" name="Line 8284">
          <a:extLst>
            <a:ext uri="{FF2B5EF4-FFF2-40B4-BE49-F238E27FC236}">
              <a16:creationId xmlns:a16="http://schemas.microsoft.com/office/drawing/2014/main" id="{FD3E49E2-C8B2-44D0-BF25-FE5DFB9CAAE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13" name="Line 8285">
          <a:extLst>
            <a:ext uri="{FF2B5EF4-FFF2-40B4-BE49-F238E27FC236}">
              <a16:creationId xmlns:a16="http://schemas.microsoft.com/office/drawing/2014/main" id="{4BF51575-BADD-44DF-9A62-D1BEAFD4E2F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14" name="Line 8286">
          <a:extLst>
            <a:ext uri="{FF2B5EF4-FFF2-40B4-BE49-F238E27FC236}">
              <a16:creationId xmlns:a16="http://schemas.microsoft.com/office/drawing/2014/main" id="{729FC1C3-23B9-4074-9BE4-AA312BEAABA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15" name="Line 8287">
          <a:extLst>
            <a:ext uri="{FF2B5EF4-FFF2-40B4-BE49-F238E27FC236}">
              <a16:creationId xmlns:a16="http://schemas.microsoft.com/office/drawing/2014/main" id="{64886A01-2F12-4827-A9F9-36338F86021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16" name="Line 8288">
          <a:extLst>
            <a:ext uri="{FF2B5EF4-FFF2-40B4-BE49-F238E27FC236}">
              <a16:creationId xmlns:a16="http://schemas.microsoft.com/office/drawing/2014/main" id="{A9A2805F-7DD4-4666-9CB4-E4DE18F2501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17" name="Line 8289">
          <a:extLst>
            <a:ext uri="{FF2B5EF4-FFF2-40B4-BE49-F238E27FC236}">
              <a16:creationId xmlns:a16="http://schemas.microsoft.com/office/drawing/2014/main" id="{3BCEC147-9571-494C-9C58-477868CAA99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18" name="Line 8290">
          <a:extLst>
            <a:ext uri="{FF2B5EF4-FFF2-40B4-BE49-F238E27FC236}">
              <a16:creationId xmlns:a16="http://schemas.microsoft.com/office/drawing/2014/main" id="{968D03B5-633C-440B-BA68-13E3937F734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19" name="Line 8291">
          <a:extLst>
            <a:ext uri="{FF2B5EF4-FFF2-40B4-BE49-F238E27FC236}">
              <a16:creationId xmlns:a16="http://schemas.microsoft.com/office/drawing/2014/main" id="{94AC5A35-340D-4BD7-92DE-904BE64F514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20" name="Line 8292">
          <a:extLst>
            <a:ext uri="{FF2B5EF4-FFF2-40B4-BE49-F238E27FC236}">
              <a16:creationId xmlns:a16="http://schemas.microsoft.com/office/drawing/2014/main" id="{7A6F498E-67EF-43B9-BCC9-60852592CA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21" name="Line 8293">
          <a:extLst>
            <a:ext uri="{FF2B5EF4-FFF2-40B4-BE49-F238E27FC236}">
              <a16:creationId xmlns:a16="http://schemas.microsoft.com/office/drawing/2014/main" id="{22904A59-3FF0-4E8C-9A56-D962A0E2FDB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22" name="Line 8294">
          <a:extLst>
            <a:ext uri="{FF2B5EF4-FFF2-40B4-BE49-F238E27FC236}">
              <a16:creationId xmlns:a16="http://schemas.microsoft.com/office/drawing/2014/main" id="{29899828-1330-4191-945F-80E06EC75EF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23" name="Line 8295">
          <a:extLst>
            <a:ext uri="{FF2B5EF4-FFF2-40B4-BE49-F238E27FC236}">
              <a16:creationId xmlns:a16="http://schemas.microsoft.com/office/drawing/2014/main" id="{C4CEDD9C-7E1D-4419-A0CA-D5B2826B4AE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24" name="Line 8296">
          <a:extLst>
            <a:ext uri="{FF2B5EF4-FFF2-40B4-BE49-F238E27FC236}">
              <a16:creationId xmlns:a16="http://schemas.microsoft.com/office/drawing/2014/main" id="{D9FF0525-267B-46EE-A0DF-FBBC31E15E6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25" name="Line 8297">
          <a:extLst>
            <a:ext uri="{FF2B5EF4-FFF2-40B4-BE49-F238E27FC236}">
              <a16:creationId xmlns:a16="http://schemas.microsoft.com/office/drawing/2014/main" id="{4A55A133-A73C-469F-9F29-48930AA8226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26" name="Line 8298">
          <a:extLst>
            <a:ext uri="{FF2B5EF4-FFF2-40B4-BE49-F238E27FC236}">
              <a16:creationId xmlns:a16="http://schemas.microsoft.com/office/drawing/2014/main" id="{9B0D0F08-2654-47D4-932F-4660C227C67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27" name="Line 8299">
          <a:extLst>
            <a:ext uri="{FF2B5EF4-FFF2-40B4-BE49-F238E27FC236}">
              <a16:creationId xmlns:a16="http://schemas.microsoft.com/office/drawing/2014/main" id="{507A01FE-D129-49C3-980C-E506904C47F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28" name="Line 8300">
          <a:extLst>
            <a:ext uri="{FF2B5EF4-FFF2-40B4-BE49-F238E27FC236}">
              <a16:creationId xmlns:a16="http://schemas.microsoft.com/office/drawing/2014/main" id="{BD4754C9-A7DB-4235-B186-708349A0DAC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29" name="Line 8301">
          <a:extLst>
            <a:ext uri="{FF2B5EF4-FFF2-40B4-BE49-F238E27FC236}">
              <a16:creationId xmlns:a16="http://schemas.microsoft.com/office/drawing/2014/main" id="{CE2D6798-D224-40C3-850B-F62D3131EC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30" name="Line 8302">
          <a:extLst>
            <a:ext uri="{FF2B5EF4-FFF2-40B4-BE49-F238E27FC236}">
              <a16:creationId xmlns:a16="http://schemas.microsoft.com/office/drawing/2014/main" id="{E8CF27D9-F7E0-4F52-8C37-7515241F6FA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31" name="Line 8303">
          <a:extLst>
            <a:ext uri="{FF2B5EF4-FFF2-40B4-BE49-F238E27FC236}">
              <a16:creationId xmlns:a16="http://schemas.microsoft.com/office/drawing/2014/main" id="{513E0C45-E637-4DC8-8017-2344A984F2F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32" name="Line 8304">
          <a:extLst>
            <a:ext uri="{FF2B5EF4-FFF2-40B4-BE49-F238E27FC236}">
              <a16:creationId xmlns:a16="http://schemas.microsoft.com/office/drawing/2014/main" id="{03DABABD-4400-42F2-9A10-4895E054C76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33" name="Line 8305">
          <a:extLst>
            <a:ext uri="{FF2B5EF4-FFF2-40B4-BE49-F238E27FC236}">
              <a16:creationId xmlns:a16="http://schemas.microsoft.com/office/drawing/2014/main" id="{23F8483D-71C1-42B1-A7CB-E0046EED015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34" name="Line 8306">
          <a:extLst>
            <a:ext uri="{FF2B5EF4-FFF2-40B4-BE49-F238E27FC236}">
              <a16:creationId xmlns:a16="http://schemas.microsoft.com/office/drawing/2014/main" id="{888E8459-9726-4E02-8035-0C43F55946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35" name="Line 8307">
          <a:extLst>
            <a:ext uri="{FF2B5EF4-FFF2-40B4-BE49-F238E27FC236}">
              <a16:creationId xmlns:a16="http://schemas.microsoft.com/office/drawing/2014/main" id="{B42883C2-D7C1-4139-9572-325B98D2088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36" name="Line 8308">
          <a:extLst>
            <a:ext uri="{FF2B5EF4-FFF2-40B4-BE49-F238E27FC236}">
              <a16:creationId xmlns:a16="http://schemas.microsoft.com/office/drawing/2014/main" id="{BF3072F5-E0AD-457A-A6BB-8F396CE14FA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37" name="Line 8309">
          <a:extLst>
            <a:ext uri="{FF2B5EF4-FFF2-40B4-BE49-F238E27FC236}">
              <a16:creationId xmlns:a16="http://schemas.microsoft.com/office/drawing/2014/main" id="{AAFEB500-3826-4142-9CCC-74D626443FB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38" name="Line 8310">
          <a:extLst>
            <a:ext uri="{FF2B5EF4-FFF2-40B4-BE49-F238E27FC236}">
              <a16:creationId xmlns:a16="http://schemas.microsoft.com/office/drawing/2014/main" id="{3CEE926D-B3EB-400E-87D8-22C0B48B243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39" name="Line 8311">
          <a:extLst>
            <a:ext uri="{FF2B5EF4-FFF2-40B4-BE49-F238E27FC236}">
              <a16:creationId xmlns:a16="http://schemas.microsoft.com/office/drawing/2014/main" id="{C0CCE8DA-5832-46CD-A7F6-96A09CDA20B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40" name="Line 8312">
          <a:extLst>
            <a:ext uri="{FF2B5EF4-FFF2-40B4-BE49-F238E27FC236}">
              <a16:creationId xmlns:a16="http://schemas.microsoft.com/office/drawing/2014/main" id="{B672BAE8-6BD4-49A4-85A8-C1FAEACBEEC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41" name="Line 8313">
          <a:extLst>
            <a:ext uri="{FF2B5EF4-FFF2-40B4-BE49-F238E27FC236}">
              <a16:creationId xmlns:a16="http://schemas.microsoft.com/office/drawing/2014/main" id="{CF0F4EF6-3C3C-4E72-86A8-B262D51D7C6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42" name="Line 8314">
          <a:extLst>
            <a:ext uri="{FF2B5EF4-FFF2-40B4-BE49-F238E27FC236}">
              <a16:creationId xmlns:a16="http://schemas.microsoft.com/office/drawing/2014/main" id="{4F27C9F9-3D08-4988-BF9A-47098159DCB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43" name="Line 8315">
          <a:extLst>
            <a:ext uri="{FF2B5EF4-FFF2-40B4-BE49-F238E27FC236}">
              <a16:creationId xmlns:a16="http://schemas.microsoft.com/office/drawing/2014/main" id="{EE77B98E-FA0A-4CEF-9764-D7C48746C03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44" name="Line 8316">
          <a:extLst>
            <a:ext uri="{FF2B5EF4-FFF2-40B4-BE49-F238E27FC236}">
              <a16:creationId xmlns:a16="http://schemas.microsoft.com/office/drawing/2014/main" id="{4403744D-3977-4F22-BD56-345B460A08D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45" name="Line 8317">
          <a:extLst>
            <a:ext uri="{FF2B5EF4-FFF2-40B4-BE49-F238E27FC236}">
              <a16:creationId xmlns:a16="http://schemas.microsoft.com/office/drawing/2014/main" id="{28B4351F-B65A-437B-B188-CD4ED55A917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46" name="Line 8318">
          <a:extLst>
            <a:ext uri="{FF2B5EF4-FFF2-40B4-BE49-F238E27FC236}">
              <a16:creationId xmlns:a16="http://schemas.microsoft.com/office/drawing/2014/main" id="{35E2ED64-BED5-4294-8F24-9F8D1EDB375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47" name="Line 8319">
          <a:extLst>
            <a:ext uri="{FF2B5EF4-FFF2-40B4-BE49-F238E27FC236}">
              <a16:creationId xmlns:a16="http://schemas.microsoft.com/office/drawing/2014/main" id="{64340795-A0FD-4F78-A5FD-D6563F676A3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48" name="Line 8320">
          <a:extLst>
            <a:ext uri="{FF2B5EF4-FFF2-40B4-BE49-F238E27FC236}">
              <a16:creationId xmlns:a16="http://schemas.microsoft.com/office/drawing/2014/main" id="{C36AF229-0F0A-4DB5-A90D-002B41E9918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49" name="Line 8321">
          <a:extLst>
            <a:ext uri="{FF2B5EF4-FFF2-40B4-BE49-F238E27FC236}">
              <a16:creationId xmlns:a16="http://schemas.microsoft.com/office/drawing/2014/main" id="{19A2084C-F883-4414-9EDE-31FCA7E2513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50" name="Line 8322">
          <a:extLst>
            <a:ext uri="{FF2B5EF4-FFF2-40B4-BE49-F238E27FC236}">
              <a16:creationId xmlns:a16="http://schemas.microsoft.com/office/drawing/2014/main" id="{2CFB3CB8-20BB-4620-A85C-1DEF39EA709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51" name="Line 8323">
          <a:extLst>
            <a:ext uri="{FF2B5EF4-FFF2-40B4-BE49-F238E27FC236}">
              <a16:creationId xmlns:a16="http://schemas.microsoft.com/office/drawing/2014/main" id="{91E6D2C0-48A1-4081-90A3-AC87C69AFEE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52" name="Line 8324">
          <a:extLst>
            <a:ext uri="{FF2B5EF4-FFF2-40B4-BE49-F238E27FC236}">
              <a16:creationId xmlns:a16="http://schemas.microsoft.com/office/drawing/2014/main" id="{311B61A7-5811-45E0-B3D5-0FBF1430B49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53" name="Line 8325">
          <a:extLst>
            <a:ext uri="{FF2B5EF4-FFF2-40B4-BE49-F238E27FC236}">
              <a16:creationId xmlns:a16="http://schemas.microsoft.com/office/drawing/2014/main" id="{0CDD9C17-A484-4160-836B-6CC2819DB88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54" name="Line 8326">
          <a:extLst>
            <a:ext uri="{FF2B5EF4-FFF2-40B4-BE49-F238E27FC236}">
              <a16:creationId xmlns:a16="http://schemas.microsoft.com/office/drawing/2014/main" id="{E2B0B0D2-DDE3-4FCC-87A8-405D7C71F3B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55" name="Line 8327">
          <a:extLst>
            <a:ext uri="{FF2B5EF4-FFF2-40B4-BE49-F238E27FC236}">
              <a16:creationId xmlns:a16="http://schemas.microsoft.com/office/drawing/2014/main" id="{F9C912C9-7FD3-4508-868D-25B454463E9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56" name="Line 8328">
          <a:extLst>
            <a:ext uri="{FF2B5EF4-FFF2-40B4-BE49-F238E27FC236}">
              <a16:creationId xmlns:a16="http://schemas.microsoft.com/office/drawing/2014/main" id="{2F870CA1-E418-4318-A53B-6E67BD06A47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57" name="Line 8329">
          <a:extLst>
            <a:ext uri="{FF2B5EF4-FFF2-40B4-BE49-F238E27FC236}">
              <a16:creationId xmlns:a16="http://schemas.microsoft.com/office/drawing/2014/main" id="{52EFA49C-0DE6-4739-B493-55058CC87B9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58" name="Line 8330">
          <a:extLst>
            <a:ext uri="{FF2B5EF4-FFF2-40B4-BE49-F238E27FC236}">
              <a16:creationId xmlns:a16="http://schemas.microsoft.com/office/drawing/2014/main" id="{BDC757B3-2A74-4289-815F-4D02C10696D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59" name="Line 8331">
          <a:extLst>
            <a:ext uri="{FF2B5EF4-FFF2-40B4-BE49-F238E27FC236}">
              <a16:creationId xmlns:a16="http://schemas.microsoft.com/office/drawing/2014/main" id="{05B35875-7734-4604-AFA5-5E9F758720C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60" name="Line 8332">
          <a:extLst>
            <a:ext uri="{FF2B5EF4-FFF2-40B4-BE49-F238E27FC236}">
              <a16:creationId xmlns:a16="http://schemas.microsoft.com/office/drawing/2014/main" id="{AB8127EC-08D8-44FD-B776-C59358D637C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61" name="Line 8333">
          <a:extLst>
            <a:ext uri="{FF2B5EF4-FFF2-40B4-BE49-F238E27FC236}">
              <a16:creationId xmlns:a16="http://schemas.microsoft.com/office/drawing/2014/main" id="{306FBD2F-A097-4A57-861D-DD9D9351CAE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62" name="Line 8334">
          <a:extLst>
            <a:ext uri="{FF2B5EF4-FFF2-40B4-BE49-F238E27FC236}">
              <a16:creationId xmlns:a16="http://schemas.microsoft.com/office/drawing/2014/main" id="{C51E0868-130E-4757-B1F7-E0D94BD896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63" name="Line 8335">
          <a:extLst>
            <a:ext uri="{FF2B5EF4-FFF2-40B4-BE49-F238E27FC236}">
              <a16:creationId xmlns:a16="http://schemas.microsoft.com/office/drawing/2014/main" id="{5121904E-8494-434E-98F4-FD55C4060EC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64" name="Line 8336">
          <a:extLst>
            <a:ext uri="{FF2B5EF4-FFF2-40B4-BE49-F238E27FC236}">
              <a16:creationId xmlns:a16="http://schemas.microsoft.com/office/drawing/2014/main" id="{265E90C8-D540-4598-9061-A3C14C19440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65" name="Line 8337">
          <a:extLst>
            <a:ext uri="{FF2B5EF4-FFF2-40B4-BE49-F238E27FC236}">
              <a16:creationId xmlns:a16="http://schemas.microsoft.com/office/drawing/2014/main" id="{120AC632-8A73-46D2-9AFE-0BD38D11618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66" name="Line 8338">
          <a:extLst>
            <a:ext uri="{FF2B5EF4-FFF2-40B4-BE49-F238E27FC236}">
              <a16:creationId xmlns:a16="http://schemas.microsoft.com/office/drawing/2014/main" id="{0A6906DD-5CA2-4BC0-80F9-9247CB6704B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67" name="Line 8339">
          <a:extLst>
            <a:ext uri="{FF2B5EF4-FFF2-40B4-BE49-F238E27FC236}">
              <a16:creationId xmlns:a16="http://schemas.microsoft.com/office/drawing/2014/main" id="{290D5144-CC33-4850-885A-ADB221020C0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68" name="Line 8340">
          <a:extLst>
            <a:ext uri="{FF2B5EF4-FFF2-40B4-BE49-F238E27FC236}">
              <a16:creationId xmlns:a16="http://schemas.microsoft.com/office/drawing/2014/main" id="{A70BB73C-5B63-47AA-BD64-FF0C9CF96D2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69" name="Line 8341">
          <a:extLst>
            <a:ext uri="{FF2B5EF4-FFF2-40B4-BE49-F238E27FC236}">
              <a16:creationId xmlns:a16="http://schemas.microsoft.com/office/drawing/2014/main" id="{3321FB82-2F1C-4FEF-8905-79E799AE6A9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70" name="Line 8342">
          <a:extLst>
            <a:ext uri="{FF2B5EF4-FFF2-40B4-BE49-F238E27FC236}">
              <a16:creationId xmlns:a16="http://schemas.microsoft.com/office/drawing/2014/main" id="{0371409D-6E47-4BE6-AE8A-BDBAB468EE8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71" name="Line 8343">
          <a:extLst>
            <a:ext uri="{FF2B5EF4-FFF2-40B4-BE49-F238E27FC236}">
              <a16:creationId xmlns:a16="http://schemas.microsoft.com/office/drawing/2014/main" id="{8F391687-C6C7-4900-A142-F82E9702308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72" name="Line 8344">
          <a:extLst>
            <a:ext uri="{FF2B5EF4-FFF2-40B4-BE49-F238E27FC236}">
              <a16:creationId xmlns:a16="http://schemas.microsoft.com/office/drawing/2014/main" id="{424C05A9-5083-485F-A14B-9C3006421A6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73" name="Line 8345">
          <a:extLst>
            <a:ext uri="{FF2B5EF4-FFF2-40B4-BE49-F238E27FC236}">
              <a16:creationId xmlns:a16="http://schemas.microsoft.com/office/drawing/2014/main" id="{0D25B654-E735-4DCF-8D76-A84C8C40FDC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74" name="Line 8346">
          <a:extLst>
            <a:ext uri="{FF2B5EF4-FFF2-40B4-BE49-F238E27FC236}">
              <a16:creationId xmlns:a16="http://schemas.microsoft.com/office/drawing/2014/main" id="{88397065-EAA0-4B81-AFFF-EA2040F9FDB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75" name="Line 8347">
          <a:extLst>
            <a:ext uri="{FF2B5EF4-FFF2-40B4-BE49-F238E27FC236}">
              <a16:creationId xmlns:a16="http://schemas.microsoft.com/office/drawing/2014/main" id="{E7D7B55F-FC99-4F5A-9C47-0C62046DA0F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76" name="Line 8348">
          <a:extLst>
            <a:ext uri="{FF2B5EF4-FFF2-40B4-BE49-F238E27FC236}">
              <a16:creationId xmlns:a16="http://schemas.microsoft.com/office/drawing/2014/main" id="{4E3FFD2F-F042-482F-802A-FE82DF43EDC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77" name="Line 8349">
          <a:extLst>
            <a:ext uri="{FF2B5EF4-FFF2-40B4-BE49-F238E27FC236}">
              <a16:creationId xmlns:a16="http://schemas.microsoft.com/office/drawing/2014/main" id="{C9AE47FB-5FE6-4A65-B2D0-A763B78E9BD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78" name="Line 8350">
          <a:extLst>
            <a:ext uri="{FF2B5EF4-FFF2-40B4-BE49-F238E27FC236}">
              <a16:creationId xmlns:a16="http://schemas.microsoft.com/office/drawing/2014/main" id="{2B3DAFDD-DA8A-4997-AB5A-C70DE4E80A5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79" name="Line 8351">
          <a:extLst>
            <a:ext uri="{FF2B5EF4-FFF2-40B4-BE49-F238E27FC236}">
              <a16:creationId xmlns:a16="http://schemas.microsoft.com/office/drawing/2014/main" id="{E68BBD84-F75E-4AB7-9C4D-97BB892F0EF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80" name="Line 8352">
          <a:extLst>
            <a:ext uri="{FF2B5EF4-FFF2-40B4-BE49-F238E27FC236}">
              <a16:creationId xmlns:a16="http://schemas.microsoft.com/office/drawing/2014/main" id="{95216631-B22D-4436-A0D3-3186E97C3A2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81" name="Line 8353">
          <a:extLst>
            <a:ext uri="{FF2B5EF4-FFF2-40B4-BE49-F238E27FC236}">
              <a16:creationId xmlns:a16="http://schemas.microsoft.com/office/drawing/2014/main" id="{FFD4C572-9FA2-4CBE-8D42-2E24E333C0E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82" name="Line 8354">
          <a:extLst>
            <a:ext uri="{FF2B5EF4-FFF2-40B4-BE49-F238E27FC236}">
              <a16:creationId xmlns:a16="http://schemas.microsoft.com/office/drawing/2014/main" id="{A42C7A11-CEAB-4ADD-B2F2-14789C97C1C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83" name="Line 8355">
          <a:extLst>
            <a:ext uri="{FF2B5EF4-FFF2-40B4-BE49-F238E27FC236}">
              <a16:creationId xmlns:a16="http://schemas.microsoft.com/office/drawing/2014/main" id="{7C209081-C645-4BBA-B5FF-1DC62EE0B6B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84" name="Line 8356">
          <a:extLst>
            <a:ext uri="{FF2B5EF4-FFF2-40B4-BE49-F238E27FC236}">
              <a16:creationId xmlns:a16="http://schemas.microsoft.com/office/drawing/2014/main" id="{4FDD7050-77B7-4DAC-B76A-2976E521D2D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85" name="Line 8357">
          <a:extLst>
            <a:ext uri="{FF2B5EF4-FFF2-40B4-BE49-F238E27FC236}">
              <a16:creationId xmlns:a16="http://schemas.microsoft.com/office/drawing/2014/main" id="{668AEFD2-D1AF-4D74-929E-DF6D8EAAFA0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86" name="Line 8358">
          <a:extLst>
            <a:ext uri="{FF2B5EF4-FFF2-40B4-BE49-F238E27FC236}">
              <a16:creationId xmlns:a16="http://schemas.microsoft.com/office/drawing/2014/main" id="{BD4AB017-9C56-4249-A0D5-E063F491761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87" name="Line 8359">
          <a:extLst>
            <a:ext uri="{FF2B5EF4-FFF2-40B4-BE49-F238E27FC236}">
              <a16:creationId xmlns:a16="http://schemas.microsoft.com/office/drawing/2014/main" id="{1B6F315D-30CB-41D9-A45F-333A57DDBE1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88" name="Line 8360">
          <a:extLst>
            <a:ext uri="{FF2B5EF4-FFF2-40B4-BE49-F238E27FC236}">
              <a16:creationId xmlns:a16="http://schemas.microsoft.com/office/drawing/2014/main" id="{93318BE6-A2CD-40CA-96FF-06417713A3D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89" name="Line 8361">
          <a:extLst>
            <a:ext uri="{FF2B5EF4-FFF2-40B4-BE49-F238E27FC236}">
              <a16:creationId xmlns:a16="http://schemas.microsoft.com/office/drawing/2014/main" id="{34785514-1D86-4B02-8875-DC8D1426104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90" name="Line 8362">
          <a:extLst>
            <a:ext uri="{FF2B5EF4-FFF2-40B4-BE49-F238E27FC236}">
              <a16:creationId xmlns:a16="http://schemas.microsoft.com/office/drawing/2014/main" id="{B9075B1D-E463-4898-9D77-0ACFB9BD5EF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91" name="Line 8363">
          <a:extLst>
            <a:ext uri="{FF2B5EF4-FFF2-40B4-BE49-F238E27FC236}">
              <a16:creationId xmlns:a16="http://schemas.microsoft.com/office/drawing/2014/main" id="{FC412700-D184-4570-9CBC-5C2E89D0D3C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92" name="Line 8364">
          <a:extLst>
            <a:ext uri="{FF2B5EF4-FFF2-40B4-BE49-F238E27FC236}">
              <a16:creationId xmlns:a16="http://schemas.microsoft.com/office/drawing/2014/main" id="{E6E90453-0536-41CB-B719-77B91716476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93" name="Line 8365">
          <a:extLst>
            <a:ext uri="{FF2B5EF4-FFF2-40B4-BE49-F238E27FC236}">
              <a16:creationId xmlns:a16="http://schemas.microsoft.com/office/drawing/2014/main" id="{DE085FEF-8825-492A-94B5-06449EED9CF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94" name="Line 8366">
          <a:extLst>
            <a:ext uri="{FF2B5EF4-FFF2-40B4-BE49-F238E27FC236}">
              <a16:creationId xmlns:a16="http://schemas.microsoft.com/office/drawing/2014/main" id="{51BC50B1-3A91-4E52-88FC-5CF58B3385A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95" name="Line 8367">
          <a:extLst>
            <a:ext uri="{FF2B5EF4-FFF2-40B4-BE49-F238E27FC236}">
              <a16:creationId xmlns:a16="http://schemas.microsoft.com/office/drawing/2014/main" id="{6ACE5758-0CA6-4146-89DE-AEE40B49A8D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96" name="Line 8368">
          <a:extLst>
            <a:ext uri="{FF2B5EF4-FFF2-40B4-BE49-F238E27FC236}">
              <a16:creationId xmlns:a16="http://schemas.microsoft.com/office/drawing/2014/main" id="{25FD5AD1-9E67-4774-A29C-C8FEB3CBA86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97" name="Line 8369">
          <a:extLst>
            <a:ext uri="{FF2B5EF4-FFF2-40B4-BE49-F238E27FC236}">
              <a16:creationId xmlns:a16="http://schemas.microsoft.com/office/drawing/2014/main" id="{C5EB0432-994E-4ADA-93AF-82CD431E3BA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98" name="Line 8370">
          <a:extLst>
            <a:ext uri="{FF2B5EF4-FFF2-40B4-BE49-F238E27FC236}">
              <a16:creationId xmlns:a16="http://schemas.microsoft.com/office/drawing/2014/main" id="{5C4C38E4-77B1-43AE-83F5-A0997935781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699" name="Line 8371">
          <a:extLst>
            <a:ext uri="{FF2B5EF4-FFF2-40B4-BE49-F238E27FC236}">
              <a16:creationId xmlns:a16="http://schemas.microsoft.com/office/drawing/2014/main" id="{E141E318-2B27-40E5-B948-7FF36E16D9A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00" name="Line 8372">
          <a:extLst>
            <a:ext uri="{FF2B5EF4-FFF2-40B4-BE49-F238E27FC236}">
              <a16:creationId xmlns:a16="http://schemas.microsoft.com/office/drawing/2014/main" id="{FAFBF4A0-847C-4394-87ED-CF5C3F7C101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01" name="Line 8373">
          <a:extLst>
            <a:ext uri="{FF2B5EF4-FFF2-40B4-BE49-F238E27FC236}">
              <a16:creationId xmlns:a16="http://schemas.microsoft.com/office/drawing/2014/main" id="{77F000D8-AC61-42EB-9D0F-2FBB1404515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02" name="Line 8374">
          <a:extLst>
            <a:ext uri="{FF2B5EF4-FFF2-40B4-BE49-F238E27FC236}">
              <a16:creationId xmlns:a16="http://schemas.microsoft.com/office/drawing/2014/main" id="{2D618BB7-BCDC-4F0B-BA2B-80CE3890FCA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03" name="Line 8375">
          <a:extLst>
            <a:ext uri="{FF2B5EF4-FFF2-40B4-BE49-F238E27FC236}">
              <a16:creationId xmlns:a16="http://schemas.microsoft.com/office/drawing/2014/main" id="{0A784138-A537-442E-9C29-51AE721BB47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04" name="Line 8376">
          <a:extLst>
            <a:ext uri="{FF2B5EF4-FFF2-40B4-BE49-F238E27FC236}">
              <a16:creationId xmlns:a16="http://schemas.microsoft.com/office/drawing/2014/main" id="{5A82B952-D9A2-463C-A7A2-D19B1457578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05" name="Line 8377">
          <a:extLst>
            <a:ext uri="{FF2B5EF4-FFF2-40B4-BE49-F238E27FC236}">
              <a16:creationId xmlns:a16="http://schemas.microsoft.com/office/drawing/2014/main" id="{9BD7AD5A-B526-4E0B-9186-EF2C9B4E868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06" name="Line 8378">
          <a:extLst>
            <a:ext uri="{FF2B5EF4-FFF2-40B4-BE49-F238E27FC236}">
              <a16:creationId xmlns:a16="http://schemas.microsoft.com/office/drawing/2014/main" id="{C582CA8A-2EF3-4E65-984A-34EE8048569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07" name="Line 8379">
          <a:extLst>
            <a:ext uri="{FF2B5EF4-FFF2-40B4-BE49-F238E27FC236}">
              <a16:creationId xmlns:a16="http://schemas.microsoft.com/office/drawing/2014/main" id="{CB2349AD-D54A-4EF1-9DB7-00C5D276DD8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08" name="Line 8380">
          <a:extLst>
            <a:ext uri="{FF2B5EF4-FFF2-40B4-BE49-F238E27FC236}">
              <a16:creationId xmlns:a16="http://schemas.microsoft.com/office/drawing/2014/main" id="{99117B46-7B4D-4C8C-9755-BD423F35C33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09" name="Line 8381">
          <a:extLst>
            <a:ext uri="{FF2B5EF4-FFF2-40B4-BE49-F238E27FC236}">
              <a16:creationId xmlns:a16="http://schemas.microsoft.com/office/drawing/2014/main" id="{ADDEB63E-D827-4F10-A644-C975E468959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10" name="Line 8382">
          <a:extLst>
            <a:ext uri="{FF2B5EF4-FFF2-40B4-BE49-F238E27FC236}">
              <a16:creationId xmlns:a16="http://schemas.microsoft.com/office/drawing/2014/main" id="{6DFF778E-C02B-4A79-B843-7B636A41F9B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11" name="Line 8383">
          <a:extLst>
            <a:ext uri="{FF2B5EF4-FFF2-40B4-BE49-F238E27FC236}">
              <a16:creationId xmlns:a16="http://schemas.microsoft.com/office/drawing/2014/main" id="{DCC43E18-22C6-4ADB-96E5-89D67CBF972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12" name="Line 8384">
          <a:extLst>
            <a:ext uri="{FF2B5EF4-FFF2-40B4-BE49-F238E27FC236}">
              <a16:creationId xmlns:a16="http://schemas.microsoft.com/office/drawing/2014/main" id="{F27F9544-2E3D-4208-BA6D-394A45DA8FA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13" name="Line 8385">
          <a:extLst>
            <a:ext uri="{FF2B5EF4-FFF2-40B4-BE49-F238E27FC236}">
              <a16:creationId xmlns:a16="http://schemas.microsoft.com/office/drawing/2014/main" id="{A513E01F-8300-4716-B6D8-A55438FD316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14" name="Line 8386">
          <a:extLst>
            <a:ext uri="{FF2B5EF4-FFF2-40B4-BE49-F238E27FC236}">
              <a16:creationId xmlns:a16="http://schemas.microsoft.com/office/drawing/2014/main" id="{29D5D235-5A19-4BC3-91F2-86051FCD24B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15" name="Line 8387">
          <a:extLst>
            <a:ext uri="{FF2B5EF4-FFF2-40B4-BE49-F238E27FC236}">
              <a16:creationId xmlns:a16="http://schemas.microsoft.com/office/drawing/2014/main" id="{F33DBA83-CD67-4FE3-98FE-3EAEFA90493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16" name="Line 8388">
          <a:extLst>
            <a:ext uri="{FF2B5EF4-FFF2-40B4-BE49-F238E27FC236}">
              <a16:creationId xmlns:a16="http://schemas.microsoft.com/office/drawing/2014/main" id="{56A3665B-6835-4296-8F3B-DCE71C6E255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17" name="Line 8389">
          <a:extLst>
            <a:ext uri="{FF2B5EF4-FFF2-40B4-BE49-F238E27FC236}">
              <a16:creationId xmlns:a16="http://schemas.microsoft.com/office/drawing/2014/main" id="{6034CB9E-57A8-4B68-AA7B-97E9D615CFC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18" name="Line 8390">
          <a:extLst>
            <a:ext uri="{FF2B5EF4-FFF2-40B4-BE49-F238E27FC236}">
              <a16:creationId xmlns:a16="http://schemas.microsoft.com/office/drawing/2014/main" id="{40A8313A-B527-4A10-9BAF-261BE887BC8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19" name="Line 8391">
          <a:extLst>
            <a:ext uri="{FF2B5EF4-FFF2-40B4-BE49-F238E27FC236}">
              <a16:creationId xmlns:a16="http://schemas.microsoft.com/office/drawing/2014/main" id="{2312B27F-D3B2-478B-B15F-3D9D19789E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20" name="Line 8392">
          <a:extLst>
            <a:ext uri="{FF2B5EF4-FFF2-40B4-BE49-F238E27FC236}">
              <a16:creationId xmlns:a16="http://schemas.microsoft.com/office/drawing/2014/main" id="{89AE9218-CFBD-4D1C-85F3-1ECA1D924E5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21" name="Line 8393">
          <a:extLst>
            <a:ext uri="{FF2B5EF4-FFF2-40B4-BE49-F238E27FC236}">
              <a16:creationId xmlns:a16="http://schemas.microsoft.com/office/drawing/2014/main" id="{6AC22A5C-49AC-4020-AD04-B75C7708739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22" name="Line 8394">
          <a:extLst>
            <a:ext uri="{FF2B5EF4-FFF2-40B4-BE49-F238E27FC236}">
              <a16:creationId xmlns:a16="http://schemas.microsoft.com/office/drawing/2014/main" id="{636DDC97-D133-4A3F-99ED-DE2D7CEA256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23" name="Line 8395">
          <a:extLst>
            <a:ext uri="{FF2B5EF4-FFF2-40B4-BE49-F238E27FC236}">
              <a16:creationId xmlns:a16="http://schemas.microsoft.com/office/drawing/2014/main" id="{57C4DFC3-A78F-43B4-B44A-3763C55A285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24" name="Line 8396">
          <a:extLst>
            <a:ext uri="{FF2B5EF4-FFF2-40B4-BE49-F238E27FC236}">
              <a16:creationId xmlns:a16="http://schemas.microsoft.com/office/drawing/2014/main" id="{C17EB329-F6CF-4748-A37A-F92270F5509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25" name="Line 8397">
          <a:extLst>
            <a:ext uri="{FF2B5EF4-FFF2-40B4-BE49-F238E27FC236}">
              <a16:creationId xmlns:a16="http://schemas.microsoft.com/office/drawing/2014/main" id="{7934C475-DEB8-403B-B1CB-6CFDA0CFA5F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26" name="Line 8398">
          <a:extLst>
            <a:ext uri="{FF2B5EF4-FFF2-40B4-BE49-F238E27FC236}">
              <a16:creationId xmlns:a16="http://schemas.microsoft.com/office/drawing/2014/main" id="{5089F013-95E3-45BA-AFA9-83CDDE4BA5A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27" name="Line 8399">
          <a:extLst>
            <a:ext uri="{FF2B5EF4-FFF2-40B4-BE49-F238E27FC236}">
              <a16:creationId xmlns:a16="http://schemas.microsoft.com/office/drawing/2014/main" id="{CDFC8C47-429C-4239-95BA-837DC119156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28" name="Line 8400">
          <a:extLst>
            <a:ext uri="{FF2B5EF4-FFF2-40B4-BE49-F238E27FC236}">
              <a16:creationId xmlns:a16="http://schemas.microsoft.com/office/drawing/2014/main" id="{3C1BD596-DDBD-4120-8AF5-657D5FA210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29" name="Line 8401">
          <a:extLst>
            <a:ext uri="{FF2B5EF4-FFF2-40B4-BE49-F238E27FC236}">
              <a16:creationId xmlns:a16="http://schemas.microsoft.com/office/drawing/2014/main" id="{97A86E52-50F5-4A53-AB42-7A45F5CC9AA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30" name="Line 8402">
          <a:extLst>
            <a:ext uri="{FF2B5EF4-FFF2-40B4-BE49-F238E27FC236}">
              <a16:creationId xmlns:a16="http://schemas.microsoft.com/office/drawing/2014/main" id="{75CE6054-AD24-40F1-BB2E-F28064C32DE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31" name="Line 8403">
          <a:extLst>
            <a:ext uri="{FF2B5EF4-FFF2-40B4-BE49-F238E27FC236}">
              <a16:creationId xmlns:a16="http://schemas.microsoft.com/office/drawing/2014/main" id="{3C2428D5-39F1-4715-B5CC-69DA1673EB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32" name="Line 8404">
          <a:extLst>
            <a:ext uri="{FF2B5EF4-FFF2-40B4-BE49-F238E27FC236}">
              <a16:creationId xmlns:a16="http://schemas.microsoft.com/office/drawing/2014/main" id="{13A2E7A7-71EC-4053-A9FE-B414A546A56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33" name="Line 8405">
          <a:extLst>
            <a:ext uri="{FF2B5EF4-FFF2-40B4-BE49-F238E27FC236}">
              <a16:creationId xmlns:a16="http://schemas.microsoft.com/office/drawing/2014/main" id="{D68AD31C-83A7-44DF-AE33-4DB8D3000DC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34" name="Line 8406">
          <a:extLst>
            <a:ext uri="{FF2B5EF4-FFF2-40B4-BE49-F238E27FC236}">
              <a16:creationId xmlns:a16="http://schemas.microsoft.com/office/drawing/2014/main" id="{BD8A1BB9-7A49-4104-AC91-7D04760444A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35" name="Line 8407">
          <a:extLst>
            <a:ext uri="{FF2B5EF4-FFF2-40B4-BE49-F238E27FC236}">
              <a16:creationId xmlns:a16="http://schemas.microsoft.com/office/drawing/2014/main" id="{66D85C91-7723-404A-93AA-0CB9BB5EB8A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36" name="Line 8408">
          <a:extLst>
            <a:ext uri="{FF2B5EF4-FFF2-40B4-BE49-F238E27FC236}">
              <a16:creationId xmlns:a16="http://schemas.microsoft.com/office/drawing/2014/main" id="{8656DBB5-603B-43AF-8FBE-017D8E88265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37" name="Line 8409">
          <a:extLst>
            <a:ext uri="{FF2B5EF4-FFF2-40B4-BE49-F238E27FC236}">
              <a16:creationId xmlns:a16="http://schemas.microsoft.com/office/drawing/2014/main" id="{B84A5628-D8FA-4904-8552-91E0DCA604A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38" name="Line 8410">
          <a:extLst>
            <a:ext uri="{FF2B5EF4-FFF2-40B4-BE49-F238E27FC236}">
              <a16:creationId xmlns:a16="http://schemas.microsoft.com/office/drawing/2014/main" id="{83BAAF90-B2C9-4C61-BFCB-B77D2C5B405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39" name="Line 8411">
          <a:extLst>
            <a:ext uri="{FF2B5EF4-FFF2-40B4-BE49-F238E27FC236}">
              <a16:creationId xmlns:a16="http://schemas.microsoft.com/office/drawing/2014/main" id="{726CF840-B1A9-47D2-8FFF-44EC5C0527B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40" name="Line 8412">
          <a:extLst>
            <a:ext uri="{FF2B5EF4-FFF2-40B4-BE49-F238E27FC236}">
              <a16:creationId xmlns:a16="http://schemas.microsoft.com/office/drawing/2014/main" id="{8674EED6-3FE0-4902-A880-6A98351ABE7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41" name="Line 8413">
          <a:extLst>
            <a:ext uri="{FF2B5EF4-FFF2-40B4-BE49-F238E27FC236}">
              <a16:creationId xmlns:a16="http://schemas.microsoft.com/office/drawing/2014/main" id="{00C3C8EE-DA3A-4DAA-83F4-9A67124243F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42" name="Line 8414">
          <a:extLst>
            <a:ext uri="{FF2B5EF4-FFF2-40B4-BE49-F238E27FC236}">
              <a16:creationId xmlns:a16="http://schemas.microsoft.com/office/drawing/2014/main" id="{B03C5924-C4C0-4829-A49C-F3A230E82CC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43" name="Line 8415">
          <a:extLst>
            <a:ext uri="{FF2B5EF4-FFF2-40B4-BE49-F238E27FC236}">
              <a16:creationId xmlns:a16="http://schemas.microsoft.com/office/drawing/2014/main" id="{AB526078-6C97-4766-90DA-38DA2131D13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44" name="Line 8416">
          <a:extLst>
            <a:ext uri="{FF2B5EF4-FFF2-40B4-BE49-F238E27FC236}">
              <a16:creationId xmlns:a16="http://schemas.microsoft.com/office/drawing/2014/main" id="{57BA5463-B1F5-43EC-8F15-6890048B15C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45" name="Line 8417">
          <a:extLst>
            <a:ext uri="{FF2B5EF4-FFF2-40B4-BE49-F238E27FC236}">
              <a16:creationId xmlns:a16="http://schemas.microsoft.com/office/drawing/2014/main" id="{3B197469-9BE1-4554-A9C2-3A950D8763A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46" name="Line 8418">
          <a:extLst>
            <a:ext uri="{FF2B5EF4-FFF2-40B4-BE49-F238E27FC236}">
              <a16:creationId xmlns:a16="http://schemas.microsoft.com/office/drawing/2014/main" id="{8DBFEC81-B30D-4EC5-AE5B-356DB8BB875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47" name="Line 8419">
          <a:extLst>
            <a:ext uri="{FF2B5EF4-FFF2-40B4-BE49-F238E27FC236}">
              <a16:creationId xmlns:a16="http://schemas.microsoft.com/office/drawing/2014/main" id="{1025DC22-F3DF-474B-88E7-2C59363C5D5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48" name="Line 8420">
          <a:extLst>
            <a:ext uri="{FF2B5EF4-FFF2-40B4-BE49-F238E27FC236}">
              <a16:creationId xmlns:a16="http://schemas.microsoft.com/office/drawing/2014/main" id="{F6DA1185-5ED1-4717-B0E7-7AB4EB606EB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49" name="Line 8421">
          <a:extLst>
            <a:ext uri="{FF2B5EF4-FFF2-40B4-BE49-F238E27FC236}">
              <a16:creationId xmlns:a16="http://schemas.microsoft.com/office/drawing/2014/main" id="{D026D162-9AAF-46B5-B341-07531440753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50" name="Line 8422">
          <a:extLst>
            <a:ext uri="{FF2B5EF4-FFF2-40B4-BE49-F238E27FC236}">
              <a16:creationId xmlns:a16="http://schemas.microsoft.com/office/drawing/2014/main" id="{DE4456D5-E338-45D7-B0AC-D2D000C7678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51" name="Line 8423">
          <a:extLst>
            <a:ext uri="{FF2B5EF4-FFF2-40B4-BE49-F238E27FC236}">
              <a16:creationId xmlns:a16="http://schemas.microsoft.com/office/drawing/2014/main" id="{F93F4CD3-32F3-41B1-B3EF-479021C32F7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52" name="Line 8424">
          <a:extLst>
            <a:ext uri="{FF2B5EF4-FFF2-40B4-BE49-F238E27FC236}">
              <a16:creationId xmlns:a16="http://schemas.microsoft.com/office/drawing/2014/main" id="{727F5FCE-31CA-4B1B-8D82-32529100B72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53" name="Line 8425">
          <a:extLst>
            <a:ext uri="{FF2B5EF4-FFF2-40B4-BE49-F238E27FC236}">
              <a16:creationId xmlns:a16="http://schemas.microsoft.com/office/drawing/2014/main" id="{C63F1491-3C2B-4E9E-95CE-2A1DCA309AC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54" name="Line 8426">
          <a:extLst>
            <a:ext uri="{FF2B5EF4-FFF2-40B4-BE49-F238E27FC236}">
              <a16:creationId xmlns:a16="http://schemas.microsoft.com/office/drawing/2014/main" id="{7C5714C9-C1B3-42C7-BA77-B355E560715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55" name="Line 8427">
          <a:extLst>
            <a:ext uri="{FF2B5EF4-FFF2-40B4-BE49-F238E27FC236}">
              <a16:creationId xmlns:a16="http://schemas.microsoft.com/office/drawing/2014/main" id="{8895ABF3-B174-4C5E-91EF-5CAF6FE7604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56" name="Line 8428">
          <a:extLst>
            <a:ext uri="{FF2B5EF4-FFF2-40B4-BE49-F238E27FC236}">
              <a16:creationId xmlns:a16="http://schemas.microsoft.com/office/drawing/2014/main" id="{E7697CCA-889F-4B88-9DB3-82C5A0FCBB4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57" name="Line 8429">
          <a:extLst>
            <a:ext uri="{FF2B5EF4-FFF2-40B4-BE49-F238E27FC236}">
              <a16:creationId xmlns:a16="http://schemas.microsoft.com/office/drawing/2014/main" id="{CDC3E4A5-ABB2-4BBE-B959-AD7892C0B61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58" name="Line 8430">
          <a:extLst>
            <a:ext uri="{FF2B5EF4-FFF2-40B4-BE49-F238E27FC236}">
              <a16:creationId xmlns:a16="http://schemas.microsoft.com/office/drawing/2014/main" id="{B4DE4D44-86CF-45C7-9C46-B1B3191A8CB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59" name="Line 8431">
          <a:extLst>
            <a:ext uri="{FF2B5EF4-FFF2-40B4-BE49-F238E27FC236}">
              <a16:creationId xmlns:a16="http://schemas.microsoft.com/office/drawing/2014/main" id="{0B4B296E-F53D-493B-A8F2-E3C15ED12EE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60" name="Line 8432">
          <a:extLst>
            <a:ext uri="{FF2B5EF4-FFF2-40B4-BE49-F238E27FC236}">
              <a16:creationId xmlns:a16="http://schemas.microsoft.com/office/drawing/2014/main" id="{EBF9A379-CBF4-4C51-B85F-7DD82AE6733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61" name="Line 8433">
          <a:extLst>
            <a:ext uri="{FF2B5EF4-FFF2-40B4-BE49-F238E27FC236}">
              <a16:creationId xmlns:a16="http://schemas.microsoft.com/office/drawing/2014/main" id="{839327EE-04CB-4654-9992-3E9C2009A6C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62" name="Line 8434">
          <a:extLst>
            <a:ext uri="{FF2B5EF4-FFF2-40B4-BE49-F238E27FC236}">
              <a16:creationId xmlns:a16="http://schemas.microsoft.com/office/drawing/2014/main" id="{4156514A-ADD5-458E-A8BD-7D73C2428B6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63" name="Line 8435">
          <a:extLst>
            <a:ext uri="{FF2B5EF4-FFF2-40B4-BE49-F238E27FC236}">
              <a16:creationId xmlns:a16="http://schemas.microsoft.com/office/drawing/2014/main" id="{ED34F40F-AB4C-4F4C-B825-5729F3DAB77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64" name="Line 8436">
          <a:extLst>
            <a:ext uri="{FF2B5EF4-FFF2-40B4-BE49-F238E27FC236}">
              <a16:creationId xmlns:a16="http://schemas.microsoft.com/office/drawing/2014/main" id="{BA0C047C-E2F1-41CE-8C11-BB23F2EAB25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65" name="Line 8437">
          <a:extLst>
            <a:ext uri="{FF2B5EF4-FFF2-40B4-BE49-F238E27FC236}">
              <a16:creationId xmlns:a16="http://schemas.microsoft.com/office/drawing/2014/main" id="{5E59C7AE-C13B-4F65-9623-50F92CA4BC4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66" name="Line 8438">
          <a:extLst>
            <a:ext uri="{FF2B5EF4-FFF2-40B4-BE49-F238E27FC236}">
              <a16:creationId xmlns:a16="http://schemas.microsoft.com/office/drawing/2014/main" id="{10031D26-9D5D-4882-968F-A9D8E156081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67" name="Line 8439">
          <a:extLst>
            <a:ext uri="{FF2B5EF4-FFF2-40B4-BE49-F238E27FC236}">
              <a16:creationId xmlns:a16="http://schemas.microsoft.com/office/drawing/2014/main" id="{82057C84-8791-4C08-A211-542C1E1F157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68" name="Line 8440">
          <a:extLst>
            <a:ext uri="{FF2B5EF4-FFF2-40B4-BE49-F238E27FC236}">
              <a16:creationId xmlns:a16="http://schemas.microsoft.com/office/drawing/2014/main" id="{ADF1C191-C1D8-4CA1-AE36-10B0168F151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69" name="Line 8441">
          <a:extLst>
            <a:ext uri="{FF2B5EF4-FFF2-40B4-BE49-F238E27FC236}">
              <a16:creationId xmlns:a16="http://schemas.microsoft.com/office/drawing/2014/main" id="{2F4A7585-768C-4870-B9D3-7F21A6598E6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70" name="Line 8442">
          <a:extLst>
            <a:ext uri="{FF2B5EF4-FFF2-40B4-BE49-F238E27FC236}">
              <a16:creationId xmlns:a16="http://schemas.microsoft.com/office/drawing/2014/main" id="{F5F8D036-14BD-4BD3-99C7-602D6D60BC2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71" name="Line 8443">
          <a:extLst>
            <a:ext uri="{FF2B5EF4-FFF2-40B4-BE49-F238E27FC236}">
              <a16:creationId xmlns:a16="http://schemas.microsoft.com/office/drawing/2014/main" id="{EF2F174E-CC15-4F22-A818-8D5C8C0621D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72" name="Line 8444">
          <a:extLst>
            <a:ext uri="{FF2B5EF4-FFF2-40B4-BE49-F238E27FC236}">
              <a16:creationId xmlns:a16="http://schemas.microsoft.com/office/drawing/2014/main" id="{59899EB8-412E-4D5A-AC9F-86D82B7BED0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73" name="Line 8445">
          <a:extLst>
            <a:ext uri="{FF2B5EF4-FFF2-40B4-BE49-F238E27FC236}">
              <a16:creationId xmlns:a16="http://schemas.microsoft.com/office/drawing/2014/main" id="{21A29350-BBBF-4D99-BEBB-3114EB82DD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74" name="Line 8446">
          <a:extLst>
            <a:ext uri="{FF2B5EF4-FFF2-40B4-BE49-F238E27FC236}">
              <a16:creationId xmlns:a16="http://schemas.microsoft.com/office/drawing/2014/main" id="{D0F46B19-1436-4A54-96F0-682F0BD5D5D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75" name="Line 8447">
          <a:extLst>
            <a:ext uri="{FF2B5EF4-FFF2-40B4-BE49-F238E27FC236}">
              <a16:creationId xmlns:a16="http://schemas.microsoft.com/office/drawing/2014/main" id="{41BD303A-1CBC-4B6C-A3DC-246E433EE19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76" name="Line 8448">
          <a:extLst>
            <a:ext uri="{FF2B5EF4-FFF2-40B4-BE49-F238E27FC236}">
              <a16:creationId xmlns:a16="http://schemas.microsoft.com/office/drawing/2014/main" id="{F7333346-4463-4348-A130-A650EC7C508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77" name="Line 8449">
          <a:extLst>
            <a:ext uri="{FF2B5EF4-FFF2-40B4-BE49-F238E27FC236}">
              <a16:creationId xmlns:a16="http://schemas.microsoft.com/office/drawing/2014/main" id="{C09C1DD6-FD55-4CED-9F31-407CFDF0BDA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78" name="Line 8450">
          <a:extLst>
            <a:ext uri="{FF2B5EF4-FFF2-40B4-BE49-F238E27FC236}">
              <a16:creationId xmlns:a16="http://schemas.microsoft.com/office/drawing/2014/main" id="{6ECCF826-C2E3-4871-8256-8C302E84CED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79" name="Line 8451">
          <a:extLst>
            <a:ext uri="{FF2B5EF4-FFF2-40B4-BE49-F238E27FC236}">
              <a16:creationId xmlns:a16="http://schemas.microsoft.com/office/drawing/2014/main" id="{F79767F8-2323-434B-A596-BAA8FD8F794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80" name="Line 8452">
          <a:extLst>
            <a:ext uri="{FF2B5EF4-FFF2-40B4-BE49-F238E27FC236}">
              <a16:creationId xmlns:a16="http://schemas.microsoft.com/office/drawing/2014/main" id="{A823ACBD-C002-402D-92EF-C6370122682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81" name="Line 8453">
          <a:extLst>
            <a:ext uri="{FF2B5EF4-FFF2-40B4-BE49-F238E27FC236}">
              <a16:creationId xmlns:a16="http://schemas.microsoft.com/office/drawing/2014/main" id="{59500E8A-9F2A-4188-9557-BD96D8F1FB8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82" name="Line 8454">
          <a:extLst>
            <a:ext uri="{FF2B5EF4-FFF2-40B4-BE49-F238E27FC236}">
              <a16:creationId xmlns:a16="http://schemas.microsoft.com/office/drawing/2014/main" id="{C7D58395-F51F-4106-9EC4-B5EC0528903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83" name="Line 8455">
          <a:extLst>
            <a:ext uri="{FF2B5EF4-FFF2-40B4-BE49-F238E27FC236}">
              <a16:creationId xmlns:a16="http://schemas.microsoft.com/office/drawing/2014/main" id="{B5BC17E0-176A-4239-B6F8-785D37156D9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84" name="Line 8456">
          <a:extLst>
            <a:ext uri="{FF2B5EF4-FFF2-40B4-BE49-F238E27FC236}">
              <a16:creationId xmlns:a16="http://schemas.microsoft.com/office/drawing/2014/main" id="{F62DA842-50D3-4A48-A0F9-4E7E0210013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85" name="Line 8457">
          <a:extLst>
            <a:ext uri="{FF2B5EF4-FFF2-40B4-BE49-F238E27FC236}">
              <a16:creationId xmlns:a16="http://schemas.microsoft.com/office/drawing/2014/main" id="{84439649-E079-47CC-BBF8-BB6B85D311F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86" name="Line 8458">
          <a:extLst>
            <a:ext uri="{FF2B5EF4-FFF2-40B4-BE49-F238E27FC236}">
              <a16:creationId xmlns:a16="http://schemas.microsoft.com/office/drawing/2014/main" id="{15FDD7C2-30F2-47C9-8208-95A02B87902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87" name="Line 8459">
          <a:extLst>
            <a:ext uri="{FF2B5EF4-FFF2-40B4-BE49-F238E27FC236}">
              <a16:creationId xmlns:a16="http://schemas.microsoft.com/office/drawing/2014/main" id="{889647A7-E1D9-4142-B7F6-4A372615A73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88" name="Line 8460">
          <a:extLst>
            <a:ext uri="{FF2B5EF4-FFF2-40B4-BE49-F238E27FC236}">
              <a16:creationId xmlns:a16="http://schemas.microsoft.com/office/drawing/2014/main" id="{E35ABFE1-5F51-4398-ABD0-F0F13D07DD5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89" name="Line 8461">
          <a:extLst>
            <a:ext uri="{FF2B5EF4-FFF2-40B4-BE49-F238E27FC236}">
              <a16:creationId xmlns:a16="http://schemas.microsoft.com/office/drawing/2014/main" id="{3E6FFF17-2F8D-4A14-8638-C2EE46DB93C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90" name="Line 8462">
          <a:extLst>
            <a:ext uri="{FF2B5EF4-FFF2-40B4-BE49-F238E27FC236}">
              <a16:creationId xmlns:a16="http://schemas.microsoft.com/office/drawing/2014/main" id="{007A9018-2D05-40A2-9303-7FE414440DB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91" name="Line 8463">
          <a:extLst>
            <a:ext uri="{FF2B5EF4-FFF2-40B4-BE49-F238E27FC236}">
              <a16:creationId xmlns:a16="http://schemas.microsoft.com/office/drawing/2014/main" id="{90209DE1-503A-447B-8840-F1BEE2BC2F4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92" name="Line 8464">
          <a:extLst>
            <a:ext uri="{FF2B5EF4-FFF2-40B4-BE49-F238E27FC236}">
              <a16:creationId xmlns:a16="http://schemas.microsoft.com/office/drawing/2014/main" id="{B688CF5F-85E1-42FD-A319-21263ED30D0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93" name="Line 8465">
          <a:extLst>
            <a:ext uri="{FF2B5EF4-FFF2-40B4-BE49-F238E27FC236}">
              <a16:creationId xmlns:a16="http://schemas.microsoft.com/office/drawing/2014/main" id="{83D9B57F-F9CB-42BF-AC70-14D673D9C90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94" name="Line 8466">
          <a:extLst>
            <a:ext uri="{FF2B5EF4-FFF2-40B4-BE49-F238E27FC236}">
              <a16:creationId xmlns:a16="http://schemas.microsoft.com/office/drawing/2014/main" id="{B3CCF1CB-F2DA-4988-B663-9F4A60EBB17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95" name="Line 8467">
          <a:extLst>
            <a:ext uri="{FF2B5EF4-FFF2-40B4-BE49-F238E27FC236}">
              <a16:creationId xmlns:a16="http://schemas.microsoft.com/office/drawing/2014/main" id="{C05BF175-773F-4C41-953B-694E2BEC84D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96" name="Line 8468">
          <a:extLst>
            <a:ext uri="{FF2B5EF4-FFF2-40B4-BE49-F238E27FC236}">
              <a16:creationId xmlns:a16="http://schemas.microsoft.com/office/drawing/2014/main" id="{1E0B7A35-89A1-4136-B7BD-568AA492E11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97" name="Line 8469">
          <a:extLst>
            <a:ext uri="{FF2B5EF4-FFF2-40B4-BE49-F238E27FC236}">
              <a16:creationId xmlns:a16="http://schemas.microsoft.com/office/drawing/2014/main" id="{23CD36EF-63FC-40DC-8ACF-6FED2917735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98" name="Line 8470">
          <a:extLst>
            <a:ext uri="{FF2B5EF4-FFF2-40B4-BE49-F238E27FC236}">
              <a16:creationId xmlns:a16="http://schemas.microsoft.com/office/drawing/2014/main" id="{2A2CC0C7-313E-4A24-A031-CC98A72F43E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799" name="Line 8471">
          <a:extLst>
            <a:ext uri="{FF2B5EF4-FFF2-40B4-BE49-F238E27FC236}">
              <a16:creationId xmlns:a16="http://schemas.microsoft.com/office/drawing/2014/main" id="{1031D47E-424A-4F55-A61F-4943FC8F2DB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00" name="Line 8472">
          <a:extLst>
            <a:ext uri="{FF2B5EF4-FFF2-40B4-BE49-F238E27FC236}">
              <a16:creationId xmlns:a16="http://schemas.microsoft.com/office/drawing/2014/main" id="{CE642742-6D1B-49C7-9D3D-02919ED853B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01" name="Line 8473">
          <a:extLst>
            <a:ext uri="{FF2B5EF4-FFF2-40B4-BE49-F238E27FC236}">
              <a16:creationId xmlns:a16="http://schemas.microsoft.com/office/drawing/2014/main" id="{9D12EBB4-0565-4E96-AE14-E7A8146D273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02" name="Line 8474">
          <a:extLst>
            <a:ext uri="{FF2B5EF4-FFF2-40B4-BE49-F238E27FC236}">
              <a16:creationId xmlns:a16="http://schemas.microsoft.com/office/drawing/2014/main" id="{F40D09AA-06CB-4FD7-8586-CD7CF5C4499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03" name="Line 8475">
          <a:extLst>
            <a:ext uri="{FF2B5EF4-FFF2-40B4-BE49-F238E27FC236}">
              <a16:creationId xmlns:a16="http://schemas.microsoft.com/office/drawing/2014/main" id="{98ABF8B8-2370-4D17-B301-AA69CB38B1D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04" name="Line 8476">
          <a:extLst>
            <a:ext uri="{FF2B5EF4-FFF2-40B4-BE49-F238E27FC236}">
              <a16:creationId xmlns:a16="http://schemas.microsoft.com/office/drawing/2014/main" id="{15B9A5BB-6D71-44E9-96F6-16C7772B193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05" name="Line 8477">
          <a:extLst>
            <a:ext uri="{FF2B5EF4-FFF2-40B4-BE49-F238E27FC236}">
              <a16:creationId xmlns:a16="http://schemas.microsoft.com/office/drawing/2014/main" id="{CC6FB8E3-8C38-4EB3-89F9-3569596B8DB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06" name="Line 8478">
          <a:extLst>
            <a:ext uri="{FF2B5EF4-FFF2-40B4-BE49-F238E27FC236}">
              <a16:creationId xmlns:a16="http://schemas.microsoft.com/office/drawing/2014/main" id="{BBBF146C-C984-4BA9-8E58-B0365C24585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07" name="Line 8479">
          <a:extLst>
            <a:ext uri="{FF2B5EF4-FFF2-40B4-BE49-F238E27FC236}">
              <a16:creationId xmlns:a16="http://schemas.microsoft.com/office/drawing/2014/main" id="{A4D7202E-7F65-46B3-B103-C95AB19E5CB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08" name="Line 8480">
          <a:extLst>
            <a:ext uri="{FF2B5EF4-FFF2-40B4-BE49-F238E27FC236}">
              <a16:creationId xmlns:a16="http://schemas.microsoft.com/office/drawing/2014/main" id="{C1B21310-9F16-426C-B799-9DC50102287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09" name="Line 8481">
          <a:extLst>
            <a:ext uri="{FF2B5EF4-FFF2-40B4-BE49-F238E27FC236}">
              <a16:creationId xmlns:a16="http://schemas.microsoft.com/office/drawing/2014/main" id="{12506B6C-E397-4AB9-A69B-F1988136733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10" name="Line 8482">
          <a:extLst>
            <a:ext uri="{FF2B5EF4-FFF2-40B4-BE49-F238E27FC236}">
              <a16:creationId xmlns:a16="http://schemas.microsoft.com/office/drawing/2014/main" id="{D2CFFD7A-8824-430F-8CC9-F145EEA682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11" name="Line 8483">
          <a:extLst>
            <a:ext uri="{FF2B5EF4-FFF2-40B4-BE49-F238E27FC236}">
              <a16:creationId xmlns:a16="http://schemas.microsoft.com/office/drawing/2014/main" id="{459C3C34-2C13-4F9C-AD2F-88924761517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12" name="Line 8484">
          <a:extLst>
            <a:ext uri="{FF2B5EF4-FFF2-40B4-BE49-F238E27FC236}">
              <a16:creationId xmlns:a16="http://schemas.microsoft.com/office/drawing/2014/main" id="{D3B60F18-7270-4F6E-AFCB-894F483C528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13" name="Line 8485">
          <a:extLst>
            <a:ext uri="{FF2B5EF4-FFF2-40B4-BE49-F238E27FC236}">
              <a16:creationId xmlns:a16="http://schemas.microsoft.com/office/drawing/2014/main" id="{977CD65E-E8C0-4C33-8D94-E4E1D474745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14" name="Line 8486">
          <a:extLst>
            <a:ext uri="{FF2B5EF4-FFF2-40B4-BE49-F238E27FC236}">
              <a16:creationId xmlns:a16="http://schemas.microsoft.com/office/drawing/2014/main" id="{81E0DA07-2CA4-4846-909F-2B2F92CB565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15" name="Line 8487">
          <a:extLst>
            <a:ext uri="{FF2B5EF4-FFF2-40B4-BE49-F238E27FC236}">
              <a16:creationId xmlns:a16="http://schemas.microsoft.com/office/drawing/2014/main" id="{27614BC4-4395-4D86-9A59-3DA0EF8DDC6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16" name="Line 8488">
          <a:extLst>
            <a:ext uri="{FF2B5EF4-FFF2-40B4-BE49-F238E27FC236}">
              <a16:creationId xmlns:a16="http://schemas.microsoft.com/office/drawing/2014/main" id="{A7C40AA4-F25C-49CF-A93D-A7265887308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17" name="Line 8489">
          <a:extLst>
            <a:ext uri="{FF2B5EF4-FFF2-40B4-BE49-F238E27FC236}">
              <a16:creationId xmlns:a16="http://schemas.microsoft.com/office/drawing/2014/main" id="{85B495CA-E092-404C-B9FC-8AD3B25EA07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18" name="Line 8490">
          <a:extLst>
            <a:ext uri="{FF2B5EF4-FFF2-40B4-BE49-F238E27FC236}">
              <a16:creationId xmlns:a16="http://schemas.microsoft.com/office/drawing/2014/main" id="{D7226955-9C76-41D0-B486-1CDA20CEC01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19" name="Line 8491">
          <a:extLst>
            <a:ext uri="{FF2B5EF4-FFF2-40B4-BE49-F238E27FC236}">
              <a16:creationId xmlns:a16="http://schemas.microsoft.com/office/drawing/2014/main" id="{9E1BE1BC-9AD2-46AD-B81A-060F0D976F8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20" name="Line 8492">
          <a:extLst>
            <a:ext uri="{FF2B5EF4-FFF2-40B4-BE49-F238E27FC236}">
              <a16:creationId xmlns:a16="http://schemas.microsoft.com/office/drawing/2014/main" id="{7B40F74F-8A4D-49D8-938F-8C063DFF8E21}"/>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21" name="Line 8493">
          <a:extLst>
            <a:ext uri="{FF2B5EF4-FFF2-40B4-BE49-F238E27FC236}">
              <a16:creationId xmlns:a16="http://schemas.microsoft.com/office/drawing/2014/main" id="{4A515FD8-0846-486A-BEFC-DFE9D10CBE9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22" name="Line 8494">
          <a:extLst>
            <a:ext uri="{FF2B5EF4-FFF2-40B4-BE49-F238E27FC236}">
              <a16:creationId xmlns:a16="http://schemas.microsoft.com/office/drawing/2014/main" id="{34E21337-FA6D-429B-905E-073D5DBFC30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23" name="Line 8495">
          <a:extLst>
            <a:ext uri="{FF2B5EF4-FFF2-40B4-BE49-F238E27FC236}">
              <a16:creationId xmlns:a16="http://schemas.microsoft.com/office/drawing/2014/main" id="{2D45C562-10A4-4BF9-80D6-B600ACBF59A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24" name="Line 8496">
          <a:extLst>
            <a:ext uri="{FF2B5EF4-FFF2-40B4-BE49-F238E27FC236}">
              <a16:creationId xmlns:a16="http://schemas.microsoft.com/office/drawing/2014/main" id="{54C91DB9-402D-43F3-987D-44F2E39FE9C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25" name="Line 8497">
          <a:extLst>
            <a:ext uri="{FF2B5EF4-FFF2-40B4-BE49-F238E27FC236}">
              <a16:creationId xmlns:a16="http://schemas.microsoft.com/office/drawing/2014/main" id="{6E0141F0-3BDF-411E-B4FE-CFEAE337374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26" name="Line 8498">
          <a:extLst>
            <a:ext uri="{FF2B5EF4-FFF2-40B4-BE49-F238E27FC236}">
              <a16:creationId xmlns:a16="http://schemas.microsoft.com/office/drawing/2014/main" id="{61572431-E165-4F8E-ACCA-B7BE27B9138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27" name="Line 8499">
          <a:extLst>
            <a:ext uri="{FF2B5EF4-FFF2-40B4-BE49-F238E27FC236}">
              <a16:creationId xmlns:a16="http://schemas.microsoft.com/office/drawing/2014/main" id="{5511B53F-ADD6-40F2-B8F7-269BD3993FF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28" name="Line 8500">
          <a:extLst>
            <a:ext uri="{FF2B5EF4-FFF2-40B4-BE49-F238E27FC236}">
              <a16:creationId xmlns:a16="http://schemas.microsoft.com/office/drawing/2014/main" id="{8B2CB448-BE2B-4D0E-BE06-AE635EC39E75}"/>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29" name="Line 8501">
          <a:extLst>
            <a:ext uri="{FF2B5EF4-FFF2-40B4-BE49-F238E27FC236}">
              <a16:creationId xmlns:a16="http://schemas.microsoft.com/office/drawing/2014/main" id="{50EBD0E6-BCBA-48AD-A96A-E3B016FB43D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30" name="Line 8502">
          <a:extLst>
            <a:ext uri="{FF2B5EF4-FFF2-40B4-BE49-F238E27FC236}">
              <a16:creationId xmlns:a16="http://schemas.microsoft.com/office/drawing/2014/main" id="{15C807A9-4EA0-4DF8-A55C-1A065C7469B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31" name="Line 8503">
          <a:extLst>
            <a:ext uri="{FF2B5EF4-FFF2-40B4-BE49-F238E27FC236}">
              <a16:creationId xmlns:a16="http://schemas.microsoft.com/office/drawing/2014/main" id="{0EA8FD96-8245-48C2-95E9-7706673B62F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32" name="Line 8504">
          <a:extLst>
            <a:ext uri="{FF2B5EF4-FFF2-40B4-BE49-F238E27FC236}">
              <a16:creationId xmlns:a16="http://schemas.microsoft.com/office/drawing/2014/main" id="{01DA7B96-41C4-47D2-AEE8-8B47CF400E4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33" name="Line 8505">
          <a:extLst>
            <a:ext uri="{FF2B5EF4-FFF2-40B4-BE49-F238E27FC236}">
              <a16:creationId xmlns:a16="http://schemas.microsoft.com/office/drawing/2014/main" id="{4903D319-B74E-424C-8085-C9ED5E9129E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34" name="Line 8506">
          <a:extLst>
            <a:ext uri="{FF2B5EF4-FFF2-40B4-BE49-F238E27FC236}">
              <a16:creationId xmlns:a16="http://schemas.microsoft.com/office/drawing/2014/main" id="{786B0C46-489C-485F-8AA0-5D1D74DE4C2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35" name="Line 8507">
          <a:extLst>
            <a:ext uri="{FF2B5EF4-FFF2-40B4-BE49-F238E27FC236}">
              <a16:creationId xmlns:a16="http://schemas.microsoft.com/office/drawing/2014/main" id="{686DD1AF-E9F9-4FEE-9B1D-AAC4A17116B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36" name="Line 8508">
          <a:extLst>
            <a:ext uri="{FF2B5EF4-FFF2-40B4-BE49-F238E27FC236}">
              <a16:creationId xmlns:a16="http://schemas.microsoft.com/office/drawing/2014/main" id="{CB133298-5F1B-48E6-980B-6608FB2BCD6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37" name="Line 8509">
          <a:extLst>
            <a:ext uri="{FF2B5EF4-FFF2-40B4-BE49-F238E27FC236}">
              <a16:creationId xmlns:a16="http://schemas.microsoft.com/office/drawing/2014/main" id="{FB60505B-6ACC-44F0-BB1B-B0EC200E61C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38" name="Line 8510">
          <a:extLst>
            <a:ext uri="{FF2B5EF4-FFF2-40B4-BE49-F238E27FC236}">
              <a16:creationId xmlns:a16="http://schemas.microsoft.com/office/drawing/2014/main" id="{F0805212-5218-44BC-AF89-8068E041C39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39" name="Line 8511">
          <a:extLst>
            <a:ext uri="{FF2B5EF4-FFF2-40B4-BE49-F238E27FC236}">
              <a16:creationId xmlns:a16="http://schemas.microsoft.com/office/drawing/2014/main" id="{43181B07-500D-4175-A692-45CED529F7D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40" name="Line 8512">
          <a:extLst>
            <a:ext uri="{FF2B5EF4-FFF2-40B4-BE49-F238E27FC236}">
              <a16:creationId xmlns:a16="http://schemas.microsoft.com/office/drawing/2014/main" id="{3C13C5A3-40E7-4B26-828A-F50A6BB9493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41" name="Line 8513">
          <a:extLst>
            <a:ext uri="{FF2B5EF4-FFF2-40B4-BE49-F238E27FC236}">
              <a16:creationId xmlns:a16="http://schemas.microsoft.com/office/drawing/2014/main" id="{401CE3CB-9520-46FE-95DE-406638CB8E3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42" name="Line 8514">
          <a:extLst>
            <a:ext uri="{FF2B5EF4-FFF2-40B4-BE49-F238E27FC236}">
              <a16:creationId xmlns:a16="http://schemas.microsoft.com/office/drawing/2014/main" id="{64E3A033-3745-4C26-8CA3-36B0D7E9BBC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43" name="Line 8515">
          <a:extLst>
            <a:ext uri="{FF2B5EF4-FFF2-40B4-BE49-F238E27FC236}">
              <a16:creationId xmlns:a16="http://schemas.microsoft.com/office/drawing/2014/main" id="{2FFC9E1F-382A-4475-B3CD-D580F222C93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44" name="Line 8516">
          <a:extLst>
            <a:ext uri="{FF2B5EF4-FFF2-40B4-BE49-F238E27FC236}">
              <a16:creationId xmlns:a16="http://schemas.microsoft.com/office/drawing/2014/main" id="{52DA8FED-A02A-431A-B21E-D66894186ED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45" name="Line 8517">
          <a:extLst>
            <a:ext uri="{FF2B5EF4-FFF2-40B4-BE49-F238E27FC236}">
              <a16:creationId xmlns:a16="http://schemas.microsoft.com/office/drawing/2014/main" id="{3EB6197E-8C19-4B1C-AF2C-99E2223FC65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46" name="Line 8518">
          <a:extLst>
            <a:ext uri="{FF2B5EF4-FFF2-40B4-BE49-F238E27FC236}">
              <a16:creationId xmlns:a16="http://schemas.microsoft.com/office/drawing/2014/main" id="{C62E4E36-7177-4903-9A72-C184AE7928A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47" name="Line 8519">
          <a:extLst>
            <a:ext uri="{FF2B5EF4-FFF2-40B4-BE49-F238E27FC236}">
              <a16:creationId xmlns:a16="http://schemas.microsoft.com/office/drawing/2014/main" id="{EBD63146-3E35-4F70-B293-14E0BE8CDE4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48" name="Line 8520">
          <a:extLst>
            <a:ext uri="{FF2B5EF4-FFF2-40B4-BE49-F238E27FC236}">
              <a16:creationId xmlns:a16="http://schemas.microsoft.com/office/drawing/2014/main" id="{506DF156-9439-4A79-9269-C87ECA42FDF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49" name="Line 8521">
          <a:extLst>
            <a:ext uri="{FF2B5EF4-FFF2-40B4-BE49-F238E27FC236}">
              <a16:creationId xmlns:a16="http://schemas.microsoft.com/office/drawing/2014/main" id="{A1BFEF6C-3174-4057-B093-A9403A41DB7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50" name="Line 8522">
          <a:extLst>
            <a:ext uri="{FF2B5EF4-FFF2-40B4-BE49-F238E27FC236}">
              <a16:creationId xmlns:a16="http://schemas.microsoft.com/office/drawing/2014/main" id="{62BE045A-5234-4A32-A6FE-E93719578F2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51" name="Line 8523">
          <a:extLst>
            <a:ext uri="{FF2B5EF4-FFF2-40B4-BE49-F238E27FC236}">
              <a16:creationId xmlns:a16="http://schemas.microsoft.com/office/drawing/2014/main" id="{270A23FD-817A-4018-B00C-E87687E8D039}"/>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52" name="Line 8524">
          <a:extLst>
            <a:ext uri="{FF2B5EF4-FFF2-40B4-BE49-F238E27FC236}">
              <a16:creationId xmlns:a16="http://schemas.microsoft.com/office/drawing/2014/main" id="{99BDBCE8-1C71-45DA-BF65-E6FD409B96D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53" name="Line 8525">
          <a:extLst>
            <a:ext uri="{FF2B5EF4-FFF2-40B4-BE49-F238E27FC236}">
              <a16:creationId xmlns:a16="http://schemas.microsoft.com/office/drawing/2014/main" id="{61B919D5-9B58-42E5-93B5-F3063C7F752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54" name="Line 8526">
          <a:extLst>
            <a:ext uri="{FF2B5EF4-FFF2-40B4-BE49-F238E27FC236}">
              <a16:creationId xmlns:a16="http://schemas.microsoft.com/office/drawing/2014/main" id="{17B87B07-76AE-4766-968E-482276936F4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55" name="Line 8527">
          <a:extLst>
            <a:ext uri="{FF2B5EF4-FFF2-40B4-BE49-F238E27FC236}">
              <a16:creationId xmlns:a16="http://schemas.microsoft.com/office/drawing/2014/main" id="{892101FC-BA66-4514-BFEF-67B566D4538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56" name="Line 8528">
          <a:extLst>
            <a:ext uri="{FF2B5EF4-FFF2-40B4-BE49-F238E27FC236}">
              <a16:creationId xmlns:a16="http://schemas.microsoft.com/office/drawing/2014/main" id="{CDB87BEE-9C8F-417D-B476-4C7B443210A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57" name="Line 8529">
          <a:extLst>
            <a:ext uri="{FF2B5EF4-FFF2-40B4-BE49-F238E27FC236}">
              <a16:creationId xmlns:a16="http://schemas.microsoft.com/office/drawing/2014/main" id="{284A9A02-6226-4F65-9B2C-E2DC5FE9B6A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58" name="Line 8530">
          <a:extLst>
            <a:ext uri="{FF2B5EF4-FFF2-40B4-BE49-F238E27FC236}">
              <a16:creationId xmlns:a16="http://schemas.microsoft.com/office/drawing/2014/main" id="{AB1A689C-7F6D-4D7A-8613-8321365C6A7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59" name="Line 8531">
          <a:extLst>
            <a:ext uri="{FF2B5EF4-FFF2-40B4-BE49-F238E27FC236}">
              <a16:creationId xmlns:a16="http://schemas.microsoft.com/office/drawing/2014/main" id="{C595DC33-0FAC-416E-A955-770F66235DE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60" name="Line 8532">
          <a:extLst>
            <a:ext uri="{FF2B5EF4-FFF2-40B4-BE49-F238E27FC236}">
              <a16:creationId xmlns:a16="http://schemas.microsoft.com/office/drawing/2014/main" id="{D53644B7-AF51-4915-AFEA-089525F93F3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61" name="Line 8533">
          <a:extLst>
            <a:ext uri="{FF2B5EF4-FFF2-40B4-BE49-F238E27FC236}">
              <a16:creationId xmlns:a16="http://schemas.microsoft.com/office/drawing/2014/main" id="{D9745D7F-99DB-4E27-99D7-685F7DFE910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62" name="Line 8534">
          <a:extLst>
            <a:ext uri="{FF2B5EF4-FFF2-40B4-BE49-F238E27FC236}">
              <a16:creationId xmlns:a16="http://schemas.microsoft.com/office/drawing/2014/main" id="{2730F0EF-202E-444D-A275-D56593E7F968}"/>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63" name="Line 8535">
          <a:extLst>
            <a:ext uri="{FF2B5EF4-FFF2-40B4-BE49-F238E27FC236}">
              <a16:creationId xmlns:a16="http://schemas.microsoft.com/office/drawing/2014/main" id="{BEAF566A-1DCB-4CD6-8E5D-3BEEBB2E52D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64" name="Line 8536">
          <a:extLst>
            <a:ext uri="{FF2B5EF4-FFF2-40B4-BE49-F238E27FC236}">
              <a16:creationId xmlns:a16="http://schemas.microsoft.com/office/drawing/2014/main" id="{B28A8C8B-BA8D-4486-B996-2D365770E900}"/>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65" name="Line 8537">
          <a:extLst>
            <a:ext uri="{FF2B5EF4-FFF2-40B4-BE49-F238E27FC236}">
              <a16:creationId xmlns:a16="http://schemas.microsoft.com/office/drawing/2014/main" id="{51C06320-F230-41AF-8CA0-D4D4EA2D9C3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66" name="Line 8538">
          <a:extLst>
            <a:ext uri="{FF2B5EF4-FFF2-40B4-BE49-F238E27FC236}">
              <a16:creationId xmlns:a16="http://schemas.microsoft.com/office/drawing/2014/main" id="{6076A266-1AC2-4699-AC09-F834327A90AD}"/>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67" name="Line 8539">
          <a:extLst>
            <a:ext uri="{FF2B5EF4-FFF2-40B4-BE49-F238E27FC236}">
              <a16:creationId xmlns:a16="http://schemas.microsoft.com/office/drawing/2014/main" id="{5E85C774-C94D-43BC-8DFF-2BC3597CBB67}"/>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68" name="Line 8540">
          <a:extLst>
            <a:ext uri="{FF2B5EF4-FFF2-40B4-BE49-F238E27FC236}">
              <a16:creationId xmlns:a16="http://schemas.microsoft.com/office/drawing/2014/main" id="{88F720BA-D003-4EF4-ABD2-6991C4D2E6A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69" name="Line 8541">
          <a:extLst>
            <a:ext uri="{FF2B5EF4-FFF2-40B4-BE49-F238E27FC236}">
              <a16:creationId xmlns:a16="http://schemas.microsoft.com/office/drawing/2014/main" id="{19895100-0730-43C9-B559-2DF8D15AAB3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70" name="Line 8542">
          <a:extLst>
            <a:ext uri="{FF2B5EF4-FFF2-40B4-BE49-F238E27FC236}">
              <a16:creationId xmlns:a16="http://schemas.microsoft.com/office/drawing/2014/main" id="{5C00E7E8-E172-42C3-995A-3B63C3819E2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71" name="Line 8543">
          <a:extLst>
            <a:ext uri="{FF2B5EF4-FFF2-40B4-BE49-F238E27FC236}">
              <a16:creationId xmlns:a16="http://schemas.microsoft.com/office/drawing/2014/main" id="{EB1A9F58-2DF6-485E-8D7B-97F496728BC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72" name="Line 8544">
          <a:extLst>
            <a:ext uri="{FF2B5EF4-FFF2-40B4-BE49-F238E27FC236}">
              <a16:creationId xmlns:a16="http://schemas.microsoft.com/office/drawing/2014/main" id="{6A50FA24-F2EB-4E0D-8322-E8D5860AEBFB}"/>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73" name="Line 8545">
          <a:extLst>
            <a:ext uri="{FF2B5EF4-FFF2-40B4-BE49-F238E27FC236}">
              <a16:creationId xmlns:a16="http://schemas.microsoft.com/office/drawing/2014/main" id="{DD0BEE27-C39D-4BF4-8059-83A49FB0BAF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74" name="Line 8546">
          <a:extLst>
            <a:ext uri="{FF2B5EF4-FFF2-40B4-BE49-F238E27FC236}">
              <a16:creationId xmlns:a16="http://schemas.microsoft.com/office/drawing/2014/main" id="{5BA78C31-4DA6-43AB-AED6-D0F325A224CE}"/>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75" name="Line 8547">
          <a:extLst>
            <a:ext uri="{FF2B5EF4-FFF2-40B4-BE49-F238E27FC236}">
              <a16:creationId xmlns:a16="http://schemas.microsoft.com/office/drawing/2014/main" id="{140144AB-3FBD-4B7E-ABEA-611BB14E3834}"/>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76" name="Line 8548">
          <a:extLst>
            <a:ext uri="{FF2B5EF4-FFF2-40B4-BE49-F238E27FC236}">
              <a16:creationId xmlns:a16="http://schemas.microsoft.com/office/drawing/2014/main" id="{5D485991-CE13-4DE0-9F45-05A9DBF698F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77" name="Line 8549">
          <a:extLst>
            <a:ext uri="{FF2B5EF4-FFF2-40B4-BE49-F238E27FC236}">
              <a16:creationId xmlns:a16="http://schemas.microsoft.com/office/drawing/2014/main" id="{DD2F42D5-45EE-4DF8-A19E-A6A21FEC167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78" name="Line 8550">
          <a:extLst>
            <a:ext uri="{FF2B5EF4-FFF2-40B4-BE49-F238E27FC236}">
              <a16:creationId xmlns:a16="http://schemas.microsoft.com/office/drawing/2014/main" id="{A6B14AAD-1E01-4C5B-93B2-EA629287E2FA}"/>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79" name="Line 8551">
          <a:extLst>
            <a:ext uri="{FF2B5EF4-FFF2-40B4-BE49-F238E27FC236}">
              <a16:creationId xmlns:a16="http://schemas.microsoft.com/office/drawing/2014/main" id="{965A24E8-DD27-4F28-B029-B3AAE1839DA2}"/>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80" name="Line 8552">
          <a:extLst>
            <a:ext uri="{FF2B5EF4-FFF2-40B4-BE49-F238E27FC236}">
              <a16:creationId xmlns:a16="http://schemas.microsoft.com/office/drawing/2014/main" id="{F1C74F20-21ED-4F33-91BF-5302E036BB9F}"/>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81" name="Line 8553">
          <a:extLst>
            <a:ext uri="{FF2B5EF4-FFF2-40B4-BE49-F238E27FC236}">
              <a16:creationId xmlns:a16="http://schemas.microsoft.com/office/drawing/2014/main" id="{55BF09CB-FD6A-460A-B1E3-BA0F3EB39DC6}"/>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82" name="Line 8554">
          <a:extLst>
            <a:ext uri="{FF2B5EF4-FFF2-40B4-BE49-F238E27FC236}">
              <a16:creationId xmlns:a16="http://schemas.microsoft.com/office/drawing/2014/main" id="{59C16D26-EF23-4FDA-8CFD-FF553DFAEBC3}"/>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077883" name="Line 8555">
          <a:extLst>
            <a:ext uri="{FF2B5EF4-FFF2-40B4-BE49-F238E27FC236}">
              <a16:creationId xmlns:a16="http://schemas.microsoft.com/office/drawing/2014/main" id="{A1153ED0-138D-491A-9664-7848D8DD1D2C}"/>
            </a:ext>
          </a:extLst>
        </xdr:cNvPr>
        <xdr:cNvSpPr>
          <a:spLocks noChangeShapeType="1"/>
        </xdr:cNvSpPr>
      </xdr:nvSpPr>
      <xdr:spPr bwMode="auto">
        <a:xfrm flipV="1">
          <a:off x="0" y="18164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84" name="Line 8556">
          <a:extLst>
            <a:ext uri="{FF2B5EF4-FFF2-40B4-BE49-F238E27FC236}">
              <a16:creationId xmlns:a16="http://schemas.microsoft.com/office/drawing/2014/main" id="{947B4EF8-C161-4773-877B-1D4184EE883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85" name="Line 8557">
          <a:extLst>
            <a:ext uri="{FF2B5EF4-FFF2-40B4-BE49-F238E27FC236}">
              <a16:creationId xmlns:a16="http://schemas.microsoft.com/office/drawing/2014/main" id="{14B01E0A-5A2F-440E-82FD-9E8D0DBB2E2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86" name="Line 8558">
          <a:extLst>
            <a:ext uri="{FF2B5EF4-FFF2-40B4-BE49-F238E27FC236}">
              <a16:creationId xmlns:a16="http://schemas.microsoft.com/office/drawing/2014/main" id="{F6546007-9B7F-4D1F-96D5-F98EB702424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87" name="Line 8559">
          <a:extLst>
            <a:ext uri="{FF2B5EF4-FFF2-40B4-BE49-F238E27FC236}">
              <a16:creationId xmlns:a16="http://schemas.microsoft.com/office/drawing/2014/main" id="{F031676A-2957-48CF-8C7A-0AB671898C6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88" name="Line 8560">
          <a:extLst>
            <a:ext uri="{FF2B5EF4-FFF2-40B4-BE49-F238E27FC236}">
              <a16:creationId xmlns:a16="http://schemas.microsoft.com/office/drawing/2014/main" id="{959A4DC0-0543-45B1-A6D9-E0B396F4936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89" name="Line 8561">
          <a:extLst>
            <a:ext uri="{FF2B5EF4-FFF2-40B4-BE49-F238E27FC236}">
              <a16:creationId xmlns:a16="http://schemas.microsoft.com/office/drawing/2014/main" id="{17649979-A402-46EB-BCBD-6AC1934F90E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90" name="Line 8562">
          <a:extLst>
            <a:ext uri="{FF2B5EF4-FFF2-40B4-BE49-F238E27FC236}">
              <a16:creationId xmlns:a16="http://schemas.microsoft.com/office/drawing/2014/main" id="{325D260C-3915-47A9-8EDD-21CD63E96DB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91" name="Line 8563">
          <a:extLst>
            <a:ext uri="{FF2B5EF4-FFF2-40B4-BE49-F238E27FC236}">
              <a16:creationId xmlns:a16="http://schemas.microsoft.com/office/drawing/2014/main" id="{FF120774-E657-41D3-B112-BB7D3C83927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92" name="Line 8564">
          <a:extLst>
            <a:ext uri="{FF2B5EF4-FFF2-40B4-BE49-F238E27FC236}">
              <a16:creationId xmlns:a16="http://schemas.microsoft.com/office/drawing/2014/main" id="{181C38B9-6CD0-48CA-ABCD-249E724B643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93" name="Line 8565">
          <a:extLst>
            <a:ext uri="{FF2B5EF4-FFF2-40B4-BE49-F238E27FC236}">
              <a16:creationId xmlns:a16="http://schemas.microsoft.com/office/drawing/2014/main" id="{5F0B0848-BEE6-4D01-A09C-C67465DE4FD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94" name="Line 8566">
          <a:extLst>
            <a:ext uri="{FF2B5EF4-FFF2-40B4-BE49-F238E27FC236}">
              <a16:creationId xmlns:a16="http://schemas.microsoft.com/office/drawing/2014/main" id="{CF1788D9-F68D-4D8A-90BC-2AF61626118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95" name="Line 8567">
          <a:extLst>
            <a:ext uri="{FF2B5EF4-FFF2-40B4-BE49-F238E27FC236}">
              <a16:creationId xmlns:a16="http://schemas.microsoft.com/office/drawing/2014/main" id="{94241EBF-1AC9-4E47-8B4D-1FD010221DD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96" name="Line 8568">
          <a:extLst>
            <a:ext uri="{FF2B5EF4-FFF2-40B4-BE49-F238E27FC236}">
              <a16:creationId xmlns:a16="http://schemas.microsoft.com/office/drawing/2014/main" id="{86792A2F-2E6A-44C7-B4EA-01331233CB7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97" name="Line 8569">
          <a:extLst>
            <a:ext uri="{FF2B5EF4-FFF2-40B4-BE49-F238E27FC236}">
              <a16:creationId xmlns:a16="http://schemas.microsoft.com/office/drawing/2014/main" id="{D24E3F1F-3357-4E8E-8219-1E7FFCBEEFA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98" name="Line 8570">
          <a:extLst>
            <a:ext uri="{FF2B5EF4-FFF2-40B4-BE49-F238E27FC236}">
              <a16:creationId xmlns:a16="http://schemas.microsoft.com/office/drawing/2014/main" id="{BE1B7EA5-ADF3-4C8E-8FBF-498965F76A1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899" name="Line 8571">
          <a:extLst>
            <a:ext uri="{FF2B5EF4-FFF2-40B4-BE49-F238E27FC236}">
              <a16:creationId xmlns:a16="http://schemas.microsoft.com/office/drawing/2014/main" id="{74E76F41-DEBB-47BD-B405-4757668841C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00" name="Line 8572">
          <a:extLst>
            <a:ext uri="{FF2B5EF4-FFF2-40B4-BE49-F238E27FC236}">
              <a16:creationId xmlns:a16="http://schemas.microsoft.com/office/drawing/2014/main" id="{4E2AFB20-F6D6-490B-8006-D94274CD8B0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01" name="Line 8573">
          <a:extLst>
            <a:ext uri="{FF2B5EF4-FFF2-40B4-BE49-F238E27FC236}">
              <a16:creationId xmlns:a16="http://schemas.microsoft.com/office/drawing/2014/main" id="{3399251D-0B5E-4118-BB64-8CBED400A04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02" name="Line 8574">
          <a:extLst>
            <a:ext uri="{FF2B5EF4-FFF2-40B4-BE49-F238E27FC236}">
              <a16:creationId xmlns:a16="http://schemas.microsoft.com/office/drawing/2014/main" id="{F99EB1E0-10E6-43A6-BED5-018813ED242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03" name="Line 8575">
          <a:extLst>
            <a:ext uri="{FF2B5EF4-FFF2-40B4-BE49-F238E27FC236}">
              <a16:creationId xmlns:a16="http://schemas.microsoft.com/office/drawing/2014/main" id="{5E13C19B-67E2-4C11-B646-4B09B1F36CE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04" name="Line 8576">
          <a:extLst>
            <a:ext uri="{FF2B5EF4-FFF2-40B4-BE49-F238E27FC236}">
              <a16:creationId xmlns:a16="http://schemas.microsoft.com/office/drawing/2014/main" id="{6E858AAD-4E37-4093-84C4-0749CBD9C0C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05" name="Line 8577">
          <a:extLst>
            <a:ext uri="{FF2B5EF4-FFF2-40B4-BE49-F238E27FC236}">
              <a16:creationId xmlns:a16="http://schemas.microsoft.com/office/drawing/2014/main" id="{99E12B04-AE72-4C65-ABC5-F1659A52632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06" name="Line 8578">
          <a:extLst>
            <a:ext uri="{FF2B5EF4-FFF2-40B4-BE49-F238E27FC236}">
              <a16:creationId xmlns:a16="http://schemas.microsoft.com/office/drawing/2014/main" id="{8326004E-F6FC-4F98-8B48-B0F3873B49F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07" name="Line 8579">
          <a:extLst>
            <a:ext uri="{FF2B5EF4-FFF2-40B4-BE49-F238E27FC236}">
              <a16:creationId xmlns:a16="http://schemas.microsoft.com/office/drawing/2014/main" id="{1209CCB4-57A7-4E0B-A7ED-E6FB7D5074B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08" name="Line 8580">
          <a:extLst>
            <a:ext uri="{FF2B5EF4-FFF2-40B4-BE49-F238E27FC236}">
              <a16:creationId xmlns:a16="http://schemas.microsoft.com/office/drawing/2014/main" id="{437494F7-5916-46C8-BD33-EEC0A83ACBD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09" name="Line 8581">
          <a:extLst>
            <a:ext uri="{FF2B5EF4-FFF2-40B4-BE49-F238E27FC236}">
              <a16:creationId xmlns:a16="http://schemas.microsoft.com/office/drawing/2014/main" id="{6EC130A3-65FA-4C7A-8AF3-BA93D2F9D00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10" name="Line 8582">
          <a:extLst>
            <a:ext uri="{FF2B5EF4-FFF2-40B4-BE49-F238E27FC236}">
              <a16:creationId xmlns:a16="http://schemas.microsoft.com/office/drawing/2014/main" id="{75CC48A2-26BE-4437-B7A4-BE45118A922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11" name="Line 8583">
          <a:extLst>
            <a:ext uri="{FF2B5EF4-FFF2-40B4-BE49-F238E27FC236}">
              <a16:creationId xmlns:a16="http://schemas.microsoft.com/office/drawing/2014/main" id="{585A483D-42EB-49D8-8DD9-0A1101F3BE5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12" name="Line 8584">
          <a:extLst>
            <a:ext uri="{FF2B5EF4-FFF2-40B4-BE49-F238E27FC236}">
              <a16:creationId xmlns:a16="http://schemas.microsoft.com/office/drawing/2014/main" id="{B977860E-8338-4469-9486-41F5639EAED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13" name="Line 8585">
          <a:extLst>
            <a:ext uri="{FF2B5EF4-FFF2-40B4-BE49-F238E27FC236}">
              <a16:creationId xmlns:a16="http://schemas.microsoft.com/office/drawing/2014/main" id="{813BA15B-E615-4424-B6BC-67C073A986B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14" name="Line 8586">
          <a:extLst>
            <a:ext uri="{FF2B5EF4-FFF2-40B4-BE49-F238E27FC236}">
              <a16:creationId xmlns:a16="http://schemas.microsoft.com/office/drawing/2014/main" id="{A5F0DE1C-F31A-4532-B019-4906FAE0163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15" name="Line 8587">
          <a:extLst>
            <a:ext uri="{FF2B5EF4-FFF2-40B4-BE49-F238E27FC236}">
              <a16:creationId xmlns:a16="http://schemas.microsoft.com/office/drawing/2014/main" id="{CE290225-81A0-4EA4-B48D-27D992BE37D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16" name="Line 8588">
          <a:extLst>
            <a:ext uri="{FF2B5EF4-FFF2-40B4-BE49-F238E27FC236}">
              <a16:creationId xmlns:a16="http://schemas.microsoft.com/office/drawing/2014/main" id="{F5891BA8-4DC6-48E4-8A50-D081CC2B100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17" name="Line 8589">
          <a:extLst>
            <a:ext uri="{FF2B5EF4-FFF2-40B4-BE49-F238E27FC236}">
              <a16:creationId xmlns:a16="http://schemas.microsoft.com/office/drawing/2014/main" id="{F588AD09-6663-4716-887C-F82FBC101D8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18" name="Line 8590">
          <a:extLst>
            <a:ext uri="{FF2B5EF4-FFF2-40B4-BE49-F238E27FC236}">
              <a16:creationId xmlns:a16="http://schemas.microsoft.com/office/drawing/2014/main" id="{B89E8D5E-11E0-414D-9A12-58C2A15FB40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19" name="Line 8591">
          <a:extLst>
            <a:ext uri="{FF2B5EF4-FFF2-40B4-BE49-F238E27FC236}">
              <a16:creationId xmlns:a16="http://schemas.microsoft.com/office/drawing/2014/main" id="{E8849B5D-1D12-4EC7-807D-2CCAC3021CD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20" name="Line 8592">
          <a:extLst>
            <a:ext uri="{FF2B5EF4-FFF2-40B4-BE49-F238E27FC236}">
              <a16:creationId xmlns:a16="http://schemas.microsoft.com/office/drawing/2014/main" id="{C3131FDD-30BD-4CFF-A9C8-B83F06B8E87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21" name="Line 8593">
          <a:extLst>
            <a:ext uri="{FF2B5EF4-FFF2-40B4-BE49-F238E27FC236}">
              <a16:creationId xmlns:a16="http://schemas.microsoft.com/office/drawing/2014/main" id="{F1D6D54C-1C70-4E3B-92D9-80707ECEF73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22" name="Line 8594">
          <a:extLst>
            <a:ext uri="{FF2B5EF4-FFF2-40B4-BE49-F238E27FC236}">
              <a16:creationId xmlns:a16="http://schemas.microsoft.com/office/drawing/2014/main" id="{EDAF8396-E9A9-4BB5-B805-F0B13AAA8AB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23" name="Line 8595">
          <a:extLst>
            <a:ext uri="{FF2B5EF4-FFF2-40B4-BE49-F238E27FC236}">
              <a16:creationId xmlns:a16="http://schemas.microsoft.com/office/drawing/2014/main" id="{CF8423B1-9CC6-49B7-89EB-0C081D92A2E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24" name="Line 8596">
          <a:extLst>
            <a:ext uri="{FF2B5EF4-FFF2-40B4-BE49-F238E27FC236}">
              <a16:creationId xmlns:a16="http://schemas.microsoft.com/office/drawing/2014/main" id="{DFC54C60-BAD7-4873-8B44-F753C18B7C9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25" name="Line 8597">
          <a:extLst>
            <a:ext uri="{FF2B5EF4-FFF2-40B4-BE49-F238E27FC236}">
              <a16:creationId xmlns:a16="http://schemas.microsoft.com/office/drawing/2014/main" id="{46686CA7-BABB-4C32-864A-C82990F03DE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26" name="Line 8598">
          <a:extLst>
            <a:ext uri="{FF2B5EF4-FFF2-40B4-BE49-F238E27FC236}">
              <a16:creationId xmlns:a16="http://schemas.microsoft.com/office/drawing/2014/main" id="{66167C6A-45B2-43FA-88F7-E3F37396B1B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27" name="Line 8599">
          <a:extLst>
            <a:ext uri="{FF2B5EF4-FFF2-40B4-BE49-F238E27FC236}">
              <a16:creationId xmlns:a16="http://schemas.microsoft.com/office/drawing/2014/main" id="{DC89E7E2-17F7-43AF-B89B-91D7AE3F600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28" name="Line 8600">
          <a:extLst>
            <a:ext uri="{FF2B5EF4-FFF2-40B4-BE49-F238E27FC236}">
              <a16:creationId xmlns:a16="http://schemas.microsoft.com/office/drawing/2014/main" id="{78510505-D879-44AD-B8E1-D402CD4FCF5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29" name="Line 8601">
          <a:extLst>
            <a:ext uri="{FF2B5EF4-FFF2-40B4-BE49-F238E27FC236}">
              <a16:creationId xmlns:a16="http://schemas.microsoft.com/office/drawing/2014/main" id="{7F27A372-AB04-4B19-B3D9-1071572F2D9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30" name="Line 8602">
          <a:extLst>
            <a:ext uri="{FF2B5EF4-FFF2-40B4-BE49-F238E27FC236}">
              <a16:creationId xmlns:a16="http://schemas.microsoft.com/office/drawing/2014/main" id="{EA79B2C5-4C0D-4173-BAC8-AAFEC57A62F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31" name="Line 8603">
          <a:extLst>
            <a:ext uri="{FF2B5EF4-FFF2-40B4-BE49-F238E27FC236}">
              <a16:creationId xmlns:a16="http://schemas.microsoft.com/office/drawing/2014/main" id="{A92014D4-D234-4F48-B18F-6E374E8B977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32" name="Line 8604">
          <a:extLst>
            <a:ext uri="{FF2B5EF4-FFF2-40B4-BE49-F238E27FC236}">
              <a16:creationId xmlns:a16="http://schemas.microsoft.com/office/drawing/2014/main" id="{32E55FEE-27BF-4EA6-B6AB-9AACEC141C9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33" name="Line 8605">
          <a:extLst>
            <a:ext uri="{FF2B5EF4-FFF2-40B4-BE49-F238E27FC236}">
              <a16:creationId xmlns:a16="http://schemas.microsoft.com/office/drawing/2014/main" id="{A528CA6C-9BD7-488B-8DA6-C26ABF9E7A4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34" name="Line 8606">
          <a:extLst>
            <a:ext uri="{FF2B5EF4-FFF2-40B4-BE49-F238E27FC236}">
              <a16:creationId xmlns:a16="http://schemas.microsoft.com/office/drawing/2014/main" id="{BC3F7283-3DF8-49BD-8825-566A7F8663D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35" name="Line 8607">
          <a:extLst>
            <a:ext uri="{FF2B5EF4-FFF2-40B4-BE49-F238E27FC236}">
              <a16:creationId xmlns:a16="http://schemas.microsoft.com/office/drawing/2014/main" id="{8B7D4545-E8C5-4309-A18A-7054ECBD751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36" name="Line 8608">
          <a:extLst>
            <a:ext uri="{FF2B5EF4-FFF2-40B4-BE49-F238E27FC236}">
              <a16:creationId xmlns:a16="http://schemas.microsoft.com/office/drawing/2014/main" id="{0EE5016B-3270-4F33-BC07-29D4AA9CDAC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37" name="Line 8609">
          <a:extLst>
            <a:ext uri="{FF2B5EF4-FFF2-40B4-BE49-F238E27FC236}">
              <a16:creationId xmlns:a16="http://schemas.microsoft.com/office/drawing/2014/main" id="{13D9112E-F568-41B9-845A-F340E1B28322}"/>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38" name="Line 8610">
          <a:extLst>
            <a:ext uri="{FF2B5EF4-FFF2-40B4-BE49-F238E27FC236}">
              <a16:creationId xmlns:a16="http://schemas.microsoft.com/office/drawing/2014/main" id="{65D60BCE-EACF-42C9-A02E-D1FA9385084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39" name="Line 8611">
          <a:extLst>
            <a:ext uri="{FF2B5EF4-FFF2-40B4-BE49-F238E27FC236}">
              <a16:creationId xmlns:a16="http://schemas.microsoft.com/office/drawing/2014/main" id="{1C181C75-087E-4E58-96AA-5E82D6646FC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40" name="Line 8612">
          <a:extLst>
            <a:ext uri="{FF2B5EF4-FFF2-40B4-BE49-F238E27FC236}">
              <a16:creationId xmlns:a16="http://schemas.microsoft.com/office/drawing/2014/main" id="{4B4905B9-7C33-4112-A815-24811C2AC78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41" name="Line 8613">
          <a:extLst>
            <a:ext uri="{FF2B5EF4-FFF2-40B4-BE49-F238E27FC236}">
              <a16:creationId xmlns:a16="http://schemas.microsoft.com/office/drawing/2014/main" id="{8EF01E23-A949-4537-83BE-FD562B9F6B5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42" name="Line 8614">
          <a:extLst>
            <a:ext uri="{FF2B5EF4-FFF2-40B4-BE49-F238E27FC236}">
              <a16:creationId xmlns:a16="http://schemas.microsoft.com/office/drawing/2014/main" id="{2DB6E1DE-1953-4520-8384-A2055CEC994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43" name="Line 8615">
          <a:extLst>
            <a:ext uri="{FF2B5EF4-FFF2-40B4-BE49-F238E27FC236}">
              <a16:creationId xmlns:a16="http://schemas.microsoft.com/office/drawing/2014/main" id="{9AF5B231-2280-46D9-B743-A93C92F105E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44" name="Line 8616">
          <a:extLst>
            <a:ext uri="{FF2B5EF4-FFF2-40B4-BE49-F238E27FC236}">
              <a16:creationId xmlns:a16="http://schemas.microsoft.com/office/drawing/2014/main" id="{25531B44-5CF3-439D-AA85-7AA3FDE0A94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45" name="Line 8617">
          <a:extLst>
            <a:ext uri="{FF2B5EF4-FFF2-40B4-BE49-F238E27FC236}">
              <a16:creationId xmlns:a16="http://schemas.microsoft.com/office/drawing/2014/main" id="{90B5081E-BD73-4B77-9B0E-C6D976D115C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46" name="Line 8618">
          <a:extLst>
            <a:ext uri="{FF2B5EF4-FFF2-40B4-BE49-F238E27FC236}">
              <a16:creationId xmlns:a16="http://schemas.microsoft.com/office/drawing/2014/main" id="{D8BB970F-A58F-4DD7-BD36-AF4CD55CEAFC}"/>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47" name="Line 8619">
          <a:extLst>
            <a:ext uri="{FF2B5EF4-FFF2-40B4-BE49-F238E27FC236}">
              <a16:creationId xmlns:a16="http://schemas.microsoft.com/office/drawing/2014/main" id="{406EB0DA-7E25-4F40-A9F9-D1E69D08C70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48" name="Line 8620">
          <a:extLst>
            <a:ext uri="{FF2B5EF4-FFF2-40B4-BE49-F238E27FC236}">
              <a16:creationId xmlns:a16="http://schemas.microsoft.com/office/drawing/2014/main" id="{9FBC09AD-43AB-4DF3-9443-E88585EA541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49" name="Line 8621">
          <a:extLst>
            <a:ext uri="{FF2B5EF4-FFF2-40B4-BE49-F238E27FC236}">
              <a16:creationId xmlns:a16="http://schemas.microsoft.com/office/drawing/2014/main" id="{06556094-699D-4B9B-80CB-6A851C1CDD2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50" name="Line 8622">
          <a:extLst>
            <a:ext uri="{FF2B5EF4-FFF2-40B4-BE49-F238E27FC236}">
              <a16:creationId xmlns:a16="http://schemas.microsoft.com/office/drawing/2014/main" id="{954F3F5E-5024-45F0-9847-294BD27D576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51" name="Line 8623">
          <a:extLst>
            <a:ext uri="{FF2B5EF4-FFF2-40B4-BE49-F238E27FC236}">
              <a16:creationId xmlns:a16="http://schemas.microsoft.com/office/drawing/2014/main" id="{A5D79F02-34CA-4FB8-9BC8-91EFADE1AB5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52" name="Line 8624">
          <a:extLst>
            <a:ext uri="{FF2B5EF4-FFF2-40B4-BE49-F238E27FC236}">
              <a16:creationId xmlns:a16="http://schemas.microsoft.com/office/drawing/2014/main" id="{9B997864-E116-47DB-A927-CFD42DBF7EE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53" name="Line 8625">
          <a:extLst>
            <a:ext uri="{FF2B5EF4-FFF2-40B4-BE49-F238E27FC236}">
              <a16:creationId xmlns:a16="http://schemas.microsoft.com/office/drawing/2014/main" id="{D1D5F345-104B-4AAE-8430-AFA40B7B2C0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54" name="Line 8626">
          <a:extLst>
            <a:ext uri="{FF2B5EF4-FFF2-40B4-BE49-F238E27FC236}">
              <a16:creationId xmlns:a16="http://schemas.microsoft.com/office/drawing/2014/main" id="{AD15C40A-254E-467A-A54D-3058688C9AE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55" name="Line 8627">
          <a:extLst>
            <a:ext uri="{FF2B5EF4-FFF2-40B4-BE49-F238E27FC236}">
              <a16:creationId xmlns:a16="http://schemas.microsoft.com/office/drawing/2014/main" id="{73A650DF-164A-4C4A-B584-6F39750DEF2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56" name="Line 8628">
          <a:extLst>
            <a:ext uri="{FF2B5EF4-FFF2-40B4-BE49-F238E27FC236}">
              <a16:creationId xmlns:a16="http://schemas.microsoft.com/office/drawing/2014/main" id="{D0C74BCD-680B-400C-9E90-2D62BEC8BE5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57" name="Line 8629">
          <a:extLst>
            <a:ext uri="{FF2B5EF4-FFF2-40B4-BE49-F238E27FC236}">
              <a16:creationId xmlns:a16="http://schemas.microsoft.com/office/drawing/2014/main" id="{8226A6D8-1690-484E-BC71-5262BB6E2CCE}"/>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58" name="Line 8630">
          <a:extLst>
            <a:ext uri="{FF2B5EF4-FFF2-40B4-BE49-F238E27FC236}">
              <a16:creationId xmlns:a16="http://schemas.microsoft.com/office/drawing/2014/main" id="{7754722E-7EBB-413B-9895-A0E41BAA219D}"/>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59" name="Line 8631">
          <a:extLst>
            <a:ext uri="{FF2B5EF4-FFF2-40B4-BE49-F238E27FC236}">
              <a16:creationId xmlns:a16="http://schemas.microsoft.com/office/drawing/2014/main" id="{F8113126-2F05-4307-AF16-C69CEC3C17C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60" name="Line 8632">
          <a:extLst>
            <a:ext uri="{FF2B5EF4-FFF2-40B4-BE49-F238E27FC236}">
              <a16:creationId xmlns:a16="http://schemas.microsoft.com/office/drawing/2014/main" id="{8BE228A7-857B-461C-BAC6-729C51AF2C0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61" name="Line 8633">
          <a:extLst>
            <a:ext uri="{FF2B5EF4-FFF2-40B4-BE49-F238E27FC236}">
              <a16:creationId xmlns:a16="http://schemas.microsoft.com/office/drawing/2014/main" id="{F302FA27-F5BF-4BC5-83C7-1A8C7F36C9AA}"/>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62" name="Line 8634">
          <a:extLst>
            <a:ext uri="{FF2B5EF4-FFF2-40B4-BE49-F238E27FC236}">
              <a16:creationId xmlns:a16="http://schemas.microsoft.com/office/drawing/2014/main" id="{3868663B-592C-4195-AD36-CEAC0140F02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63" name="Line 8635">
          <a:extLst>
            <a:ext uri="{FF2B5EF4-FFF2-40B4-BE49-F238E27FC236}">
              <a16:creationId xmlns:a16="http://schemas.microsoft.com/office/drawing/2014/main" id="{7F706798-2739-42D1-9F1F-03A47080A26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64" name="Line 8636">
          <a:extLst>
            <a:ext uri="{FF2B5EF4-FFF2-40B4-BE49-F238E27FC236}">
              <a16:creationId xmlns:a16="http://schemas.microsoft.com/office/drawing/2014/main" id="{8EFB355F-5199-4B6F-8C9D-0F9FA830B26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65" name="Line 8637">
          <a:extLst>
            <a:ext uri="{FF2B5EF4-FFF2-40B4-BE49-F238E27FC236}">
              <a16:creationId xmlns:a16="http://schemas.microsoft.com/office/drawing/2014/main" id="{96EDFA91-69E5-4743-94F8-5D8292CFD167}"/>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66" name="Line 8638">
          <a:extLst>
            <a:ext uri="{FF2B5EF4-FFF2-40B4-BE49-F238E27FC236}">
              <a16:creationId xmlns:a16="http://schemas.microsoft.com/office/drawing/2014/main" id="{CCB6B957-475C-4E8D-A24D-620AC149797B}"/>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67" name="Line 8639">
          <a:extLst>
            <a:ext uri="{FF2B5EF4-FFF2-40B4-BE49-F238E27FC236}">
              <a16:creationId xmlns:a16="http://schemas.microsoft.com/office/drawing/2014/main" id="{801E5B3F-DFA8-4E6F-972E-90F170E5719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68" name="Line 8640">
          <a:extLst>
            <a:ext uri="{FF2B5EF4-FFF2-40B4-BE49-F238E27FC236}">
              <a16:creationId xmlns:a16="http://schemas.microsoft.com/office/drawing/2014/main" id="{EA8FEF18-3F05-4317-9125-183AFE4825C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69" name="Line 8641">
          <a:extLst>
            <a:ext uri="{FF2B5EF4-FFF2-40B4-BE49-F238E27FC236}">
              <a16:creationId xmlns:a16="http://schemas.microsoft.com/office/drawing/2014/main" id="{AC76EE21-FF91-4384-9148-685A8C20DFB4}"/>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70" name="Line 8642">
          <a:extLst>
            <a:ext uri="{FF2B5EF4-FFF2-40B4-BE49-F238E27FC236}">
              <a16:creationId xmlns:a16="http://schemas.microsoft.com/office/drawing/2014/main" id="{92506B8F-C6A4-4580-B81E-6A7733E3CEE8}"/>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71" name="Line 8643">
          <a:extLst>
            <a:ext uri="{FF2B5EF4-FFF2-40B4-BE49-F238E27FC236}">
              <a16:creationId xmlns:a16="http://schemas.microsoft.com/office/drawing/2014/main" id="{0E4798D2-1541-436E-B642-62E25B89619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72" name="Line 8644">
          <a:extLst>
            <a:ext uri="{FF2B5EF4-FFF2-40B4-BE49-F238E27FC236}">
              <a16:creationId xmlns:a16="http://schemas.microsoft.com/office/drawing/2014/main" id="{6074439E-9D72-4935-8848-3872D0B7965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73" name="Line 8645">
          <a:extLst>
            <a:ext uri="{FF2B5EF4-FFF2-40B4-BE49-F238E27FC236}">
              <a16:creationId xmlns:a16="http://schemas.microsoft.com/office/drawing/2014/main" id="{B1009273-7954-499A-859A-B1CC2C2ACB8F}"/>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74" name="Line 8646">
          <a:extLst>
            <a:ext uri="{FF2B5EF4-FFF2-40B4-BE49-F238E27FC236}">
              <a16:creationId xmlns:a16="http://schemas.microsoft.com/office/drawing/2014/main" id="{33D98145-5B6C-45DD-B248-DF2427F2025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75" name="Line 8647">
          <a:extLst>
            <a:ext uri="{FF2B5EF4-FFF2-40B4-BE49-F238E27FC236}">
              <a16:creationId xmlns:a16="http://schemas.microsoft.com/office/drawing/2014/main" id="{AA0FC282-C56B-4A82-9333-C0689F3E2EA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76" name="Line 8648">
          <a:extLst>
            <a:ext uri="{FF2B5EF4-FFF2-40B4-BE49-F238E27FC236}">
              <a16:creationId xmlns:a16="http://schemas.microsoft.com/office/drawing/2014/main" id="{D77A9620-B22A-4506-8D8C-2CE25B23BCC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77" name="Line 8649">
          <a:extLst>
            <a:ext uri="{FF2B5EF4-FFF2-40B4-BE49-F238E27FC236}">
              <a16:creationId xmlns:a16="http://schemas.microsoft.com/office/drawing/2014/main" id="{A191115A-C1D4-41C0-A847-3B1185D12C25}"/>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78" name="Line 8650">
          <a:extLst>
            <a:ext uri="{FF2B5EF4-FFF2-40B4-BE49-F238E27FC236}">
              <a16:creationId xmlns:a16="http://schemas.microsoft.com/office/drawing/2014/main" id="{6C0C6B4A-B2CC-47B1-AD20-CA7E93381533}"/>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79" name="Line 8651">
          <a:extLst>
            <a:ext uri="{FF2B5EF4-FFF2-40B4-BE49-F238E27FC236}">
              <a16:creationId xmlns:a16="http://schemas.microsoft.com/office/drawing/2014/main" id="{DC5129DF-3845-486D-9FD6-41A7B7C13239}"/>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80" name="Line 8652">
          <a:extLst>
            <a:ext uri="{FF2B5EF4-FFF2-40B4-BE49-F238E27FC236}">
              <a16:creationId xmlns:a16="http://schemas.microsoft.com/office/drawing/2014/main" id="{ED44788C-359C-487D-8BEC-48976FEC1CE1}"/>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81" name="Line 8653">
          <a:extLst>
            <a:ext uri="{FF2B5EF4-FFF2-40B4-BE49-F238E27FC236}">
              <a16:creationId xmlns:a16="http://schemas.microsoft.com/office/drawing/2014/main" id="{43CFDA30-810F-493C-B7BD-1F79F55197C6}"/>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82" name="Line 8654">
          <a:extLst>
            <a:ext uri="{FF2B5EF4-FFF2-40B4-BE49-F238E27FC236}">
              <a16:creationId xmlns:a16="http://schemas.microsoft.com/office/drawing/2014/main" id="{06792809-6818-47C3-953D-BC9A892C67B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46</xdr:row>
      <xdr:rowOff>0</xdr:rowOff>
    </xdr:from>
    <xdr:to>
      <xdr:col>0</xdr:col>
      <xdr:colOff>0</xdr:colOff>
      <xdr:row>46</xdr:row>
      <xdr:rowOff>0</xdr:rowOff>
    </xdr:to>
    <xdr:sp macro="" textlink="">
      <xdr:nvSpPr>
        <xdr:cNvPr id="6077983" name="Line 8655">
          <a:extLst>
            <a:ext uri="{FF2B5EF4-FFF2-40B4-BE49-F238E27FC236}">
              <a16:creationId xmlns:a16="http://schemas.microsoft.com/office/drawing/2014/main" id="{BBECF3A5-02E2-45B8-8426-A366EF86F890}"/>
            </a:ext>
          </a:extLst>
        </xdr:cNvPr>
        <xdr:cNvSpPr>
          <a:spLocks noChangeShapeType="1"/>
        </xdr:cNvSpPr>
      </xdr:nvSpPr>
      <xdr:spPr bwMode="auto">
        <a:xfrm flipV="1">
          <a:off x="0" y="13744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84" name="Line 8656">
          <a:extLst>
            <a:ext uri="{FF2B5EF4-FFF2-40B4-BE49-F238E27FC236}">
              <a16:creationId xmlns:a16="http://schemas.microsoft.com/office/drawing/2014/main" id="{8BC4F5BF-6A20-4D4F-AA8C-80FD852FE7F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85" name="Line 8657">
          <a:extLst>
            <a:ext uri="{FF2B5EF4-FFF2-40B4-BE49-F238E27FC236}">
              <a16:creationId xmlns:a16="http://schemas.microsoft.com/office/drawing/2014/main" id="{98DC0194-4392-4E9E-9A81-6EC5EDFB948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86" name="Line 8658">
          <a:extLst>
            <a:ext uri="{FF2B5EF4-FFF2-40B4-BE49-F238E27FC236}">
              <a16:creationId xmlns:a16="http://schemas.microsoft.com/office/drawing/2014/main" id="{513F6F2F-0F8F-4E77-9872-4FDD6EEDD20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87" name="Line 8659">
          <a:extLst>
            <a:ext uri="{FF2B5EF4-FFF2-40B4-BE49-F238E27FC236}">
              <a16:creationId xmlns:a16="http://schemas.microsoft.com/office/drawing/2014/main" id="{D005C069-F927-4294-BCA1-D24B6D7C441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88" name="Line 8660">
          <a:extLst>
            <a:ext uri="{FF2B5EF4-FFF2-40B4-BE49-F238E27FC236}">
              <a16:creationId xmlns:a16="http://schemas.microsoft.com/office/drawing/2014/main" id="{0FD08E5F-2236-4ADE-99A7-4DA7E201B00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89" name="Line 8661">
          <a:extLst>
            <a:ext uri="{FF2B5EF4-FFF2-40B4-BE49-F238E27FC236}">
              <a16:creationId xmlns:a16="http://schemas.microsoft.com/office/drawing/2014/main" id="{4B0780D8-EBBD-4D2F-8DB5-94AECCF7235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90" name="Line 8662">
          <a:extLst>
            <a:ext uri="{FF2B5EF4-FFF2-40B4-BE49-F238E27FC236}">
              <a16:creationId xmlns:a16="http://schemas.microsoft.com/office/drawing/2014/main" id="{A86875FE-FC41-4033-BB23-1D1C41A9E38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91" name="Line 8663">
          <a:extLst>
            <a:ext uri="{FF2B5EF4-FFF2-40B4-BE49-F238E27FC236}">
              <a16:creationId xmlns:a16="http://schemas.microsoft.com/office/drawing/2014/main" id="{39484486-6116-4406-B8BD-1ECD2F3B6B6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92" name="Line 8664">
          <a:extLst>
            <a:ext uri="{FF2B5EF4-FFF2-40B4-BE49-F238E27FC236}">
              <a16:creationId xmlns:a16="http://schemas.microsoft.com/office/drawing/2014/main" id="{B3E4454B-D6FF-45A9-BB57-FAFED20F204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93" name="Line 8665">
          <a:extLst>
            <a:ext uri="{FF2B5EF4-FFF2-40B4-BE49-F238E27FC236}">
              <a16:creationId xmlns:a16="http://schemas.microsoft.com/office/drawing/2014/main" id="{83F3551E-6E87-4648-A54A-021B996886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94" name="Line 8666">
          <a:extLst>
            <a:ext uri="{FF2B5EF4-FFF2-40B4-BE49-F238E27FC236}">
              <a16:creationId xmlns:a16="http://schemas.microsoft.com/office/drawing/2014/main" id="{5115F090-D400-4C55-86C4-FC99820647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95" name="Line 8667">
          <a:extLst>
            <a:ext uri="{FF2B5EF4-FFF2-40B4-BE49-F238E27FC236}">
              <a16:creationId xmlns:a16="http://schemas.microsoft.com/office/drawing/2014/main" id="{76773436-DDEC-4551-AF75-3EE33A0CDB1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96" name="Line 8668">
          <a:extLst>
            <a:ext uri="{FF2B5EF4-FFF2-40B4-BE49-F238E27FC236}">
              <a16:creationId xmlns:a16="http://schemas.microsoft.com/office/drawing/2014/main" id="{5D789BDE-D61E-469B-AC2F-0F433BCBA07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97" name="Line 8669">
          <a:extLst>
            <a:ext uri="{FF2B5EF4-FFF2-40B4-BE49-F238E27FC236}">
              <a16:creationId xmlns:a16="http://schemas.microsoft.com/office/drawing/2014/main" id="{96FAB942-98CD-4FE2-BBDC-1121278747A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98" name="Line 8670">
          <a:extLst>
            <a:ext uri="{FF2B5EF4-FFF2-40B4-BE49-F238E27FC236}">
              <a16:creationId xmlns:a16="http://schemas.microsoft.com/office/drawing/2014/main" id="{9A6F4A8E-0DB2-43B1-A4B2-BF4C0C49F72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7999" name="Line 8671">
          <a:extLst>
            <a:ext uri="{FF2B5EF4-FFF2-40B4-BE49-F238E27FC236}">
              <a16:creationId xmlns:a16="http://schemas.microsoft.com/office/drawing/2014/main" id="{19ED99D5-CB1E-4F0A-B1BA-8B842D2C600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00" name="Line 8672">
          <a:extLst>
            <a:ext uri="{FF2B5EF4-FFF2-40B4-BE49-F238E27FC236}">
              <a16:creationId xmlns:a16="http://schemas.microsoft.com/office/drawing/2014/main" id="{63AC6206-7A6B-44A0-AD73-14CDB89E6B2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01" name="Line 8673">
          <a:extLst>
            <a:ext uri="{FF2B5EF4-FFF2-40B4-BE49-F238E27FC236}">
              <a16:creationId xmlns:a16="http://schemas.microsoft.com/office/drawing/2014/main" id="{38961C98-2453-4DE2-BAEA-452577DCBB4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02" name="Line 8674">
          <a:extLst>
            <a:ext uri="{FF2B5EF4-FFF2-40B4-BE49-F238E27FC236}">
              <a16:creationId xmlns:a16="http://schemas.microsoft.com/office/drawing/2014/main" id="{594F9367-BD3E-4FA4-8090-EAAA18A1E5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03" name="Line 8675">
          <a:extLst>
            <a:ext uri="{FF2B5EF4-FFF2-40B4-BE49-F238E27FC236}">
              <a16:creationId xmlns:a16="http://schemas.microsoft.com/office/drawing/2014/main" id="{9AD7F9A1-94BC-4ECC-A394-D67C5525936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04" name="Line 8676">
          <a:extLst>
            <a:ext uri="{FF2B5EF4-FFF2-40B4-BE49-F238E27FC236}">
              <a16:creationId xmlns:a16="http://schemas.microsoft.com/office/drawing/2014/main" id="{D3A3CD68-F260-4DE7-8AAE-DD628126DAB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05" name="Line 8677">
          <a:extLst>
            <a:ext uri="{FF2B5EF4-FFF2-40B4-BE49-F238E27FC236}">
              <a16:creationId xmlns:a16="http://schemas.microsoft.com/office/drawing/2014/main" id="{E98E74BB-05E2-4920-BDD6-1857FFF253A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06" name="Line 8678">
          <a:extLst>
            <a:ext uri="{FF2B5EF4-FFF2-40B4-BE49-F238E27FC236}">
              <a16:creationId xmlns:a16="http://schemas.microsoft.com/office/drawing/2014/main" id="{455A3592-97A5-49CF-9393-B812CE8700D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07" name="Line 8679">
          <a:extLst>
            <a:ext uri="{FF2B5EF4-FFF2-40B4-BE49-F238E27FC236}">
              <a16:creationId xmlns:a16="http://schemas.microsoft.com/office/drawing/2014/main" id="{FA1E5871-E10B-4EAC-B854-D513458EE1B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08" name="Line 8680">
          <a:extLst>
            <a:ext uri="{FF2B5EF4-FFF2-40B4-BE49-F238E27FC236}">
              <a16:creationId xmlns:a16="http://schemas.microsoft.com/office/drawing/2014/main" id="{2215017E-17F8-4A98-83C4-5EA93AEE5D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09" name="Line 8681">
          <a:extLst>
            <a:ext uri="{FF2B5EF4-FFF2-40B4-BE49-F238E27FC236}">
              <a16:creationId xmlns:a16="http://schemas.microsoft.com/office/drawing/2014/main" id="{3B68FE6E-1F0F-460A-9E3D-A7B92DC7AE6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10" name="Line 8682">
          <a:extLst>
            <a:ext uri="{FF2B5EF4-FFF2-40B4-BE49-F238E27FC236}">
              <a16:creationId xmlns:a16="http://schemas.microsoft.com/office/drawing/2014/main" id="{D45274D1-8D1A-4660-8E50-00F70D30A6C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11" name="Line 8683">
          <a:extLst>
            <a:ext uri="{FF2B5EF4-FFF2-40B4-BE49-F238E27FC236}">
              <a16:creationId xmlns:a16="http://schemas.microsoft.com/office/drawing/2014/main" id="{F7AA3C0A-BE76-4EBD-BA65-BAA00E2A4DC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12" name="Line 8684">
          <a:extLst>
            <a:ext uri="{FF2B5EF4-FFF2-40B4-BE49-F238E27FC236}">
              <a16:creationId xmlns:a16="http://schemas.microsoft.com/office/drawing/2014/main" id="{026C7E73-60B2-4740-9D48-7C12BD2F9B9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13" name="Line 8685">
          <a:extLst>
            <a:ext uri="{FF2B5EF4-FFF2-40B4-BE49-F238E27FC236}">
              <a16:creationId xmlns:a16="http://schemas.microsoft.com/office/drawing/2014/main" id="{498BF0B1-211C-4F76-9D4E-5EFA3D76294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14" name="Line 8686">
          <a:extLst>
            <a:ext uri="{FF2B5EF4-FFF2-40B4-BE49-F238E27FC236}">
              <a16:creationId xmlns:a16="http://schemas.microsoft.com/office/drawing/2014/main" id="{A87CC277-1465-45D8-9A29-1381BB6F815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15" name="Line 8687">
          <a:extLst>
            <a:ext uri="{FF2B5EF4-FFF2-40B4-BE49-F238E27FC236}">
              <a16:creationId xmlns:a16="http://schemas.microsoft.com/office/drawing/2014/main" id="{302692B7-415E-4BCB-AC0A-F473A78697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16" name="Line 8688">
          <a:extLst>
            <a:ext uri="{FF2B5EF4-FFF2-40B4-BE49-F238E27FC236}">
              <a16:creationId xmlns:a16="http://schemas.microsoft.com/office/drawing/2014/main" id="{0B723E6B-C6A3-4171-A920-D51E6E4EAC8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17" name="Line 8689">
          <a:extLst>
            <a:ext uri="{FF2B5EF4-FFF2-40B4-BE49-F238E27FC236}">
              <a16:creationId xmlns:a16="http://schemas.microsoft.com/office/drawing/2014/main" id="{12B7092E-411C-4A49-9C51-77CD0F5932E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18" name="Line 8690">
          <a:extLst>
            <a:ext uri="{FF2B5EF4-FFF2-40B4-BE49-F238E27FC236}">
              <a16:creationId xmlns:a16="http://schemas.microsoft.com/office/drawing/2014/main" id="{DCB4820E-BC65-4AFD-929A-D6AEBF72710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19" name="Line 8691">
          <a:extLst>
            <a:ext uri="{FF2B5EF4-FFF2-40B4-BE49-F238E27FC236}">
              <a16:creationId xmlns:a16="http://schemas.microsoft.com/office/drawing/2014/main" id="{585ED159-07F7-480C-9E18-ED88F4AEB4F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20" name="Line 8692">
          <a:extLst>
            <a:ext uri="{FF2B5EF4-FFF2-40B4-BE49-F238E27FC236}">
              <a16:creationId xmlns:a16="http://schemas.microsoft.com/office/drawing/2014/main" id="{9F06415F-7927-41A4-AB62-47C4265E511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21" name="Line 8693">
          <a:extLst>
            <a:ext uri="{FF2B5EF4-FFF2-40B4-BE49-F238E27FC236}">
              <a16:creationId xmlns:a16="http://schemas.microsoft.com/office/drawing/2014/main" id="{C4EE01D0-967F-4E91-96AD-210264051F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22" name="Line 8694">
          <a:extLst>
            <a:ext uri="{FF2B5EF4-FFF2-40B4-BE49-F238E27FC236}">
              <a16:creationId xmlns:a16="http://schemas.microsoft.com/office/drawing/2014/main" id="{1D69C8EB-E467-4ACC-807F-8DFC4BEDF8B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23" name="Line 8695">
          <a:extLst>
            <a:ext uri="{FF2B5EF4-FFF2-40B4-BE49-F238E27FC236}">
              <a16:creationId xmlns:a16="http://schemas.microsoft.com/office/drawing/2014/main" id="{63EE42BC-340C-4C81-B11E-1465B227350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24" name="Line 8696">
          <a:extLst>
            <a:ext uri="{FF2B5EF4-FFF2-40B4-BE49-F238E27FC236}">
              <a16:creationId xmlns:a16="http://schemas.microsoft.com/office/drawing/2014/main" id="{1138A952-0E0C-42C7-A880-DF6E74D6A99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25" name="Line 8697">
          <a:extLst>
            <a:ext uri="{FF2B5EF4-FFF2-40B4-BE49-F238E27FC236}">
              <a16:creationId xmlns:a16="http://schemas.microsoft.com/office/drawing/2014/main" id="{467F0181-867A-4069-BBAB-5C53E9EC86E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26" name="Line 8698">
          <a:extLst>
            <a:ext uri="{FF2B5EF4-FFF2-40B4-BE49-F238E27FC236}">
              <a16:creationId xmlns:a16="http://schemas.microsoft.com/office/drawing/2014/main" id="{1432B445-47BB-4D2C-A35D-9D1D77C3F4D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27" name="Line 8699">
          <a:extLst>
            <a:ext uri="{FF2B5EF4-FFF2-40B4-BE49-F238E27FC236}">
              <a16:creationId xmlns:a16="http://schemas.microsoft.com/office/drawing/2014/main" id="{2ECD9B40-BD3A-4187-BC0B-A074911BB12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28" name="Line 8700">
          <a:extLst>
            <a:ext uri="{FF2B5EF4-FFF2-40B4-BE49-F238E27FC236}">
              <a16:creationId xmlns:a16="http://schemas.microsoft.com/office/drawing/2014/main" id="{2A8FC499-6EA8-4C52-A168-E7C82658BE6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29" name="Line 8701">
          <a:extLst>
            <a:ext uri="{FF2B5EF4-FFF2-40B4-BE49-F238E27FC236}">
              <a16:creationId xmlns:a16="http://schemas.microsoft.com/office/drawing/2014/main" id="{51E0AC28-6605-4DE3-82C3-8191DE8DFEF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30" name="Line 8702">
          <a:extLst>
            <a:ext uri="{FF2B5EF4-FFF2-40B4-BE49-F238E27FC236}">
              <a16:creationId xmlns:a16="http://schemas.microsoft.com/office/drawing/2014/main" id="{C3BDE703-07C4-4662-9C8E-8DB6A57AB5A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31" name="Line 8703">
          <a:extLst>
            <a:ext uri="{FF2B5EF4-FFF2-40B4-BE49-F238E27FC236}">
              <a16:creationId xmlns:a16="http://schemas.microsoft.com/office/drawing/2014/main" id="{27F9B46F-E190-460A-9A88-46AC3F75263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32" name="Line 8704">
          <a:extLst>
            <a:ext uri="{FF2B5EF4-FFF2-40B4-BE49-F238E27FC236}">
              <a16:creationId xmlns:a16="http://schemas.microsoft.com/office/drawing/2014/main" id="{732945E8-FB25-4E54-8DA6-7A9765A1EF8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33" name="Line 8705">
          <a:extLst>
            <a:ext uri="{FF2B5EF4-FFF2-40B4-BE49-F238E27FC236}">
              <a16:creationId xmlns:a16="http://schemas.microsoft.com/office/drawing/2014/main" id="{34C48830-B87A-48AA-8D9F-59F3204C178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34" name="Line 8706">
          <a:extLst>
            <a:ext uri="{FF2B5EF4-FFF2-40B4-BE49-F238E27FC236}">
              <a16:creationId xmlns:a16="http://schemas.microsoft.com/office/drawing/2014/main" id="{27B3B425-670B-468C-BF2C-3F1E797910F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35" name="Line 8707">
          <a:extLst>
            <a:ext uri="{FF2B5EF4-FFF2-40B4-BE49-F238E27FC236}">
              <a16:creationId xmlns:a16="http://schemas.microsoft.com/office/drawing/2014/main" id="{AC03DC0C-8D2E-4312-ABDE-651C2B7C226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36" name="Line 8708">
          <a:extLst>
            <a:ext uri="{FF2B5EF4-FFF2-40B4-BE49-F238E27FC236}">
              <a16:creationId xmlns:a16="http://schemas.microsoft.com/office/drawing/2014/main" id="{1EA75D36-73ED-4520-92CB-A9141A63E42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37" name="Line 8709">
          <a:extLst>
            <a:ext uri="{FF2B5EF4-FFF2-40B4-BE49-F238E27FC236}">
              <a16:creationId xmlns:a16="http://schemas.microsoft.com/office/drawing/2014/main" id="{A8330C36-2EA7-46E4-9851-1AC720FC9F9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38" name="Line 8710">
          <a:extLst>
            <a:ext uri="{FF2B5EF4-FFF2-40B4-BE49-F238E27FC236}">
              <a16:creationId xmlns:a16="http://schemas.microsoft.com/office/drawing/2014/main" id="{99E1895E-81C9-42A2-BDC2-DB9ADF45751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39" name="Line 8711">
          <a:extLst>
            <a:ext uri="{FF2B5EF4-FFF2-40B4-BE49-F238E27FC236}">
              <a16:creationId xmlns:a16="http://schemas.microsoft.com/office/drawing/2014/main" id="{18C9E415-9C1E-4C7E-8385-23530D5AB3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40" name="Line 8712">
          <a:extLst>
            <a:ext uri="{FF2B5EF4-FFF2-40B4-BE49-F238E27FC236}">
              <a16:creationId xmlns:a16="http://schemas.microsoft.com/office/drawing/2014/main" id="{84D78A8A-0B8E-4349-8F9F-3008BCE9BF4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41" name="Line 8713">
          <a:extLst>
            <a:ext uri="{FF2B5EF4-FFF2-40B4-BE49-F238E27FC236}">
              <a16:creationId xmlns:a16="http://schemas.microsoft.com/office/drawing/2014/main" id="{7D8DDC8B-2F5F-41EC-8698-8BF38C753BC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42" name="Line 8714">
          <a:extLst>
            <a:ext uri="{FF2B5EF4-FFF2-40B4-BE49-F238E27FC236}">
              <a16:creationId xmlns:a16="http://schemas.microsoft.com/office/drawing/2014/main" id="{168D486D-828D-423F-91D6-DE66FD0278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43" name="Line 8715">
          <a:extLst>
            <a:ext uri="{FF2B5EF4-FFF2-40B4-BE49-F238E27FC236}">
              <a16:creationId xmlns:a16="http://schemas.microsoft.com/office/drawing/2014/main" id="{BF994FDD-D6DD-4F89-A566-CFB3BB14B66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44" name="Line 8716">
          <a:extLst>
            <a:ext uri="{FF2B5EF4-FFF2-40B4-BE49-F238E27FC236}">
              <a16:creationId xmlns:a16="http://schemas.microsoft.com/office/drawing/2014/main" id="{1D51BCF8-1E8E-452C-9382-8CAC0549E361}"/>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45" name="Line 8717">
          <a:extLst>
            <a:ext uri="{FF2B5EF4-FFF2-40B4-BE49-F238E27FC236}">
              <a16:creationId xmlns:a16="http://schemas.microsoft.com/office/drawing/2014/main" id="{0EBED16C-E80E-4DEF-84DE-46DCFB709FE3}"/>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46" name="Line 8718">
          <a:extLst>
            <a:ext uri="{FF2B5EF4-FFF2-40B4-BE49-F238E27FC236}">
              <a16:creationId xmlns:a16="http://schemas.microsoft.com/office/drawing/2014/main" id="{19A78294-C74B-4698-9EAD-4754E04302B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47" name="Line 8719">
          <a:extLst>
            <a:ext uri="{FF2B5EF4-FFF2-40B4-BE49-F238E27FC236}">
              <a16:creationId xmlns:a16="http://schemas.microsoft.com/office/drawing/2014/main" id="{67FA9EB3-408A-47C4-8C88-82FDE8A77A7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48" name="Line 8720">
          <a:extLst>
            <a:ext uri="{FF2B5EF4-FFF2-40B4-BE49-F238E27FC236}">
              <a16:creationId xmlns:a16="http://schemas.microsoft.com/office/drawing/2014/main" id="{F47D2B0C-25B8-4625-AE52-7D24B5DBAA8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49" name="Line 8721">
          <a:extLst>
            <a:ext uri="{FF2B5EF4-FFF2-40B4-BE49-F238E27FC236}">
              <a16:creationId xmlns:a16="http://schemas.microsoft.com/office/drawing/2014/main" id="{576CECC4-F6AA-4C79-8EA3-9865022B644A}"/>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50" name="Line 8722">
          <a:extLst>
            <a:ext uri="{FF2B5EF4-FFF2-40B4-BE49-F238E27FC236}">
              <a16:creationId xmlns:a16="http://schemas.microsoft.com/office/drawing/2014/main" id="{31C3AA12-477C-46F5-8877-D7DB49C38018}"/>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51" name="Line 8723">
          <a:extLst>
            <a:ext uri="{FF2B5EF4-FFF2-40B4-BE49-F238E27FC236}">
              <a16:creationId xmlns:a16="http://schemas.microsoft.com/office/drawing/2014/main" id="{A963355C-EF46-41CE-AB4B-52400BA48F3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52" name="Line 8724">
          <a:extLst>
            <a:ext uri="{FF2B5EF4-FFF2-40B4-BE49-F238E27FC236}">
              <a16:creationId xmlns:a16="http://schemas.microsoft.com/office/drawing/2014/main" id="{DFFCA2CB-ACEA-44C9-8820-D0A9621A1CC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53" name="Line 8725">
          <a:extLst>
            <a:ext uri="{FF2B5EF4-FFF2-40B4-BE49-F238E27FC236}">
              <a16:creationId xmlns:a16="http://schemas.microsoft.com/office/drawing/2014/main" id="{91B3C8AB-6E63-4641-B882-79AAAAFFEC7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54" name="Line 8726">
          <a:extLst>
            <a:ext uri="{FF2B5EF4-FFF2-40B4-BE49-F238E27FC236}">
              <a16:creationId xmlns:a16="http://schemas.microsoft.com/office/drawing/2014/main" id="{CC525BC8-FC25-45A4-8A79-C4140C59185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55" name="Line 8727">
          <a:extLst>
            <a:ext uri="{FF2B5EF4-FFF2-40B4-BE49-F238E27FC236}">
              <a16:creationId xmlns:a16="http://schemas.microsoft.com/office/drawing/2014/main" id="{23949396-5564-4CB6-9DD5-3F1F0777589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56" name="Line 8728">
          <a:extLst>
            <a:ext uri="{FF2B5EF4-FFF2-40B4-BE49-F238E27FC236}">
              <a16:creationId xmlns:a16="http://schemas.microsoft.com/office/drawing/2014/main" id="{91F69D31-F049-41FE-AD52-9F8D09BA690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57" name="Line 8729">
          <a:extLst>
            <a:ext uri="{FF2B5EF4-FFF2-40B4-BE49-F238E27FC236}">
              <a16:creationId xmlns:a16="http://schemas.microsoft.com/office/drawing/2014/main" id="{A7C58BE0-5B4F-4242-87C2-4CBC7791D95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58" name="Line 8730">
          <a:extLst>
            <a:ext uri="{FF2B5EF4-FFF2-40B4-BE49-F238E27FC236}">
              <a16:creationId xmlns:a16="http://schemas.microsoft.com/office/drawing/2014/main" id="{55808A0C-600D-4090-BB43-88668EE4E3A0}"/>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59" name="Line 8731">
          <a:extLst>
            <a:ext uri="{FF2B5EF4-FFF2-40B4-BE49-F238E27FC236}">
              <a16:creationId xmlns:a16="http://schemas.microsoft.com/office/drawing/2014/main" id="{545FB242-F858-4D41-BFED-F80A541AE2E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60" name="Line 8732">
          <a:extLst>
            <a:ext uri="{FF2B5EF4-FFF2-40B4-BE49-F238E27FC236}">
              <a16:creationId xmlns:a16="http://schemas.microsoft.com/office/drawing/2014/main" id="{7267D684-BB6F-4B65-9702-00FAFD445BF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61" name="Line 8733">
          <a:extLst>
            <a:ext uri="{FF2B5EF4-FFF2-40B4-BE49-F238E27FC236}">
              <a16:creationId xmlns:a16="http://schemas.microsoft.com/office/drawing/2014/main" id="{73566564-F0D9-464A-92A3-C8F6C7D8AC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62" name="Line 8734">
          <a:extLst>
            <a:ext uri="{FF2B5EF4-FFF2-40B4-BE49-F238E27FC236}">
              <a16:creationId xmlns:a16="http://schemas.microsoft.com/office/drawing/2014/main" id="{021355EF-2F06-40C7-B79F-A5C023C9FDA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63" name="Line 8735">
          <a:extLst>
            <a:ext uri="{FF2B5EF4-FFF2-40B4-BE49-F238E27FC236}">
              <a16:creationId xmlns:a16="http://schemas.microsoft.com/office/drawing/2014/main" id="{00C8E398-1A28-43C1-8170-A720CBC0F07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64" name="Line 8736">
          <a:extLst>
            <a:ext uri="{FF2B5EF4-FFF2-40B4-BE49-F238E27FC236}">
              <a16:creationId xmlns:a16="http://schemas.microsoft.com/office/drawing/2014/main" id="{7B420C9D-EC93-4D4E-907F-0669F1F81C0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65" name="Line 8737">
          <a:extLst>
            <a:ext uri="{FF2B5EF4-FFF2-40B4-BE49-F238E27FC236}">
              <a16:creationId xmlns:a16="http://schemas.microsoft.com/office/drawing/2014/main" id="{0A8252CD-7A9D-4D8F-AB04-1224B5489CB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66" name="Line 8738">
          <a:extLst>
            <a:ext uri="{FF2B5EF4-FFF2-40B4-BE49-F238E27FC236}">
              <a16:creationId xmlns:a16="http://schemas.microsoft.com/office/drawing/2014/main" id="{CB15638F-BFD7-4A1A-B412-4BE2185465BF}"/>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67" name="Line 8739">
          <a:extLst>
            <a:ext uri="{FF2B5EF4-FFF2-40B4-BE49-F238E27FC236}">
              <a16:creationId xmlns:a16="http://schemas.microsoft.com/office/drawing/2014/main" id="{E388D1A0-C831-4C0D-9AE7-2A862FB2F56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68" name="Line 8740">
          <a:extLst>
            <a:ext uri="{FF2B5EF4-FFF2-40B4-BE49-F238E27FC236}">
              <a16:creationId xmlns:a16="http://schemas.microsoft.com/office/drawing/2014/main" id="{8F7FD74A-F598-4F18-834B-3F2219E823E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69" name="Line 8741">
          <a:extLst>
            <a:ext uri="{FF2B5EF4-FFF2-40B4-BE49-F238E27FC236}">
              <a16:creationId xmlns:a16="http://schemas.microsoft.com/office/drawing/2014/main" id="{7D021067-726F-4495-AA07-DEB60FCB4399}"/>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70" name="Line 8742">
          <a:extLst>
            <a:ext uri="{FF2B5EF4-FFF2-40B4-BE49-F238E27FC236}">
              <a16:creationId xmlns:a16="http://schemas.microsoft.com/office/drawing/2014/main" id="{2D80B775-E4B3-4BB4-857D-643D185E385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71" name="Line 8743">
          <a:extLst>
            <a:ext uri="{FF2B5EF4-FFF2-40B4-BE49-F238E27FC236}">
              <a16:creationId xmlns:a16="http://schemas.microsoft.com/office/drawing/2014/main" id="{E73C533C-7D70-4E70-BC71-6A2384636F14}"/>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72" name="Line 8744">
          <a:extLst>
            <a:ext uri="{FF2B5EF4-FFF2-40B4-BE49-F238E27FC236}">
              <a16:creationId xmlns:a16="http://schemas.microsoft.com/office/drawing/2014/main" id="{3577BED4-4404-410F-B6A6-8367E091B3A2}"/>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73" name="Line 8745">
          <a:extLst>
            <a:ext uri="{FF2B5EF4-FFF2-40B4-BE49-F238E27FC236}">
              <a16:creationId xmlns:a16="http://schemas.microsoft.com/office/drawing/2014/main" id="{AFD33775-C2B0-4151-BE48-9747323F6FF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74" name="Line 8746">
          <a:extLst>
            <a:ext uri="{FF2B5EF4-FFF2-40B4-BE49-F238E27FC236}">
              <a16:creationId xmlns:a16="http://schemas.microsoft.com/office/drawing/2014/main" id="{CA292F6D-83DE-4AFA-8476-919D0E692647}"/>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75" name="Line 8747">
          <a:extLst>
            <a:ext uri="{FF2B5EF4-FFF2-40B4-BE49-F238E27FC236}">
              <a16:creationId xmlns:a16="http://schemas.microsoft.com/office/drawing/2014/main" id="{1E00C693-5AD5-4BA3-B5EC-0BD188A6BC5B}"/>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76" name="Line 8748">
          <a:extLst>
            <a:ext uri="{FF2B5EF4-FFF2-40B4-BE49-F238E27FC236}">
              <a16:creationId xmlns:a16="http://schemas.microsoft.com/office/drawing/2014/main" id="{87877943-BFBA-44C0-A78E-1E082B763AB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77" name="Line 8749">
          <a:extLst>
            <a:ext uri="{FF2B5EF4-FFF2-40B4-BE49-F238E27FC236}">
              <a16:creationId xmlns:a16="http://schemas.microsoft.com/office/drawing/2014/main" id="{C35EC181-F699-43FE-98B0-C4AAB57F60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78" name="Line 8750">
          <a:extLst>
            <a:ext uri="{FF2B5EF4-FFF2-40B4-BE49-F238E27FC236}">
              <a16:creationId xmlns:a16="http://schemas.microsoft.com/office/drawing/2014/main" id="{2D6DD66A-1CDF-44CD-8854-B0495A17ED86}"/>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79" name="Line 8751">
          <a:extLst>
            <a:ext uri="{FF2B5EF4-FFF2-40B4-BE49-F238E27FC236}">
              <a16:creationId xmlns:a16="http://schemas.microsoft.com/office/drawing/2014/main" id="{E5BE6311-FA06-43DC-9943-E8E79E10588E}"/>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80" name="Line 8752">
          <a:extLst>
            <a:ext uri="{FF2B5EF4-FFF2-40B4-BE49-F238E27FC236}">
              <a16:creationId xmlns:a16="http://schemas.microsoft.com/office/drawing/2014/main" id="{50B5F980-7BD0-41EA-8E53-E11CD36235EC}"/>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81" name="Line 8753">
          <a:extLst>
            <a:ext uri="{FF2B5EF4-FFF2-40B4-BE49-F238E27FC236}">
              <a16:creationId xmlns:a16="http://schemas.microsoft.com/office/drawing/2014/main" id="{93176644-ACD8-49D2-9194-0BB979F0BD55}"/>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82" name="Line 8754">
          <a:extLst>
            <a:ext uri="{FF2B5EF4-FFF2-40B4-BE49-F238E27FC236}">
              <a16:creationId xmlns:a16="http://schemas.microsoft.com/office/drawing/2014/main" id="{EA6287D0-8B0B-452B-AF81-1729FE667CC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xdr:row>
      <xdr:rowOff>0</xdr:rowOff>
    </xdr:from>
    <xdr:to>
      <xdr:col>0</xdr:col>
      <xdr:colOff>0</xdr:colOff>
      <xdr:row>28</xdr:row>
      <xdr:rowOff>0</xdr:rowOff>
    </xdr:to>
    <xdr:sp macro="" textlink="">
      <xdr:nvSpPr>
        <xdr:cNvPr id="6078083" name="Line 8755">
          <a:extLst>
            <a:ext uri="{FF2B5EF4-FFF2-40B4-BE49-F238E27FC236}">
              <a16:creationId xmlns:a16="http://schemas.microsoft.com/office/drawing/2014/main" id="{3278E175-1469-4C65-9E0A-BF26C13C6F6D}"/>
            </a:ext>
          </a:extLst>
        </xdr:cNvPr>
        <xdr:cNvSpPr>
          <a:spLocks noChangeShapeType="1"/>
        </xdr:cNvSpPr>
      </xdr:nvSpPr>
      <xdr:spPr bwMode="auto">
        <a:xfrm flipV="1">
          <a:off x="0" y="8096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84" name="Line 8780">
          <a:extLst>
            <a:ext uri="{FF2B5EF4-FFF2-40B4-BE49-F238E27FC236}">
              <a16:creationId xmlns:a16="http://schemas.microsoft.com/office/drawing/2014/main" id="{8FF8B9DF-60A2-461E-BDFF-44EDEE4C434B}"/>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85" name="Line 8781">
          <a:extLst>
            <a:ext uri="{FF2B5EF4-FFF2-40B4-BE49-F238E27FC236}">
              <a16:creationId xmlns:a16="http://schemas.microsoft.com/office/drawing/2014/main" id="{A615F477-3390-45D5-81B2-C98E8024D270}"/>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86" name="Line 8782">
          <a:extLst>
            <a:ext uri="{FF2B5EF4-FFF2-40B4-BE49-F238E27FC236}">
              <a16:creationId xmlns:a16="http://schemas.microsoft.com/office/drawing/2014/main" id="{D09D1FD5-1263-450D-98C6-9982492CF87A}"/>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87" name="Line 8783">
          <a:extLst>
            <a:ext uri="{FF2B5EF4-FFF2-40B4-BE49-F238E27FC236}">
              <a16:creationId xmlns:a16="http://schemas.microsoft.com/office/drawing/2014/main" id="{FF0B06B6-2FAC-43ED-95AD-2FE87B3DF376}"/>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88" name="Line 8784">
          <a:extLst>
            <a:ext uri="{FF2B5EF4-FFF2-40B4-BE49-F238E27FC236}">
              <a16:creationId xmlns:a16="http://schemas.microsoft.com/office/drawing/2014/main" id="{E9CC2E74-1B84-491C-88BD-495DE422C0A0}"/>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89" name="Line 8785">
          <a:extLst>
            <a:ext uri="{FF2B5EF4-FFF2-40B4-BE49-F238E27FC236}">
              <a16:creationId xmlns:a16="http://schemas.microsoft.com/office/drawing/2014/main" id="{FBAB7B97-648B-481C-90A2-1DEC216EB9F2}"/>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90" name="Line 8786">
          <a:extLst>
            <a:ext uri="{FF2B5EF4-FFF2-40B4-BE49-F238E27FC236}">
              <a16:creationId xmlns:a16="http://schemas.microsoft.com/office/drawing/2014/main" id="{47938709-FA67-461F-A7B4-A5A5D324094E}"/>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91" name="Line 8787">
          <a:extLst>
            <a:ext uri="{FF2B5EF4-FFF2-40B4-BE49-F238E27FC236}">
              <a16:creationId xmlns:a16="http://schemas.microsoft.com/office/drawing/2014/main" id="{F477FB98-6B8C-4421-8F27-E24CC0BE7F2E}"/>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92" name="Line 8788">
          <a:extLst>
            <a:ext uri="{FF2B5EF4-FFF2-40B4-BE49-F238E27FC236}">
              <a16:creationId xmlns:a16="http://schemas.microsoft.com/office/drawing/2014/main" id="{0F7947DF-834A-4AE9-99ED-A4B8B8DF270D}"/>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93" name="Line 8789">
          <a:extLst>
            <a:ext uri="{FF2B5EF4-FFF2-40B4-BE49-F238E27FC236}">
              <a16:creationId xmlns:a16="http://schemas.microsoft.com/office/drawing/2014/main" id="{6D9FFDCC-641D-4EC4-8B1B-B1A0B0C5B010}"/>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94" name="Line 8790">
          <a:extLst>
            <a:ext uri="{FF2B5EF4-FFF2-40B4-BE49-F238E27FC236}">
              <a16:creationId xmlns:a16="http://schemas.microsoft.com/office/drawing/2014/main" id="{1B18A1B4-44F4-4DEC-8821-BE3249C2AF2A}"/>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0</xdr:rowOff>
    </xdr:from>
    <xdr:to>
      <xdr:col>0</xdr:col>
      <xdr:colOff>0</xdr:colOff>
      <xdr:row>10</xdr:row>
      <xdr:rowOff>0</xdr:rowOff>
    </xdr:to>
    <xdr:sp macro="" textlink="">
      <xdr:nvSpPr>
        <xdr:cNvPr id="6078095" name="Line 8791">
          <a:extLst>
            <a:ext uri="{FF2B5EF4-FFF2-40B4-BE49-F238E27FC236}">
              <a16:creationId xmlns:a16="http://schemas.microsoft.com/office/drawing/2014/main" id="{068E50B8-1FBF-48AB-9D12-FA753C40CB3C}"/>
            </a:ext>
          </a:extLst>
        </xdr:cNvPr>
        <xdr:cNvSpPr>
          <a:spLocks noChangeShapeType="1"/>
        </xdr:cNvSpPr>
      </xdr:nvSpPr>
      <xdr:spPr bwMode="auto">
        <a:xfrm flipV="1">
          <a:off x="0" y="260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096" name="Line 8804">
          <a:extLst>
            <a:ext uri="{FF2B5EF4-FFF2-40B4-BE49-F238E27FC236}">
              <a16:creationId xmlns:a16="http://schemas.microsoft.com/office/drawing/2014/main" id="{5C3A38F5-AD3D-4D9C-A973-A70463B596AF}"/>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097" name="Line 8805">
          <a:extLst>
            <a:ext uri="{FF2B5EF4-FFF2-40B4-BE49-F238E27FC236}">
              <a16:creationId xmlns:a16="http://schemas.microsoft.com/office/drawing/2014/main" id="{087FC539-DE1A-414A-A83A-8BA59B27AFE4}"/>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098" name="Line 8806">
          <a:extLst>
            <a:ext uri="{FF2B5EF4-FFF2-40B4-BE49-F238E27FC236}">
              <a16:creationId xmlns:a16="http://schemas.microsoft.com/office/drawing/2014/main" id="{FD61C57A-BA54-4229-AB28-6B0F34CC6600}"/>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099" name="Line 8807">
          <a:extLst>
            <a:ext uri="{FF2B5EF4-FFF2-40B4-BE49-F238E27FC236}">
              <a16:creationId xmlns:a16="http://schemas.microsoft.com/office/drawing/2014/main" id="{1DA7E86F-6A7D-44A9-A8D4-EA28EEAA28CA}"/>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00" name="Line 8808">
          <a:extLst>
            <a:ext uri="{FF2B5EF4-FFF2-40B4-BE49-F238E27FC236}">
              <a16:creationId xmlns:a16="http://schemas.microsoft.com/office/drawing/2014/main" id="{7C05041B-7E3C-4BF6-AD8B-AEFA2F85BBA9}"/>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01" name="Line 8809">
          <a:extLst>
            <a:ext uri="{FF2B5EF4-FFF2-40B4-BE49-F238E27FC236}">
              <a16:creationId xmlns:a16="http://schemas.microsoft.com/office/drawing/2014/main" id="{A6D7EBF9-1F9F-49A0-B266-1AB1BABD469C}"/>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02" name="Line 8810">
          <a:extLst>
            <a:ext uri="{FF2B5EF4-FFF2-40B4-BE49-F238E27FC236}">
              <a16:creationId xmlns:a16="http://schemas.microsoft.com/office/drawing/2014/main" id="{08ED90F4-348B-4AD1-9B01-467C350D3F04}"/>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03" name="Line 8811">
          <a:extLst>
            <a:ext uri="{FF2B5EF4-FFF2-40B4-BE49-F238E27FC236}">
              <a16:creationId xmlns:a16="http://schemas.microsoft.com/office/drawing/2014/main" id="{48D722CA-B661-4DA3-A289-A4AC1C86A900}"/>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04" name="Line 8812">
          <a:extLst>
            <a:ext uri="{FF2B5EF4-FFF2-40B4-BE49-F238E27FC236}">
              <a16:creationId xmlns:a16="http://schemas.microsoft.com/office/drawing/2014/main" id="{9A294AC3-2576-4113-B937-F4FF9B76C49D}"/>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05" name="Line 8813">
          <a:extLst>
            <a:ext uri="{FF2B5EF4-FFF2-40B4-BE49-F238E27FC236}">
              <a16:creationId xmlns:a16="http://schemas.microsoft.com/office/drawing/2014/main" id="{A5D383E5-D703-4096-99E9-B6C04B74C3B5}"/>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06" name="Line 8814">
          <a:extLst>
            <a:ext uri="{FF2B5EF4-FFF2-40B4-BE49-F238E27FC236}">
              <a16:creationId xmlns:a16="http://schemas.microsoft.com/office/drawing/2014/main" id="{54A73EF9-038C-4BC8-826F-EEEDEEAC5644}"/>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07" name="Line 8815">
          <a:extLst>
            <a:ext uri="{FF2B5EF4-FFF2-40B4-BE49-F238E27FC236}">
              <a16:creationId xmlns:a16="http://schemas.microsoft.com/office/drawing/2014/main" id="{7249D919-26D0-4717-8013-1D40E78F8A7A}"/>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08" name="Line 8816">
          <a:extLst>
            <a:ext uri="{FF2B5EF4-FFF2-40B4-BE49-F238E27FC236}">
              <a16:creationId xmlns:a16="http://schemas.microsoft.com/office/drawing/2014/main" id="{CF0BF62D-2525-45B3-BD32-9CB96C901E5A}"/>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09" name="Line 8817">
          <a:extLst>
            <a:ext uri="{FF2B5EF4-FFF2-40B4-BE49-F238E27FC236}">
              <a16:creationId xmlns:a16="http://schemas.microsoft.com/office/drawing/2014/main" id="{BC022AC5-C248-49A7-9A85-15F4320B9BB4}"/>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10" name="Line 8818">
          <a:extLst>
            <a:ext uri="{FF2B5EF4-FFF2-40B4-BE49-F238E27FC236}">
              <a16:creationId xmlns:a16="http://schemas.microsoft.com/office/drawing/2014/main" id="{F6653C0A-B5D7-4D4F-804B-369F034C0EBF}"/>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11" name="Line 8819">
          <a:extLst>
            <a:ext uri="{FF2B5EF4-FFF2-40B4-BE49-F238E27FC236}">
              <a16:creationId xmlns:a16="http://schemas.microsoft.com/office/drawing/2014/main" id="{C425874F-211C-4144-85C4-91994410B72C}"/>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12" name="Line 8820">
          <a:extLst>
            <a:ext uri="{FF2B5EF4-FFF2-40B4-BE49-F238E27FC236}">
              <a16:creationId xmlns:a16="http://schemas.microsoft.com/office/drawing/2014/main" id="{D25C0883-5770-4FA2-9371-EA891E1EF2C4}"/>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13" name="Line 8821">
          <a:extLst>
            <a:ext uri="{FF2B5EF4-FFF2-40B4-BE49-F238E27FC236}">
              <a16:creationId xmlns:a16="http://schemas.microsoft.com/office/drawing/2014/main" id="{920E1315-DC17-4148-888F-D3DF80E5EE72}"/>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14" name="Line 8822">
          <a:extLst>
            <a:ext uri="{FF2B5EF4-FFF2-40B4-BE49-F238E27FC236}">
              <a16:creationId xmlns:a16="http://schemas.microsoft.com/office/drawing/2014/main" id="{E05A7C5E-3A5A-47BA-B1DA-2CC26397A8F2}"/>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15" name="Line 8823">
          <a:extLst>
            <a:ext uri="{FF2B5EF4-FFF2-40B4-BE49-F238E27FC236}">
              <a16:creationId xmlns:a16="http://schemas.microsoft.com/office/drawing/2014/main" id="{A838DF25-AC81-4F59-A515-FA14C506D5B4}"/>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16" name="Line 8824">
          <a:extLst>
            <a:ext uri="{FF2B5EF4-FFF2-40B4-BE49-F238E27FC236}">
              <a16:creationId xmlns:a16="http://schemas.microsoft.com/office/drawing/2014/main" id="{D508E72E-942B-440E-8777-EC13F297B290}"/>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17" name="Line 8825">
          <a:extLst>
            <a:ext uri="{FF2B5EF4-FFF2-40B4-BE49-F238E27FC236}">
              <a16:creationId xmlns:a16="http://schemas.microsoft.com/office/drawing/2014/main" id="{8499C371-1106-4383-9EE0-58956DD8BF35}"/>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18" name="Line 8826">
          <a:extLst>
            <a:ext uri="{FF2B5EF4-FFF2-40B4-BE49-F238E27FC236}">
              <a16:creationId xmlns:a16="http://schemas.microsoft.com/office/drawing/2014/main" id="{356169DB-DE13-4B5E-A19A-70F280129714}"/>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0</xdr:rowOff>
    </xdr:from>
    <xdr:to>
      <xdr:col>0</xdr:col>
      <xdr:colOff>0</xdr:colOff>
      <xdr:row>59</xdr:row>
      <xdr:rowOff>0</xdr:rowOff>
    </xdr:to>
    <xdr:sp macro="" textlink="">
      <xdr:nvSpPr>
        <xdr:cNvPr id="6078119" name="Line 8827">
          <a:extLst>
            <a:ext uri="{FF2B5EF4-FFF2-40B4-BE49-F238E27FC236}">
              <a16:creationId xmlns:a16="http://schemas.microsoft.com/office/drawing/2014/main" id="{327FC7B3-517A-43AE-9C0C-BBD37B55B81A}"/>
            </a:ext>
          </a:extLst>
        </xdr:cNvPr>
        <xdr:cNvSpPr>
          <a:spLocks noChangeShapeType="1"/>
        </xdr:cNvSpPr>
      </xdr:nvSpPr>
      <xdr:spPr bwMode="auto">
        <a:xfrm flipV="1">
          <a:off x="0" y="18326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20" name="Line 8852">
          <a:extLst>
            <a:ext uri="{FF2B5EF4-FFF2-40B4-BE49-F238E27FC236}">
              <a16:creationId xmlns:a16="http://schemas.microsoft.com/office/drawing/2014/main" id="{7EA41482-9452-4BC8-A151-B6154DE2CC2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21" name="Line 8853">
          <a:extLst>
            <a:ext uri="{FF2B5EF4-FFF2-40B4-BE49-F238E27FC236}">
              <a16:creationId xmlns:a16="http://schemas.microsoft.com/office/drawing/2014/main" id="{EB7C80C5-9818-4B8B-ABAA-752CC68F445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22" name="Line 8854">
          <a:extLst>
            <a:ext uri="{FF2B5EF4-FFF2-40B4-BE49-F238E27FC236}">
              <a16:creationId xmlns:a16="http://schemas.microsoft.com/office/drawing/2014/main" id="{BD2DD13C-2CB1-48EB-A9C9-DD4D5E4F394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23" name="Line 8855">
          <a:extLst>
            <a:ext uri="{FF2B5EF4-FFF2-40B4-BE49-F238E27FC236}">
              <a16:creationId xmlns:a16="http://schemas.microsoft.com/office/drawing/2014/main" id="{D15060B3-94FE-46C6-B5CA-12905299F3C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24" name="Line 8856">
          <a:extLst>
            <a:ext uri="{FF2B5EF4-FFF2-40B4-BE49-F238E27FC236}">
              <a16:creationId xmlns:a16="http://schemas.microsoft.com/office/drawing/2014/main" id="{01AA6EF7-07DE-4110-A71F-B95C0EE6FF4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25" name="Line 8857">
          <a:extLst>
            <a:ext uri="{FF2B5EF4-FFF2-40B4-BE49-F238E27FC236}">
              <a16:creationId xmlns:a16="http://schemas.microsoft.com/office/drawing/2014/main" id="{C4252183-8BD4-4B0A-B1C4-1C0615592A2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26" name="Line 8858">
          <a:extLst>
            <a:ext uri="{FF2B5EF4-FFF2-40B4-BE49-F238E27FC236}">
              <a16:creationId xmlns:a16="http://schemas.microsoft.com/office/drawing/2014/main" id="{F9F32C86-C35B-4BB0-91D2-E53ED8C9F693}"/>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27" name="Line 8859">
          <a:extLst>
            <a:ext uri="{FF2B5EF4-FFF2-40B4-BE49-F238E27FC236}">
              <a16:creationId xmlns:a16="http://schemas.microsoft.com/office/drawing/2014/main" id="{F67B175E-A4AC-4FC8-86F6-ABB4708DB79B}"/>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28" name="Line 8860">
          <a:extLst>
            <a:ext uri="{FF2B5EF4-FFF2-40B4-BE49-F238E27FC236}">
              <a16:creationId xmlns:a16="http://schemas.microsoft.com/office/drawing/2014/main" id="{834C3F97-9400-4D85-AC41-0C307804E189}"/>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29" name="Line 8861">
          <a:extLst>
            <a:ext uri="{FF2B5EF4-FFF2-40B4-BE49-F238E27FC236}">
              <a16:creationId xmlns:a16="http://schemas.microsoft.com/office/drawing/2014/main" id="{913FC359-8308-4A8D-A7C3-5E31A5172FF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30" name="Line 8862">
          <a:extLst>
            <a:ext uri="{FF2B5EF4-FFF2-40B4-BE49-F238E27FC236}">
              <a16:creationId xmlns:a16="http://schemas.microsoft.com/office/drawing/2014/main" id="{7E83F75C-A0F8-4307-9273-93BE3A5419F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31" name="Line 8863">
          <a:extLst>
            <a:ext uri="{FF2B5EF4-FFF2-40B4-BE49-F238E27FC236}">
              <a16:creationId xmlns:a16="http://schemas.microsoft.com/office/drawing/2014/main" id="{4067EC82-1C83-48AD-BE5B-96E09CA1294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32" name="Line 8864">
          <a:extLst>
            <a:ext uri="{FF2B5EF4-FFF2-40B4-BE49-F238E27FC236}">
              <a16:creationId xmlns:a16="http://schemas.microsoft.com/office/drawing/2014/main" id="{D5527AD4-9992-4F1F-A6D2-0603F3601600}"/>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33" name="Line 8865">
          <a:extLst>
            <a:ext uri="{FF2B5EF4-FFF2-40B4-BE49-F238E27FC236}">
              <a16:creationId xmlns:a16="http://schemas.microsoft.com/office/drawing/2014/main" id="{43DBA2DC-9933-4584-AA33-358FD6B6233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34" name="Line 8866">
          <a:extLst>
            <a:ext uri="{FF2B5EF4-FFF2-40B4-BE49-F238E27FC236}">
              <a16:creationId xmlns:a16="http://schemas.microsoft.com/office/drawing/2014/main" id="{4778B107-468D-4E7E-97FD-15DAFB12CAF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35" name="Line 8867">
          <a:extLst>
            <a:ext uri="{FF2B5EF4-FFF2-40B4-BE49-F238E27FC236}">
              <a16:creationId xmlns:a16="http://schemas.microsoft.com/office/drawing/2014/main" id="{2EE4D13C-0735-4832-8928-25D6C601CC9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36" name="Line 8868">
          <a:extLst>
            <a:ext uri="{FF2B5EF4-FFF2-40B4-BE49-F238E27FC236}">
              <a16:creationId xmlns:a16="http://schemas.microsoft.com/office/drawing/2014/main" id="{35618834-F3F9-42DC-A048-9A05EE3A076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37" name="Line 8869">
          <a:extLst>
            <a:ext uri="{FF2B5EF4-FFF2-40B4-BE49-F238E27FC236}">
              <a16:creationId xmlns:a16="http://schemas.microsoft.com/office/drawing/2014/main" id="{2BDD2FFC-E6CF-4DA7-ABEF-3409E7516B59}"/>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38" name="Line 8870">
          <a:extLst>
            <a:ext uri="{FF2B5EF4-FFF2-40B4-BE49-F238E27FC236}">
              <a16:creationId xmlns:a16="http://schemas.microsoft.com/office/drawing/2014/main" id="{2D590036-A2DB-4BC4-A59B-CCB2F36DC5D7}"/>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39" name="Line 8871">
          <a:extLst>
            <a:ext uri="{FF2B5EF4-FFF2-40B4-BE49-F238E27FC236}">
              <a16:creationId xmlns:a16="http://schemas.microsoft.com/office/drawing/2014/main" id="{23CEE5BF-6C12-47B8-B981-DAEE091B291E}"/>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40" name="Line 8872">
          <a:extLst>
            <a:ext uri="{FF2B5EF4-FFF2-40B4-BE49-F238E27FC236}">
              <a16:creationId xmlns:a16="http://schemas.microsoft.com/office/drawing/2014/main" id="{8CD5DF24-2A91-495B-B70D-22CEE71DAAC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41" name="Line 8873">
          <a:extLst>
            <a:ext uri="{FF2B5EF4-FFF2-40B4-BE49-F238E27FC236}">
              <a16:creationId xmlns:a16="http://schemas.microsoft.com/office/drawing/2014/main" id="{D48EED04-FFB0-47B8-98C2-D8A074F5914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42" name="Line 8874">
          <a:extLst>
            <a:ext uri="{FF2B5EF4-FFF2-40B4-BE49-F238E27FC236}">
              <a16:creationId xmlns:a16="http://schemas.microsoft.com/office/drawing/2014/main" id="{21B165C6-9EA2-4A56-A679-CF88A44246D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43" name="Line 8875">
          <a:extLst>
            <a:ext uri="{FF2B5EF4-FFF2-40B4-BE49-F238E27FC236}">
              <a16:creationId xmlns:a16="http://schemas.microsoft.com/office/drawing/2014/main" id="{B98933EB-D5D2-49D3-A1CD-78B6D6CC47F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44" name="Line 8876">
          <a:extLst>
            <a:ext uri="{FF2B5EF4-FFF2-40B4-BE49-F238E27FC236}">
              <a16:creationId xmlns:a16="http://schemas.microsoft.com/office/drawing/2014/main" id="{011D515C-ECB0-47FE-8F90-9522F888E08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45" name="Line 8877">
          <a:extLst>
            <a:ext uri="{FF2B5EF4-FFF2-40B4-BE49-F238E27FC236}">
              <a16:creationId xmlns:a16="http://schemas.microsoft.com/office/drawing/2014/main" id="{EE870D6C-C471-4096-8801-68B1D676231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46" name="Line 8878">
          <a:extLst>
            <a:ext uri="{FF2B5EF4-FFF2-40B4-BE49-F238E27FC236}">
              <a16:creationId xmlns:a16="http://schemas.microsoft.com/office/drawing/2014/main" id="{450DA4F0-D5A3-468A-90AB-5863295A0E1E}"/>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47" name="Line 8879">
          <a:extLst>
            <a:ext uri="{FF2B5EF4-FFF2-40B4-BE49-F238E27FC236}">
              <a16:creationId xmlns:a16="http://schemas.microsoft.com/office/drawing/2014/main" id="{EF371E05-0EBF-46B2-ABCF-DD760FA6386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48" name="Line 8880">
          <a:extLst>
            <a:ext uri="{FF2B5EF4-FFF2-40B4-BE49-F238E27FC236}">
              <a16:creationId xmlns:a16="http://schemas.microsoft.com/office/drawing/2014/main" id="{B81F83A7-B498-4273-9764-61122479B9E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49" name="Line 8881">
          <a:extLst>
            <a:ext uri="{FF2B5EF4-FFF2-40B4-BE49-F238E27FC236}">
              <a16:creationId xmlns:a16="http://schemas.microsoft.com/office/drawing/2014/main" id="{44DBAAC2-ED35-410E-A118-C0828367AF5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50" name="Line 8882">
          <a:extLst>
            <a:ext uri="{FF2B5EF4-FFF2-40B4-BE49-F238E27FC236}">
              <a16:creationId xmlns:a16="http://schemas.microsoft.com/office/drawing/2014/main" id="{7D62CCB6-C28A-4425-9239-400725A600EE}"/>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51" name="Line 8883">
          <a:extLst>
            <a:ext uri="{FF2B5EF4-FFF2-40B4-BE49-F238E27FC236}">
              <a16:creationId xmlns:a16="http://schemas.microsoft.com/office/drawing/2014/main" id="{F1924B08-1C51-4D0B-BC50-3BBC5F7F09D3}"/>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52" name="Line 8884">
          <a:extLst>
            <a:ext uri="{FF2B5EF4-FFF2-40B4-BE49-F238E27FC236}">
              <a16:creationId xmlns:a16="http://schemas.microsoft.com/office/drawing/2014/main" id="{9B8BD196-3513-40C8-B234-49C4620F334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53" name="Line 8885">
          <a:extLst>
            <a:ext uri="{FF2B5EF4-FFF2-40B4-BE49-F238E27FC236}">
              <a16:creationId xmlns:a16="http://schemas.microsoft.com/office/drawing/2014/main" id="{3570BBE9-E148-4F71-9578-9BE375C9689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54" name="Line 8886">
          <a:extLst>
            <a:ext uri="{FF2B5EF4-FFF2-40B4-BE49-F238E27FC236}">
              <a16:creationId xmlns:a16="http://schemas.microsoft.com/office/drawing/2014/main" id="{73E8735C-64F4-48D0-8757-05469B7D456B}"/>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55" name="Line 8887">
          <a:extLst>
            <a:ext uri="{FF2B5EF4-FFF2-40B4-BE49-F238E27FC236}">
              <a16:creationId xmlns:a16="http://schemas.microsoft.com/office/drawing/2014/main" id="{C337B386-209C-49E4-8809-60C5E5169B3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56" name="Line 8888">
          <a:extLst>
            <a:ext uri="{FF2B5EF4-FFF2-40B4-BE49-F238E27FC236}">
              <a16:creationId xmlns:a16="http://schemas.microsoft.com/office/drawing/2014/main" id="{8B7FA1D2-F7C8-4CDA-BE0D-3C7DA9FBB7BB}"/>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57" name="Line 8889">
          <a:extLst>
            <a:ext uri="{FF2B5EF4-FFF2-40B4-BE49-F238E27FC236}">
              <a16:creationId xmlns:a16="http://schemas.microsoft.com/office/drawing/2014/main" id="{18EE27A8-7AB5-4BB0-A6F5-168F3CDD9B7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58" name="Line 8890">
          <a:extLst>
            <a:ext uri="{FF2B5EF4-FFF2-40B4-BE49-F238E27FC236}">
              <a16:creationId xmlns:a16="http://schemas.microsoft.com/office/drawing/2014/main" id="{C5D8F6BB-4F96-49B8-A9CF-BDC3B0669FD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59" name="Line 8891">
          <a:extLst>
            <a:ext uri="{FF2B5EF4-FFF2-40B4-BE49-F238E27FC236}">
              <a16:creationId xmlns:a16="http://schemas.microsoft.com/office/drawing/2014/main" id="{25D77F60-AE60-4AF2-B1FE-FA0CA98B969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60" name="Line 8892">
          <a:extLst>
            <a:ext uri="{FF2B5EF4-FFF2-40B4-BE49-F238E27FC236}">
              <a16:creationId xmlns:a16="http://schemas.microsoft.com/office/drawing/2014/main" id="{9CC7BC4F-21FB-46BA-A22C-FF699A5A4FD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61" name="Line 8893">
          <a:extLst>
            <a:ext uri="{FF2B5EF4-FFF2-40B4-BE49-F238E27FC236}">
              <a16:creationId xmlns:a16="http://schemas.microsoft.com/office/drawing/2014/main" id="{7E3E2CFA-5480-477D-BA45-CD39DE36195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62" name="Line 8894">
          <a:extLst>
            <a:ext uri="{FF2B5EF4-FFF2-40B4-BE49-F238E27FC236}">
              <a16:creationId xmlns:a16="http://schemas.microsoft.com/office/drawing/2014/main" id="{02B45205-6419-4144-B4EE-E4B8874695C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63" name="Line 8895">
          <a:extLst>
            <a:ext uri="{FF2B5EF4-FFF2-40B4-BE49-F238E27FC236}">
              <a16:creationId xmlns:a16="http://schemas.microsoft.com/office/drawing/2014/main" id="{D9C388EE-6B47-42D3-852B-1B8D2DC15B40}"/>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64" name="Line 8896">
          <a:extLst>
            <a:ext uri="{FF2B5EF4-FFF2-40B4-BE49-F238E27FC236}">
              <a16:creationId xmlns:a16="http://schemas.microsoft.com/office/drawing/2014/main" id="{3537962C-8DD0-4442-8498-EFD81417E1C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65" name="Line 8897">
          <a:extLst>
            <a:ext uri="{FF2B5EF4-FFF2-40B4-BE49-F238E27FC236}">
              <a16:creationId xmlns:a16="http://schemas.microsoft.com/office/drawing/2014/main" id="{C3C951ED-05EC-4370-B666-CCA231D8868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66" name="Line 8898">
          <a:extLst>
            <a:ext uri="{FF2B5EF4-FFF2-40B4-BE49-F238E27FC236}">
              <a16:creationId xmlns:a16="http://schemas.microsoft.com/office/drawing/2014/main" id="{316B8500-4347-470F-BAE1-6F794A8B0A9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67" name="Line 8899">
          <a:extLst>
            <a:ext uri="{FF2B5EF4-FFF2-40B4-BE49-F238E27FC236}">
              <a16:creationId xmlns:a16="http://schemas.microsoft.com/office/drawing/2014/main" id="{1B8327B0-6EFC-496D-B345-AD26F6EC44B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68" name="Line 8900">
          <a:extLst>
            <a:ext uri="{FF2B5EF4-FFF2-40B4-BE49-F238E27FC236}">
              <a16:creationId xmlns:a16="http://schemas.microsoft.com/office/drawing/2014/main" id="{B843E119-AA23-4C88-998D-0F635D84C529}"/>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69" name="Line 8901">
          <a:extLst>
            <a:ext uri="{FF2B5EF4-FFF2-40B4-BE49-F238E27FC236}">
              <a16:creationId xmlns:a16="http://schemas.microsoft.com/office/drawing/2014/main" id="{CDAE633A-53E4-426C-BE11-DA7672DCC183}"/>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70" name="Line 8902">
          <a:extLst>
            <a:ext uri="{FF2B5EF4-FFF2-40B4-BE49-F238E27FC236}">
              <a16:creationId xmlns:a16="http://schemas.microsoft.com/office/drawing/2014/main" id="{FC651A0A-A896-40D9-9900-A43D72FA15A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71" name="Line 8903">
          <a:extLst>
            <a:ext uri="{FF2B5EF4-FFF2-40B4-BE49-F238E27FC236}">
              <a16:creationId xmlns:a16="http://schemas.microsoft.com/office/drawing/2014/main" id="{90B2D2CF-6776-4F6B-B83B-C022B5870B07}"/>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72" name="Line 8904">
          <a:extLst>
            <a:ext uri="{FF2B5EF4-FFF2-40B4-BE49-F238E27FC236}">
              <a16:creationId xmlns:a16="http://schemas.microsoft.com/office/drawing/2014/main" id="{C230F827-5265-45E7-8E38-D9ECBD95434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73" name="Line 8905">
          <a:extLst>
            <a:ext uri="{FF2B5EF4-FFF2-40B4-BE49-F238E27FC236}">
              <a16:creationId xmlns:a16="http://schemas.microsoft.com/office/drawing/2014/main" id="{A7F9DF22-03F4-43FB-9DF9-441CE42BD57D}"/>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74" name="Line 8906">
          <a:extLst>
            <a:ext uri="{FF2B5EF4-FFF2-40B4-BE49-F238E27FC236}">
              <a16:creationId xmlns:a16="http://schemas.microsoft.com/office/drawing/2014/main" id="{42038FDC-D081-4F67-9CC5-6D25086C06E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75" name="Line 8907">
          <a:extLst>
            <a:ext uri="{FF2B5EF4-FFF2-40B4-BE49-F238E27FC236}">
              <a16:creationId xmlns:a16="http://schemas.microsoft.com/office/drawing/2014/main" id="{B49CDF98-F4F6-4E27-A5C0-C4AF312AC12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76" name="Line 8908">
          <a:extLst>
            <a:ext uri="{FF2B5EF4-FFF2-40B4-BE49-F238E27FC236}">
              <a16:creationId xmlns:a16="http://schemas.microsoft.com/office/drawing/2014/main" id="{E0383789-48E2-497C-A76F-481D3C4EB76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77" name="Line 8909">
          <a:extLst>
            <a:ext uri="{FF2B5EF4-FFF2-40B4-BE49-F238E27FC236}">
              <a16:creationId xmlns:a16="http://schemas.microsoft.com/office/drawing/2014/main" id="{768079E4-DC55-4AB2-807C-6893FF77C27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78" name="Line 8910">
          <a:extLst>
            <a:ext uri="{FF2B5EF4-FFF2-40B4-BE49-F238E27FC236}">
              <a16:creationId xmlns:a16="http://schemas.microsoft.com/office/drawing/2014/main" id="{7D03E2AC-BF89-418C-9C74-01A18A9C79A0}"/>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79" name="Line 8911">
          <a:extLst>
            <a:ext uri="{FF2B5EF4-FFF2-40B4-BE49-F238E27FC236}">
              <a16:creationId xmlns:a16="http://schemas.microsoft.com/office/drawing/2014/main" id="{495E3E29-48FF-417B-B3F2-791A1AD0814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80" name="Line 8912">
          <a:extLst>
            <a:ext uri="{FF2B5EF4-FFF2-40B4-BE49-F238E27FC236}">
              <a16:creationId xmlns:a16="http://schemas.microsoft.com/office/drawing/2014/main" id="{1F7E7F38-995D-4942-A207-6087347A145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81" name="Line 8913">
          <a:extLst>
            <a:ext uri="{FF2B5EF4-FFF2-40B4-BE49-F238E27FC236}">
              <a16:creationId xmlns:a16="http://schemas.microsoft.com/office/drawing/2014/main" id="{6C7D93FA-6D84-4816-A5FE-E4629A3A5C33}"/>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82" name="Line 8914">
          <a:extLst>
            <a:ext uri="{FF2B5EF4-FFF2-40B4-BE49-F238E27FC236}">
              <a16:creationId xmlns:a16="http://schemas.microsoft.com/office/drawing/2014/main" id="{6E983B6D-F220-4FC3-90C1-9036D933662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83" name="Line 8915">
          <a:extLst>
            <a:ext uri="{FF2B5EF4-FFF2-40B4-BE49-F238E27FC236}">
              <a16:creationId xmlns:a16="http://schemas.microsoft.com/office/drawing/2014/main" id="{8847FC85-6A5D-4473-BD1F-E02B5E062AD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84" name="Line 8916">
          <a:extLst>
            <a:ext uri="{FF2B5EF4-FFF2-40B4-BE49-F238E27FC236}">
              <a16:creationId xmlns:a16="http://schemas.microsoft.com/office/drawing/2014/main" id="{94E101DB-2224-4EBF-8957-A68243CCAD4E}"/>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85" name="Line 8917">
          <a:extLst>
            <a:ext uri="{FF2B5EF4-FFF2-40B4-BE49-F238E27FC236}">
              <a16:creationId xmlns:a16="http://schemas.microsoft.com/office/drawing/2014/main" id="{B038491D-26B9-4F2F-AAB1-E6518523843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86" name="Line 8918">
          <a:extLst>
            <a:ext uri="{FF2B5EF4-FFF2-40B4-BE49-F238E27FC236}">
              <a16:creationId xmlns:a16="http://schemas.microsoft.com/office/drawing/2014/main" id="{6D0A9545-3FE3-4E8F-9B97-ECDBAA038367}"/>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87" name="Line 8919">
          <a:extLst>
            <a:ext uri="{FF2B5EF4-FFF2-40B4-BE49-F238E27FC236}">
              <a16:creationId xmlns:a16="http://schemas.microsoft.com/office/drawing/2014/main" id="{D3F85C6F-1F9B-4DB9-B685-F6324B9D1CDB}"/>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88" name="Line 8920">
          <a:extLst>
            <a:ext uri="{FF2B5EF4-FFF2-40B4-BE49-F238E27FC236}">
              <a16:creationId xmlns:a16="http://schemas.microsoft.com/office/drawing/2014/main" id="{5C02D116-7482-42C7-A50B-412C13F5479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89" name="Line 8921">
          <a:extLst>
            <a:ext uri="{FF2B5EF4-FFF2-40B4-BE49-F238E27FC236}">
              <a16:creationId xmlns:a16="http://schemas.microsoft.com/office/drawing/2014/main" id="{17392F3C-5B9C-4160-9C0B-D5B92E7D86C0}"/>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90" name="Line 8922">
          <a:extLst>
            <a:ext uri="{FF2B5EF4-FFF2-40B4-BE49-F238E27FC236}">
              <a16:creationId xmlns:a16="http://schemas.microsoft.com/office/drawing/2014/main" id="{FC5B395A-DA63-4072-9DD9-B6D12DF4E594}"/>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91" name="Line 8923">
          <a:extLst>
            <a:ext uri="{FF2B5EF4-FFF2-40B4-BE49-F238E27FC236}">
              <a16:creationId xmlns:a16="http://schemas.microsoft.com/office/drawing/2014/main" id="{7DCA2AA4-CF64-4102-B350-D475CDF498D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92" name="Line 8924">
          <a:extLst>
            <a:ext uri="{FF2B5EF4-FFF2-40B4-BE49-F238E27FC236}">
              <a16:creationId xmlns:a16="http://schemas.microsoft.com/office/drawing/2014/main" id="{5E0645BB-58DB-47C0-BA52-6BBBFAFEAB5D}"/>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93" name="Line 8925">
          <a:extLst>
            <a:ext uri="{FF2B5EF4-FFF2-40B4-BE49-F238E27FC236}">
              <a16:creationId xmlns:a16="http://schemas.microsoft.com/office/drawing/2014/main" id="{3EBE19BD-B486-47A4-B7AE-C1B6BFEF0C9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94" name="Line 8926">
          <a:extLst>
            <a:ext uri="{FF2B5EF4-FFF2-40B4-BE49-F238E27FC236}">
              <a16:creationId xmlns:a16="http://schemas.microsoft.com/office/drawing/2014/main" id="{93AEC16E-65FD-4AC4-8CD6-487B6C5EC77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95" name="Line 8927">
          <a:extLst>
            <a:ext uri="{FF2B5EF4-FFF2-40B4-BE49-F238E27FC236}">
              <a16:creationId xmlns:a16="http://schemas.microsoft.com/office/drawing/2014/main" id="{D07FFD46-BAB0-4013-81A1-BFF72759462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96" name="Line 8928">
          <a:extLst>
            <a:ext uri="{FF2B5EF4-FFF2-40B4-BE49-F238E27FC236}">
              <a16:creationId xmlns:a16="http://schemas.microsoft.com/office/drawing/2014/main" id="{1396AB89-4C82-4A13-999F-2A1526941570}"/>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97" name="Line 8929">
          <a:extLst>
            <a:ext uri="{FF2B5EF4-FFF2-40B4-BE49-F238E27FC236}">
              <a16:creationId xmlns:a16="http://schemas.microsoft.com/office/drawing/2014/main" id="{F13589CC-2FA4-4B96-BACA-C49EB6CB8636}"/>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98" name="Line 8930">
          <a:extLst>
            <a:ext uri="{FF2B5EF4-FFF2-40B4-BE49-F238E27FC236}">
              <a16:creationId xmlns:a16="http://schemas.microsoft.com/office/drawing/2014/main" id="{AE349885-D9FA-4ECD-B13A-ECF1E356BF4F}"/>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199" name="Line 8931">
          <a:extLst>
            <a:ext uri="{FF2B5EF4-FFF2-40B4-BE49-F238E27FC236}">
              <a16:creationId xmlns:a16="http://schemas.microsoft.com/office/drawing/2014/main" id="{FB77BBC8-2CE5-43DC-8ABA-0DD852953670}"/>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00" name="Line 8932">
          <a:extLst>
            <a:ext uri="{FF2B5EF4-FFF2-40B4-BE49-F238E27FC236}">
              <a16:creationId xmlns:a16="http://schemas.microsoft.com/office/drawing/2014/main" id="{F4AAF547-3652-46F1-9084-654ABEA3270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01" name="Line 8933">
          <a:extLst>
            <a:ext uri="{FF2B5EF4-FFF2-40B4-BE49-F238E27FC236}">
              <a16:creationId xmlns:a16="http://schemas.microsoft.com/office/drawing/2014/main" id="{C792CA0E-A55E-4730-82E4-72E0EE46DB28}"/>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02" name="Line 8934">
          <a:extLst>
            <a:ext uri="{FF2B5EF4-FFF2-40B4-BE49-F238E27FC236}">
              <a16:creationId xmlns:a16="http://schemas.microsoft.com/office/drawing/2014/main" id="{C27993C4-327C-4C0E-ACA5-32B69FC51F83}"/>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03" name="Line 8935">
          <a:extLst>
            <a:ext uri="{FF2B5EF4-FFF2-40B4-BE49-F238E27FC236}">
              <a16:creationId xmlns:a16="http://schemas.microsoft.com/office/drawing/2014/main" id="{5F600DC4-A352-40D5-9DFE-251984E5E51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04" name="Line 8936">
          <a:extLst>
            <a:ext uri="{FF2B5EF4-FFF2-40B4-BE49-F238E27FC236}">
              <a16:creationId xmlns:a16="http://schemas.microsoft.com/office/drawing/2014/main" id="{561DE9C7-7FD2-4686-AFA5-BE71B9B3236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05" name="Line 8937">
          <a:extLst>
            <a:ext uri="{FF2B5EF4-FFF2-40B4-BE49-F238E27FC236}">
              <a16:creationId xmlns:a16="http://schemas.microsoft.com/office/drawing/2014/main" id="{4C90318B-9E34-4FE3-A2E2-CA42F665C76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06" name="Line 8938">
          <a:extLst>
            <a:ext uri="{FF2B5EF4-FFF2-40B4-BE49-F238E27FC236}">
              <a16:creationId xmlns:a16="http://schemas.microsoft.com/office/drawing/2014/main" id="{FD697A54-755F-4DA7-891F-473C1846B0BA}"/>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07" name="Line 8939">
          <a:extLst>
            <a:ext uri="{FF2B5EF4-FFF2-40B4-BE49-F238E27FC236}">
              <a16:creationId xmlns:a16="http://schemas.microsoft.com/office/drawing/2014/main" id="{417A33FE-535E-4D10-B41F-3389942B764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08" name="Line 8940">
          <a:extLst>
            <a:ext uri="{FF2B5EF4-FFF2-40B4-BE49-F238E27FC236}">
              <a16:creationId xmlns:a16="http://schemas.microsoft.com/office/drawing/2014/main" id="{D1DE35F2-8578-43E0-A2BA-11F14D40DBA5}"/>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09" name="Line 8941">
          <a:extLst>
            <a:ext uri="{FF2B5EF4-FFF2-40B4-BE49-F238E27FC236}">
              <a16:creationId xmlns:a16="http://schemas.microsoft.com/office/drawing/2014/main" id="{8C0283CC-4C52-4078-96CD-516B042E7E0B}"/>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10" name="Line 8942">
          <a:extLst>
            <a:ext uri="{FF2B5EF4-FFF2-40B4-BE49-F238E27FC236}">
              <a16:creationId xmlns:a16="http://schemas.microsoft.com/office/drawing/2014/main" id="{F3087289-FD58-4DD3-A47B-D247624A172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11" name="Line 8943">
          <a:extLst>
            <a:ext uri="{FF2B5EF4-FFF2-40B4-BE49-F238E27FC236}">
              <a16:creationId xmlns:a16="http://schemas.microsoft.com/office/drawing/2014/main" id="{EF9BE8A2-9B59-4F9C-A89B-FAAF12D6A471}"/>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12" name="Line 8944">
          <a:extLst>
            <a:ext uri="{FF2B5EF4-FFF2-40B4-BE49-F238E27FC236}">
              <a16:creationId xmlns:a16="http://schemas.microsoft.com/office/drawing/2014/main" id="{C9C7B740-A5B9-4657-92D6-202E16196F5C}"/>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13" name="Line 8945">
          <a:extLst>
            <a:ext uri="{FF2B5EF4-FFF2-40B4-BE49-F238E27FC236}">
              <a16:creationId xmlns:a16="http://schemas.microsoft.com/office/drawing/2014/main" id="{76D0F08C-0213-447E-BA0F-04C0870601C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14" name="Line 8946">
          <a:extLst>
            <a:ext uri="{FF2B5EF4-FFF2-40B4-BE49-F238E27FC236}">
              <a16:creationId xmlns:a16="http://schemas.microsoft.com/office/drawing/2014/main" id="{A629E6AD-8477-445F-973E-ED07A5B5118D}"/>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6078215" name="Line 8947">
          <a:extLst>
            <a:ext uri="{FF2B5EF4-FFF2-40B4-BE49-F238E27FC236}">
              <a16:creationId xmlns:a16="http://schemas.microsoft.com/office/drawing/2014/main" id="{F10CDB5A-A563-46A6-B553-EF3B75871BF2}"/>
            </a:ext>
          </a:extLst>
        </xdr:cNvPr>
        <xdr:cNvSpPr>
          <a:spLocks noChangeShapeType="1"/>
        </xdr:cNvSpPr>
      </xdr:nvSpPr>
      <xdr:spPr bwMode="auto">
        <a:xfrm flipV="1">
          <a:off x="0" y="5000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16" name="Line 13338">
          <a:extLst>
            <a:ext uri="{FF2B5EF4-FFF2-40B4-BE49-F238E27FC236}">
              <a16:creationId xmlns:a16="http://schemas.microsoft.com/office/drawing/2014/main" id="{C018FBD5-87DA-448C-86F3-027DCF292DA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17" name="Line 13339">
          <a:extLst>
            <a:ext uri="{FF2B5EF4-FFF2-40B4-BE49-F238E27FC236}">
              <a16:creationId xmlns:a16="http://schemas.microsoft.com/office/drawing/2014/main" id="{EE5BA295-65C6-48B8-8A1A-307D53FDDB3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18" name="Line 13340">
          <a:extLst>
            <a:ext uri="{FF2B5EF4-FFF2-40B4-BE49-F238E27FC236}">
              <a16:creationId xmlns:a16="http://schemas.microsoft.com/office/drawing/2014/main" id="{C9EDE572-9E8F-4318-A70F-B37E17C0529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19" name="Line 13341">
          <a:extLst>
            <a:ext uri="{FF2B5EF4-FFF2-40B4-BE49-F238E27FC236}">
              <a16:creationId xmlns:a16="http://schemas.microsoft.com/office/drawing/2014/main" id="{E68E7B68-CDFF-471A-85A2-EE95BB540B4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20" name="Line 13342">
          <a:extLst>
            <a:ext uri="{FF2B5EF4-FFF2-40B4-BE49-F238E27FC236}">
              <a16:creationId xmlns:a16="http://schemas.microsoft.com/office/drawing/2014/main" id="{F5F27BCF-834C-412A-B428-C3F11F25176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21" name="Line 13343">
          <a:extLst>
            <a:ext uri="{FF2B5EF4-FFF2-40B4-BE49-F238E27FC236}">
              <a16:creationId xmlns:a16="http://schemas.microsoft.com/office/drawing/2014/main" id="{E7E625E5-83D1-40F0-9247-E22D61232B2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22" name="Line 13344">
          <a:extLst>
            <a:ext uri="{FF2B5EF4-FFF2-40B4-BE49-F238E27FC236}">
              <a16:creationId xmlns:a16="http://schemas.microsoft.com/office/drawing/2014/main" id="{B2431B8E-47BD-4D23-A61C-F923EB0B896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23" name="Line 13345">
          <a:extLst>
            <a:ext uri="{FF2B5EF4-FFF2-40B4-BE49-F238E27FC236}">
              <a16:creationId xmlns:a16="http://schemas.microsoft.com/office/drawing/2014/main" id="{EF4257BF-44D3-4E0E-82F0-F6635B8D9C1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24" name="Line 13346">
          <a:extLst>
            <a:ext uri="{FF2B5EF4-FFF2-40B4-BE49-F238E27FC236}">
              <a16:creationId xmlns:a16="http://schemas.microsoft.com/office/drawing/2014/main" id="{4A0780BE-2F6F-4343-BF91-6400FD6E4AC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25" name="Line 13347">
          <a:extLst>
            <a:ext uri="{FF2B5EF4-FFF2-40B4-BE49-F238E27FC236}">
              <a16:creationId xmlns:a16="http://schemas.microsoft.com/office/drawing/2014/main" id="{577240A1-7B43-4834-A922-3AF88D8C668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26" name="Line 13348">
          <a:extLst>
            <a:ext uri="{FF2B5EF4-FFF2-40B4-BE49-F238E27FC236}">
              <a16:creationId xmlns:a16="http://schemas.microsoft.com/office/drawing/2014/main" id="{52ACCCBB-1B44-4FDF-8BDA-23D6A336343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27" name="Line 13349">
          <a:extLst>
            <a:ext uri="{FF2B5EF4-FFF2-40B4-BE49-F238E27FC236}">
              <a16:creationId xmlns:a16="http://schemas.microsoft.com/office/drawing/2014/main" id="{488236DA-7360-4612-80F4-2B45F819A5D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28" name="Line 13350">
          <a:extLst>
            <a:ext uri="{FF2B5EF4-FFF2-40B4-BE49-F238E27FC236}">
              <a16:creationId xmlns:a16="http://schemas.microsoft.com/office/drawing/2014/main" id="{9DE57933-5375-49A1-B8DC-A01DFC667AC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29" name="Line 13351">
          <a:extLst>
            <a:ext uri="{FF2B5EF4-FFF2-40B4-BE49-F238E27FC236}">
              <a16:creationId xmlns:a16="http://schemas.microsoft.com/office/drawing/2014/main" id="{E6281E5F-91CC-475C-9B80-5B7BDE6CA14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30" name="Line 13352">
          <a:extLst>
            <a:ext uri="{FF2B5EF4-FFF2-40B4-BE49-F238E27FC236}">
              <a16:creationId xmlns:a16="http://schemas.microsoft.com/office/drawing/2014/main" id="{D29D0FA7-D0D6-472B-A756-23371391A5D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31" name="Line 13353">
          <a:extLst>
            <a:ext uri="{FF2B5EF4-FFF2-40B4-BE49-F238E27FC236}">
              <a16:creationId xmlns:a16="http://schemas.microsoft.com/office/drawing/2014/main" id="{D65CDA93-E202-4DC1-B856-C9CBF49972F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32" name="Line 13354">
          <a:extLst>
            <a:ext uri="{FF2B5EF4-FFF2-40B4-BE49-F238E27FC236}">
              <a16:creationId xmlns:a16="http://schemas.microsoft.com/office/drawing/2014/main" id="{167F57D1-50EC-4D5C-AD08-D7070DA1BDB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33" name="Line 13355">
          <a:extLst>
            <a:ext uri="{FF2B5EF4-FFF2-40B4-BE49-F238E27FC236}">
              <a16:creationId xmlns:a16="http://schemas.microsoft.com/office/drawing/2014/main" id="{3324E953-1EB6-4183-903E-1FE354349DC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34" name="Line 13356">
          <a:extLst>
            <a:ext uri="{FF2B5EF4-FFF2-40B4-BE49-F238E27FC236}">
              <a16:creationId xmlns:a16="http://schemas.microsoft.com/office/drawing/2014/main" id="{F3E4F8FE-46BA-4C38-A7F4-F2EA4CD45D0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35" name="Line 13357">
          <a:extLst>
            <a:ext uri="{FF2B5EF4-FFF2-40B4-BE49-F238E27FC236}">
              <a16:creationId xmlns:a16="http://schemas.microsoft.com/office/drawing/2014/main" id="{63E85934-3E9B-4AD9-8C1E-CF20E7233D9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36" name="Line 13358">
          <a:extLst>
            <a:ext uri="{FF2B5EF4-FFF2-40B4-BE49-F238E27FC236}">
              <a16:creationId xmlns:a16="http://schemas.microsoft.com/office/drawing/2014/main" id="{231C69AB-6D05-4109-98A5-9FA2063B5B0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37" name="Line 13359">
          <a:extLst>
            <a:ext uri="{FF2B5EF4-FFF2-40B4-BE49-F238E27FC236}">
              <a16:creationId xmlns:a16="http://schemas.microsoft.com/office/drawing/2014/main" id="{21BBFFBB-29DB-4B03-A2E4-EA9CA3DEC64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38" name="Line 13360">
          <a:extLst>
            <a:ext uri="{FF2B5EF4-FFF2-40B4-BE49-F238E27FC236}">
              <a16:creationId xmlns:a16="http://schemas.microsoft.com/office/drawing/2014/main" id="{2559E850-D978-4679-BD3F-57FFCCE8017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39" name="Line 13361">
          <a:extLst>
            <a:ext uri="{FF2B5EF4-FFF2-40B4-BE49-F238E27FC236}">
              <a16:creationId xmlns:a16="http://schemas.microsoft.com/office/drawing/2014/main" id="{96A0D74F-6792-43E0-8D2A-E2B7D943514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40" name="Line 13362">
          <a:extLst>
            <a:ext uri="{FF2B5EF4-FFF2-40B4-BE49-F238E27FC236}">
              <a16:creationId xmlns:a16="http://schemas.microsoft.com/office/drawing/2014/main" id="{38420558-CCB2-43A4-84AE-247BC7C4285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41" name="Line 13363">
          <a:extLst>
            <a:ext uri="{FF2B5EF4-FFF2-40B4-BE49-F238E27FC236}">
              <a16:creationId xmlns:a16="http://schemas.microsoft.com/office/drawing/2014/main" id="{068A6B7D-A9F5-4DFD-9883-2C23878BA69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42" name="Line 13364">
          <a:extLst>
            <a:ext uri="{FF2B5EF4-FFF2-40B4-BE49-F238E27FC236}">
              <a16:creationId xmlns:a16="http://schemas.microsoft.com/office/drawing/2014/main" id="{74F1F6CC-BE6A-4CC8-A2BB-3FEBA073BA7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43" name="Line 13365">
          <a:extLst>
            <a:ext uri="{FF2B5EF4-FFF2-40B4-BE49-F238E27FC236}">
              <a16:creationId xmlns:a16="http://schemas.microsoft.com/office/drawing/2014/main" id="{A2991423-ED83-4F34-92DF-DEB65169B55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44" name="Line 13366">
          <a:extLst>
            <a:ext uri="{FF2B5EF4-FFF2-40B4-BE49-F238E27FC236}">
              <a16:creationId xmlns:a16="http://schemas.microsoft.com/office/drawing/2014/main" id="{D553536F-1EEB-4852-8317-1DECD1FF4E1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45" name="Line 13367">
          <a:extLst>
            <a:ext uri="{FF2B5EF4-FFF2-40B4-BE49-F238E27FC236}">
              <a16:creationId xmlns:a16="http://schemas.microsoft.com/office/drawing/2014/main" id="{1AC48F39-3CA9-4C76-97EB-B382CD7C82E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46" name="Line 13368">
          <a:extLst>
            <a:ext uri="{FF2B5EF4-FFF2-40B4-BE49-F238E27FC236}">
              <a16:creationId xmlns:a16="http://schemas.microsoft.com/office/drawing/2014/main" id="{47474F46-D764-4274-A304-00AA4F73F9F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47" name="Line 13369">
          <a:extLst>
            <a:ext uri="{FF2B5EF4-FFF2-40B4-BE49-F238E27FC236}">
              <a16:creationId xmlns:a16="http://schemas.microsoft.com/office/drawing/2014/main" id="{CE490050-D588-41C0-88DA-4EF513CE1B2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48" name="Line 13370">
          <a:extLst>
            <a:ext uri="{FF2B5EF4-FFF2-40B4-BE49-F238E27FC236}">
              <a16:creationId xmlns:a16="http://schemas.microsoft.com/office/drawing/2014/main" id="{6E300CF5-51AF-41D4-8B21-04B5128CE42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49" name="Line 13371">
          <a:extLst>
            <a:ext uri="{FF2B5EF4-FFF2-40B4-BE49-F238E27FC236}">
              <a16:creationId xmlns:a16="http://schemas.microsoft.com/office/drawing/2014/main" id="{06DE82AE-D672-4C6A-BF36-47731D5F038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50" name="Line 13372">
          <a:extLst>
            <a:ext uri="{FF2B5EF4-FFF2-40B4-BE49-F238E27FC236}">
              <a16:creationId xmlns:a16="http://schemas.microsoft.com/office/drawing/2014/main" id="{A0709663-3592-4352-BFAE-679FDC78B80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51" name="Line 13373">
          <a:extLst>
            <a:ext uri="{FF2B5EF4-FFF2-40B4-BE49-F238E27FC236}">
              <a16:creationId xmlns:a16="http://schemas.microsoft.com/office/drawing/2014/main" id="{D848D04E-7824-428C-B507-9D5264D3F3D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52" name="Line 13374">
          <a:extLst>
            <a:ext uri="{FF2B5EF4-FFF2-40B4-BE49-F238E27FC236}">
              <a16:creationId xmlns:a16="http://schemas.microsoft.com/office/drawing/2014/main" id="{168F93F9-6273-46AC-A534-94BEF0151B6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53" name="Line 13375">
          <a:extLst>
            <a:ext uri="{FF2B5EF4-FFF2-40B4-BE49-F238E27FC236}">
              <a16:creationId xmlns:a16="http://schemas.microsoft.com/office/drawing/2014/main" id="{34EAE891-B017-4CEB-8A54-4E1D5647605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54" name="Line 13376">
          <a:extLst>
            <a:ext uri="{FF2B5EF4-FFF2-40B4-BE49-F238E27FC236}">
              <a16:creationId xmlns:a16="http://schemas.microsoft.com/office/drawing/2014/main" id="{11075631-C193-4CF7-8267-2CA9F38C2D9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55" name="Line 13377">
          <a:extLst>
            <a:ext uri="{FF2B5EF4-FFF2-40B4-BE49-F238E27FC236}">
              <a16:creationId xmlns:a16="http://schemas.microsoft.com/office/drawing/2014/main" id="{757EBB52-CC09-4A79-B04B-0296FBD6C22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56" name="Line 13378">
          <a:extLst>
            <a:ext uri="{FF2B5EF4-FFF2-40B4-BE49-F238E27FC236}">
              <a16:creationId xmlns:a16="http://schemas.microsoft.com/office/drawing/2014/main" id="{5F619993-1662-40E9-A805-E63FB5A119B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57" name="Line 13379">
          <a:extLst>
            <a:ext uri="{FF2B5EF4-FFF2-40B4-BE49-F238E27FC236}">
              <a16:creationId xmlns:a16="http://schemas.microsoft.com/office/drawing/2014/main" id="{2B7F2820-A23C-450A-91AF-2003150F45F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58" name="Line 13380">
          <a:extLst>
            <a:ext uri="{FF2B5EF4-FFF2-40B4-BE49-F238E27FC236}">
              <a16:creationId xmlns:a16="http://schemas.microsoft.com/office/drawing/2014/main" id="{792BC5EC-49E4-4FA1-AEC0-992EF798058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59" name="Line 13381">
          <a:extLst>
            <a:ext uri="{FF2B5EF4-FFF2-40B4-BE49-F238E27FC236}">
              <a16:creationId xmlns:a16="http://schemas.microsoft.com/office/drawing/2014/main" id="{3A40B53F-F681-4F43-ADB2-B3123E8BE23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60" name="Line 13382">
          <a:extLst>
            <a:ext uri="{FF2B5EF4-FFF2-40B4-BE49-F238E27FC236}">
              <a16:creationId xmlns:a16="http://schemas.microsoft.com/office/drawing/2014/main" id="{1EFB0CBA-F3B3-4445-B8AA-B5478385E43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61" name="Line 13383">
          <a:extLst>
            <a:ext uri="{FF2B5EF4-FFF2-40B4-BE49-F238E27FC236}">
              <a16:creationId xmlns:a16="http://schemas.microsoft.com/office/drawing/2014/main" id="{B24C2980-701D-4E13-A87C-1E502F688FB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62" name="Line 13384">
          <a:extLst>
            <a:ext uri="{FF2B5EF4-FFF2-40B4-BE49-F238E27FC236}">
              <a16:creationId xmlns:a16="http://schemas.microsoft.com/office/drawing/2014/main" id="{9BF126E5-9B30-4EDB-86CB-A4E6B8E65EA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63" name="Line 13385">
          <a:extLst>
            <a:ext uri="{FF2B5EF4-FFF2-40B4-BE49-F238E27FC236}">
              <a16:creationId xmlns:a16="http://schemas.microsoft.com/office/drawing/2014/main" id="{39C9F9F9-E76C-499B-BEBC-1DDE3B22F4A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64" name="Line 13386">
          <a:extLst>
            <a:ext uri="{FF2B5EF4-FFF2-40B4-BE49-F238E27FC236}">
              <a16:creationId xmlns:a16="http://schemas.microsoft.com/office/drawing/2014/main" id="{6EBECC07-630F-4301-855D-69C44949E0A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65" name="Line 13387">
          <a:extLst>
            <a:ext uri="{FF2B5EF4-FFF2-40B4-BE49-F238E27FC236}">
              <a16:creationId xmlns:a16="http://schemas.microsoft.com/office/drawing/2014/main" id="{521D0A5D-6272-44CB-BE23-9329F248790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66" name="Line 13388">
          <a:extLst>
            <a:ext uri="{FF2B5EF4-FFF2-40B4-BE49-F238E27FC236}">
              <a16:creationId xmlns:a16="http://schemas.microsoft.com/office/drawing/2014/main" id="{58D7AF2C-A9C0-4447-AEB3-7BD426C4D6E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67" name="Line 13389">
          <a:extLst>
            <a:ext uri="{FF2B5EF4-FFF2-40B4-BE49-F238E27FC236}">
              <a16:creationId xmlns:a16="http://schemas.microsoft.com/office/drawing/2014/main" id="{59370BBE-A323-49AC-957D-9AA77311982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68" name="Line 13390">
          <a:extLst>
            <a:ext uri="{FF2B5EF4-FFF2-40B4-BE49-F238E27FC236}">
              <a16:creationId xmlns:a16="http://schemas.microsoft.com/office/drawing/2014/main" id="{2A6CE2E4-9175-4E39-8DF6-150F176B416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69" name="Line 13391">
          <a:extLst>
            <a:ext uri="{FF2B5EF4-FFF2-40B4-BE49-F238E27FC236}">
              <a16:creationId xmlns:a16="http://schemas.microsoft.com/office/drawing/2014/main" id="{95548FB9-97E8-4A06-BF2A-2FD08CB1B9C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70" name="Line 13392">
          <a:extLst>
            <a:ext uri="{FF2B5EF4-FFF2-40B4-BE49-F238E27FC236}">
              <a16:creationId xmlns:a16="http://schemas.microsoft.com/office/drawing/2014/main" id="{7D3A6335-6CB6-4621-9304-2A9D2A0548F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71" name="Line 13393">
          <a:extLst>
            <a:ext uri="{FF2B5EF4-FFF2-40B4-BE49-F238E27FC236}">
              <a16:creationId xmlns:a16="http://schemas.microsoft.com/office/drawing/2014/main" id="{F91BE26B-ADDC-4964-9DCF-6FCC4F67B93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72" name="Line 13394">
          <a:extLst>
            <a:ext uri="{FF2B5EF4-FFF2-40B4-BE49-F238E27FC236}">
              <a16:creationId xmlns:a16="http://schemas.microsoft.com/office/drawing/2014/main" id="{BAD084FF-DB02-4212-B2FB-56A78DA6EFB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73" name="Line 13395">
          <a:extLst>
            <a:ext uri="{FF2B5EF4-FFF2-40B4-BE49-F238E27FC236}">
              <a16:creationId xmlns:a16="http://schemas.microsoft.com/office/drawing/2014/main" id="{72D99C4A-5F8E-4BFB-AF56-7FBC6CB5C60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74" name="Line 13396">
          <a:extLst>
            <a:ext uri="{FF2B5EF4-FFF2-40B4-BE49-F238E27FC236}">
              <a16:creationId xmlns:a16="http://schemas.microsoft.com/office/drawing/2014/main" id="{8916A192-C315-4B02-B150-567ACC3ACAB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75" name="Line 13397">
          <a:extLst>
            <a:ext uri="{FF2B5EF4-FFF2-40B4-BE49-F238E27FC236}">
              <a16:creationId xmlns:a16="http://schemas.microsoft.com/office/drawing/2014/main" id="{934FD7A9-2EDC-419E-B23C-3A1950DC378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76" name="Line 13398">
          <a:extLst>
            <a:ext uri="{FF2B5EF4-FFF2-40B4-BE49-F238E27FC236}">
              <a16:creationId xmlns:a16="http://schemas.microsoft.com/office/drawing/2014/main" id="{201DF04E-FC7F-4B9F-B997-A3CD703BC48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77" name="Line 13399">
          <a:extLst>
            <a:ext uri="{FF2B5EF4-FFF2-40B4-BE49-F238E27FC236}">
              <a16:creationId xmlns:a16="http://schemas.microsoft.com/office/drawing/2014/main" id="{63A8DA91-DE63-490B-9768-F79C49FC3EA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78" name="Line 13400">
          <a:extLst>
            <a:ext uri="{FF2B5EF4-FFF2-40B4-BE49-F238E27FC236}">
              <a16:creationId xmlns:a16="http://schemas.microsoft.com/office/drawing/2014/main" id="{42B46E9E-4911-494A-8C62-770BD192E1E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79" name="Line 13401">
          <a:extLst>
            <a:ext uri="{FF2B5EF4-FFF2-40B4-BE49-F238E27FC236}">
              <a16:creationId xmlns:a16="http://schemas.microsoft.com/office/drawing/2014/main" id="{A719693E-EBFF-4283-AAE6-55A45DA0C69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80" name="Line 13402">
          <a:extLst>
            <a:ext uri="{FF2B5EF4-FFF2-40B4-BE49-F238E27FC236}">
              <a16:creationId xmlns:a16="http://schemas.microsoft.com/office/drawing/2014/main" id="{6F59C522-BDAC-408D-8AF9-6317A3D9265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81" name="Line 13403">
          <a:extLst>
            <a:ext uri="{FF2B5EF4-FFF2-40B4-BE49-F238E27FC236}">
              <a16:creationId xmlns:a16="http://schemas.microsoft.com/office/drawing/2014/main" id="{CB65BD5A-72B8-460B-9F32-197F7658A74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82" name="Line 13404">
          <a:extLst>
            <a:ext uri="{FF2B5EF4-FFF2-40B4-BE49-F238E27FC236}">
              <a16:creationId xmlns:a16="http://schemas.microsoft.com/office/drawing/2014/main" id="{4744885B-CD4E-4BB2-8EE9-DF14A4598EB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83" name="Line 13405">
          <a:extLst>
            <a:ext uri="{FF2B5EF4-FFF2-40B4-BE49-F238E27FC236}">
              <a16:creationId xmlns:a16="http://schemas.microsoft.com/office/drawing/2014/main" id="{87EA6892-40CC-41D8-AA26-D97771921CE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84" name="Line 13406">
          <a:extLst>
            <a:ext uri="{FF2B5EF4-FFF2-40B4-BE49-F238E27FC236}">
              <a16:creationId xmlns:a16="http://schemas.microsoft.com/office/drawing/2014/main" id="{1E1EDCF4-C613-44FD-85FE-FD0036A5568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85" name="Line 13407">
          <a:extLst>
            <a:ext uri="{FF2B5EF4-FFF2-40B4-BE49-F238E27FC236}">
              <a16:creationId xmlns:a16="http://schemas.microsoft.com/office/drawing/2014/main" id="{6C0AC4F6-BCB2-440F-B37A-0D32057B9F5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86" name="Line 13408">
          <a:extLst>
            <a:ext uri="{FF2B5EF4-FFF2-40B4-BE49-F238E27FC236}">
              <a16:creationId xmlns:a16="http://schemas.microsoft.com/office/drawing/2014/main" id="{D8F3D276-F094-46E7-A70C-9636C690BA3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87" name="Line 13409">
          <a:extLst>
            <a:ext uri="{FF2B5EF4-FFF2-40B4-BE49-F238E27FC236}">
              <a16:creationId xmlns:a16="http://schemas.microsoft.com/office/drawing/2014/main" id="{70AA562C-3CBC-4366-8D18-FF57C9F3DD6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88" name="Line 13410">
          <a:extLst>
            <a:ext uri="{FF2B5EF4-FFF2-40B4-BE49-F238E27FC236}">
              <a16:creationId xmlns:a16="http://schemas.microsoft.com/office/drawing/2014/main" id="{DF1435D8-1910-457F-87E6-0CF97100CE0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89" name="Line 13411">
          <a:extLst>
            <a:ext uri="{FF2B5EF4-FFF2-40B4-BE49-F238E27FC236}">
              <a16:creationId xmlns:a16="http://schemas.microsoft.com/office/drawing/2014/main" id="{AE4B52C4-7188-4FDC-B27D-2A6E9354F70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90" name="Line 13412">
          <a:extLst>
            <a:ext uri="{FF2B5EF4-FFF2-40B4-BE49-F238E27FC236}">
              <a16:creationId xmlns:a16="http://schemas.microsoft.com/office/drawing/2014/main" id="{B07EDB17-7D97-41A8-A8FC-C3EDC165D59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91" name="Line 13413">
          <a:extLst>
            <a:ext uri="{FF2B5EF4-FFF2-40B4-BE49-F238E27FC236}">
              <a16:creationId xmlns:a16="http://schemas.microsoft.com/office/drawing/2014/main" id="{FEA786DD-824B-489C-9134-2FD053AB834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92" name="Line 13414">
          <a:extLst>
            <a:ext uri="{FF2B5EF4-FFF2-40B4-BE49-F238E27FC236}">
              <a16:creationId xmlns:a16="http://schemas.microsoft.com/office/drawing/2014/main" id="{1F3CD451-40BF-43AD-8CC6-F19F3A0D690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93" name="Line 13415">
          <a:extLst>
            <a:ext uri="{FF2B5EF4-FFF2-40B4-BE49-F238E27FC236}">
              <a16:creationId xmlns:a16="http://schemas.microsoft.com/office/drawing/2014/main" id="{4202719D-531F-4CE4-B090-F92CCB655A7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94" name="Line 13416">
          <a:extLst>
            <a:ext uri="{FF2B5EF4-FFF2-40B4-BE49-F238E27FC236}">
              <a16:creationId xmlns:a16="http://schemas.microsoft.com/office/drawing/2014/main" id="{B73A8610-B8EF-4311-9B5B-5B9E4D82989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95" name="Line 13417">
          <a:extLst>
            <a:ext uri="{FF2B5EF4-FFF2-40B4-BE49-F238E27FC236}">
              <a16:creationId xmlns:a16="http://schemas.microsoft.com/office/drawing/2014/main" id="{E9974846-795D-4E07-B642-B67E21EEA8E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96" name="Line 13418">
          <a:extLst>
            <a:ext uri="{FF2B5EF4-FFF2-40B4-BE49-F238E27FC236}">
              <a16:creationId xmlns:a16="http://schemas.microsoft.com/office/drawing/2014/main" id="{B63D04AC-673F-46DC-A4C6-2A645D17FBC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97" name="Line 13419">
          <a:extLst>
            <a:ext uri="{FF2B5EF4-FFF2-40B4-BE49-F238E27FC236}">
              <a16:creationId xmlns:a16="http://schemas.microsoft.com/office/drawing/2014/main" id="{011D0E38-E327-457E-B0E8-9C23BA266D1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98" name="Line 13420">
          <a:extLst>
            <a:ext uri="{FF2B5EF4-FFF2-40B4-BE49-F238E27FC236}">
              <a16:creationId xmlns:a16="http://schemas.microsoft.com/office/drawing/2014/main" id="{812E7D98-D697-4929-9B6E-5D26EC3B128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299" name="Line 13421">
          <a:extLst>
            <a:ext uri="{FF2B5EF4-FFF2-40B4-BE49-F238E27FC236}">
              <a16:creationId xmlns:a16="http://schemas.microsoft.com/office/drawing/2014/main" id="{EA563635-E271-4FA2-94B4-7FBEF005A95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00" name="Line 13422">
          <a:extLst>
            <a:ext uri="{FF2B5EF4-FFF2-40B4-BE49-F238E27FC236}">
              <a16:creationId xmlns:a16="http://schemas.microsoft.com/office/drawing/2014/main" id="{34EE2752-9187-4302-9972-20FE51C59E5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01" name="Line 13423">
          <a:extLst>
            <a:ext uri="{FF2B5EF4-FFF2-40B4-BE49-F238E27FC236}">
              <a16:creationId xmlns:a16="http://schemas.microsoft.com/office/drawing/2014/main" id="{E55D35B4-CB05-4945-BDA8-4431A67C61D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02" name="Line 13424">
          <a:extLst>
            <a:ext uri="{FF2B5EF4-FFF2-40B4-BE49-F238E27FC236}">
              <a16:creationId xmlns:a16="http://schemas.microsoft.com/office/drawing/2014/main" id="{4CBBDFDF-EB79-4250-8C3F-980C79F271B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03" name="Line 13425">
          <a:extLst>
            <a:ext uri="{FF2B5EF4-FFF2-40B4-BE49-F238E27FC236}">
              <a16:creationId xmlns:a16="http://schemas.microsoft.com/office/drawing/2014/main" id="{42DD14F1-AC06-47DC-BDAD-E7F9BAD7F1F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04" name="Line 13426">
          <a:extLst>
            <a:ext uri="{FF2B5EF4-FFF2-40B4-BE49-F238E27FC236}">
              <a16:creationId xmlns:a16="http://schemas.microsoft.com/office/drawing/2014/main" id="{941F05D1-70F7-41B9-ABE8-0301D8E1CE5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05" name="Line 13427">
          <a:extLst>
            <a:ext uri="{FF2B5EF4-FFF2-40B4-BE49-F238E27FC236}">
              <a16:creationId xmlns:a16="http://schemas.microsoft.com/office/drawing/2014/main" id="{3A51B4E0-CD70-4483-8EDD-2FB0328E2CF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06" name="Line 13428">
          <a:extLst>
            <a:ext uri="{FF2B5EF4-FFF2-40B4-BE49-F238E27FC236}">
              <a16:creationId xmlns:a16="http://schemas.microsoft.com/office/drawing/2014/main" id="{E0492602-41C9-4BAC-8DF1-51DDDC43B4E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07" name="Line 13429">
          <a:extLst>
            <a:ext uri="{FF2B5EF4-FFF2-40B4-BE49-F238E27FC236}">
              <a16:creationId xmlns:a16="http://schemas.microsoft.com/office/drawing/2014/main" id="{A14ACDEA-0300-44AF-AFA8-B2386D241F2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08" name="Line 13430">
          <a:extLst>
            <a:ext uri="{FF2B5EF4-FFF2-40B4-BE49-F238E27FC236}">
              <a16:creationId xmlns:a16="http://schemas.microsoft.com/office/drawing/2014/main" id="{798CF7E7-FEF0-4B71-BCB5-2B9052256DD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09" name="Line 13431">
          <a:extLst>
            <a:ext uri="{FF2B5EF4-FFF2-40B4-BE49-F238E27FC236}">
              <a16:creationId xmlns:a16="http://schemas.microsoft.com/office/drawing/2014/main" id="{AC028DAE-B2C6-46F5-90F5-2F97392119B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10" name="Line 13432">
          <a:extLst>
            <a:ext uri="{FF2B5EF4-FFF2-40B4-BE49-F238E27FC236}">
              <a16:creationId xmlns:a16="http://schemas.microsoft.com/office/drawing/2014/main" id="{1D01B513-B448-473D-9969-0527BA70E65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11" name="Line 13433">
          <a:extLst>
            <a:ext uri="{FF2B5EF4-FFF2-40B4-BE49-F238E27FC236}">
              <a16:creationId xmlns:a16="http://schemas.microsoft.com/office/drawing/2014/main" id="{BC14F2E7-FC41-4633-A533-F4ADE0D56D0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12" name="Line 13434">
          <a:extLst>
            <a:ext uri="{FF2B5EF4-FFF2-40B4-BE49-F238E27FC236}">
              <a16:creationId xmlns:a16="http://schemas.microsoft.com/office/drawing/2014/main" id="{88E7DA85-8D7E-47E0-A149-7D7DE969F38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13" name="Line 13435">
          <a:extLst>
            <a:ext uri="{FF2B5EF4-FFF2-40B4-BE49-F238E27FC236}">
              <a16:creationId xmlns:a16="http://schemas.microsoft.com/office/drawing/2014/main" id="{672B4427-83FB-4120-8082-94296E016B4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14" name="Line 13436">
          <a:extLst>
            <a:ext uri="{FF2B5EF4-FFF2-40B4-BE49-F238E27FC236}">
              <a16:creationId xmlns:a16="http://schemas.microsoft.com/office/drawing/2014/main" id="{092618C8-7A4F-49ED-B16E-6C2F7C169D9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15" name="Line 13437">
          <a:extLst>
            <a:ext uri="{FF2B5EF4-FFF2-40B4-BE49-F238E27FC236}">
              <a16:creationId xmlns:a16="http://schemas.microsoft.com/office/drawing/2014/main" id="{6868A968-B758-4F5F-AE4C-652FFFA5AD5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16" name="Line 13438">
          <a:extLst>
            <a:ext uri="{FF2B5EF4-FFF2-40B4-BE49-F238E27FC236}">
              <a16:creationId xmlns:a16="http://schemas.microsoft.com/office/drawing/2014/main" id="{E0D31DF7-7F12-4222-BC7A-1D0C557F346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17" name="Line 13439">
          <a:extLst>
            <a:ext uri="{FF2B5EF4-FFF2-40B4-BE49-F238E27FC236}">
              <a16:creationId xmlns:a16="http://schemas.microsoft.com/office/drawing/2014/main" id="{33BB53AC-9B73-4093-B86D-590423989C6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18" name="Line 13440">
          <a:extLst>
            <a:ext uri="{FF2B5EF4-FFF2-40B4-BE49-F238E27FC236}">
              <a16:creationId xmlns:a16="http://schemas.microsoft.com/office/drawing/2014/main" id="{7B0F9BDD-DA6B-4F8A-A04D-1AF23B58937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19" name="Line 13441">
          <a:extLst>
            <a:ext uri="{FF2B5EF4-FFF2-40B4-BE49-F238E27FC236}">
              <a16:creationId xmlns:a16="http://schemas.microsoft.com/office/drawing/2014/main" id="{21DA0731-9934-432D-AD30-38CDBE1DE1D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20" name="Line 13442">
          <a:extLst>
            <a:ext uri="{FF2B5EF4-FFF2-40B4-BE49-F238E27FC236}">
              <a16:creationId xmlns:a16="http://schemas.microsoft.com/office/drawing/2014/main" id="{01A92956-3E01-4552-BE81-8819A0DA9B8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21" name="Line 13443">
          <a:extLst>
            <a:ext uri="{FF2B5EF4-FFF2-40B4-BE49-F238E27FC236}">
              <a16:creationId xmlns:a16="http://schemas.microsoft.com/office/drawing/2014/main" id="{A6DA0F45-3671-479B-AE8D-5C3307458AC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22" name="Line 13444">
          <a:extLst>
            <a:ext uri="{FF2B5EF4-FFF2-40B4-BE49-F238E27FC236}">
              <a16:creationId xmlns:a16="http://schemas.microsoft.com/office/drawing/2014/main" id="{5BF9D0C7-8D98-49E6-BF55-B2FE3812B07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23" name="Line 13445">
          <a:extLst>
            <a:ext uri="{FF2B5EF4-FFF2-40B4-BE49-F238E27FC236}">
              <a16:creationId xmlns:a16="http://schemas.microsoft.com/office/drawing/2014/main" id="{C2CF479F-B174-4486-98A5-58E5E5B3E4F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24" name="Line 13446">
          <a:extLst>
            <a:ext uri="{FF2B5EF4-FFF2-40B4-BE49-F238E27FC236}">
              <a16:creationId xmlns:a16="http://schemas.microsoft.com/office/drawing/2014/main" id="{7B2872AB-D5AD-4C7D-9786-2720F8ABB64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25" name="Line 13447">
          <a:extLst>
            <a:ext uri="{FF2B5EF4-FFF2-40B4-BE49-F238E27FC236}">
              <a16:creationId xmlns:a16="http://schemas.microsoft.com/office/drawing/2014/main" id="{DD60CB43-F0F1-47DE-9994-8E46D77F84B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26" name="Line 13448">
          <a:extLst>
            <a:ext uri="{FF2B5EF4-FFF2-40B4-BE49-F238E27FC236}">
              <a16:creationId xmlns:a16="http://schemas.microsoft.com/office/drawing/2014/main" id="{F2E712E9-A260-437C-8D42-55053D00223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27" name="Line 13449">
          <a:extLst>
            <a:ext uri="{FF2B5EF4-FFF2-40B4-BE49-F238E27FC236}">
              <a16:creationId xmlns:a16="http://schemas.microsoft.com/office/drawing/2014/main" id="{A6C07B83-7195-4BEF-AB3A-D0B3298512D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28" name="Line 13450">
          <a:extLst>
            <a:ext uri="{FF2B5EF4-FFF2-40B4-BE49-F238E27FC236}">
              <a16:creationId xmlns:a16="http://schemas.microsoft.com/office/drawing/2014/main" id="{4B67D295-50BC-4A92-9B76-75E320F8262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29" name="Line 13451">
          <a:extLst>
            <a:ext uri="{FF2B5EF4-FFF2-40B4-BE49-F238E27FC236}">
              <a16:creationId xmlns:a16="http://schemas.microsoft.com/office/drawing/2014/main" id="{EACE9A23-FC41-4D8D-8612-444399855B1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30" name="Line 13452">
          <a:extLst>
            <a:ext uri="{FF2B5EF4-FFF2-40B4-BE49-F238E27FC236}">
              <a16:creationId xmlns:a16="http://schemas.microsoft.com/office/drawing/2014/main" id="{33DB8A30-AAAD-4816-B973-046E34EF183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31" name="Line 13453">
          <a:extLst>
            <a:ext uri="{FF2B5EF4-FFF2-40B4-BE49-F238E27FC236}">
              <a16:creationId xmlns:a16="http://schemas.microsoft.com/office/drawing/2014/main" id="{F844220D-FAF8-4FD1-9EE1-66DEDABD0AD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32" name="Line 13454">
          <a:extLst>
            <a:ext uri="{FF2B5EF4-FFF2-40B4-BE49-F238E27FC236}">
              <a16:creationId xmlns:a16="http://schemas.microsoft.com/office/drawing/2014/main" id="{BFA9E82C-2128-4F24-90A1-0469576B778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33" name="Line 13455">
          <a:extLst>
            <a:ext uri="{FF2B5EF4-FFF2-40B4-BE49-F238E27FC236}">
              <a16:creationId xmlns:a16="http://schemas.microsoft.com/office/drawing/2014/main" id="{B4874A0C-50B7-40B8-AE3F-EE7D34C3277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34" name="Line 13456">
          <a:extLst>
            <a:ext uri="{FF2B5EF4-FFF2-40B4-BE49-F238E27FC236}">
              <a16:creationId xmlns:a16="http://schemas.microsoft.com/office/drawing/2014/main" id="{AA5529A5-CA7A-4095-967D-C336D2070DD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35" name="Line 13457">
          <a:extLst>
            <a:ext uri="{FF2B5EF4-FFF2-40B4-BE49-F238E27FC236}">
              <a16:creationId xmlns:a16="http://schemas.microsoft.com/office/drawing/2014/main" id="{0B11293F-6A4A-4AA7-BD5A-87FE2B8ECCA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36" name="Line 13458">
          <a:extLst>
            <a:ext uri="{FF2B5EF4-FFF2-40B4-BE49-F238E27FC236}">
              <a16:creationId xmlns:a16="http://schemas.microsoft.com/office/drawing/2014/main" id="{993CF767-5129-4A42-8063-A038E2B4B2A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37" name="Line 13459">
          <a:extLst>
            <a:ext uri="{FF2B5EF4-FFF2-40B4-BE49-F238E27FC236}">
              <a16:creationId xmlns:a16="http://schemas.microsoft.com/office/drawing/2014/main" id="{29B16D9E-A5D2-4B7C-A322-E08CE13104D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38" name="Line 13460">
          <a:extLst>
            <a:ext uri="{FF2B5EF4-FFF2-40B4-BE49-F238E27FC236}">
              <a16:creationId xmlns:a16="http://schemas.microsoft.com/office/drawing/2014/main" id="{81C29C4B-7207-474C-974C-9683B51502C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39" name="Line 13461">
          <a:extLst>
            <a:ext uri="{FF2B5EF4-FFF2-40B4-BE49-F238E27FC236}">
              <a16:creationId xmlns:a16="http://schemas.microsoft.com/office/drawing/2014/main" id="{CDB6580B-F47F-44C2-B15B-D3C8F64A33C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40" name="Line 13462">
          <a:extLst>
            <a:ext uri="{FF2B5EF4-FFF2-40B4-BE49-F238E27FC236}">
              <a16:creationId xmlns:a16="http://schemas.microsoft.com/office/drawing/2014/main" id="{35A78482-4AD4-4E86-BA6A-7E55558717B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41" name="Line 13463">
          <a:extLst>
            <a:ext uri="{FF2B5EF4-FFF2-40B4-BE49-F238E27FC236}">
              <a16:creationId xmlns:a16="http://schemas.microsoft.com/office/drawing/2014/main" id="{0A4090F6-2C76-4288-A3CD-4542A025BC9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42" name="Line 13464">
          <a:extLst>
            <a:ext uri="{FF2B5EF4-FFF2-40B4-BE49-F238E27FC236}">
              <a16:creationId xmlns:a16="http://schemas.microsoft.com/office/drawing/2014/main" id="{3DEFAE82-79EF-4E80-ABAB-EE8C54CC4CA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43" name="Line 13465">
          <a:extLst>
            <a:ext uri="{FF2B5EF4-FFF2-40B4-BE49-F238E27FC236}">
              <a16:creationId xmlns:a16="http://schemas.microsoft.com/office/drawing/2014/main" id="{A0BA81C3-E388-4A54-A16B-22D1B06D17E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44" name="Line 13466">
          <a:extLst>
            <a:ext uri="{FF2B5EF4-FFF2-40B4-BE49-F238E27FC236}">
              <a16:creationId xmlns:a16="http://schemas.microsoft.com/office/drawing/2014/main" id="{93582C9D-3C46-43B3-8533-012BF2ADFCE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45" name="Line 13467">
          <a:extLst>
            <a:ext uri="{FF2B5EF4-FFF2-40B4-BE49-F238E27FC236}">
              <a16:creationId xmlns:a16="http://schemas.microsoft.com/office/drawing/2014/main" id="{21DB1F5C-DE09-4512-B516-62D57751834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46" name="Line 13468">
          <a:extLst>
            <a:ext uri="{FF2B5EF4-FFF2-40B4-BE49-F238E27FC236}">
              <a16:creationId xmlns:a16="http://schemas.microsoft.com/office/drawing/2014/main" id="{67D9EA3D-FEC7-4CC4-B194-040287E85ED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47" name="Line 13469">
          <a:extLst>
            <a:ext uri="{FF2B5EF4-FFF2-40B4-BE49-F238E27FC236}">
              <a16:creationId xmlns:a16="http://schemas.microsoft.com/office/drawing/2014/main" id="{11BFF479-E93E-4B31-9BE8-0E00034BF25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48" name="Line 13470">
          <a:extLst>
            <a:ext uri="{FF2B5EF4-FFF2-40B4-BE49-F238E27FC236}">
              <a16:creationId xmlns:a16="http://schemas.microsoft.com/office/drawing/2014/main" id="{779D9535-651D-4126-8543-9389B77228E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49" name="Line 13471">
          <a:extLst>
            <a:ext uri="{FF2B5EF4-FFF2-40B4-BE49-F238E27FC236}">
              <a16:creationId xmlns:a16="http://schemas.microsoft.com/office/drawing/2014/main" id="{9F416472-D1B1-4AC1-8D13-43E51C79779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50" name="Line 13472">
          <a:extLst>
            <a:ext uri="{FF2B5EF4-FFF2-40B4-BE49-F238E27FC236}">
              <a16:creationId xmlns:a16="http://schemas.microsoft.com/office/drawing/2014/main" id="{E966D21B-CC09-4285-BC23-2000018631A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51" name="Line 13473">
          <a:extLst>
            <a:ext uri="{FF2B5EF4-FFF2-40B4-BE49-F238E27FC236}">
              <a16:creationId xmlns:a16="http://schemas.microsoft.com/office/drawing/2014/main" id="{DCDC061B-18E0-4122-A082-2DB3421C8A9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52" name="Line 13474">
          <a:extLst>
            <a:ext uri="{FF2B5EF4-FFF2-40B4-BE49-F238E27FC236}">
              <a16:creationId xmlns:a16="http://schemas.microsoft.com/office/drawing/2014/main" id="{F77A6E97-E31E-45C7-9018-8D51085ADE9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53" name="Line 13475">
          <a:extLst>
            <a:ext uri="{FF2B5EF4-FFF2-40B4-BE49-F238E27FC236}">
              <a16:creationId xmlns:a16="http://schemas.microsoft.com/office/drawing/2014/main" id="{FDCCA8C0-A567-4B89-A20E-A43EB6698EA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54" name="Line 13476">
          <a:extLst>
            <a:ext uri="{FF2B5EF4-FFF2-40B4-BE49-F238E27FC236}">
              <a16:creationId xmlns:a16="http://schemas.microsoft.com/office/drawing/2014/main" id="{6AD84F33-BAC5-434E-B04C-952A18B1870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55" name="Line 13477">
          <a:extLst>
            <a:ext uri="{FF2B5EF4-FFF2-40B4-BE49-F238E27FC236}">
              <a16:creationId xmlns:a16="http://schemas.microsoft.com/office/drawing/2014/main" id="{4263D773-C1A8-44D8-B495-71E52C0103C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56" name="Line 13478">
          <a:extLst>
            <a:ext uri="{FF2B5EF4-FFF2-40B4-BE49-F238E27FC236}">
              <a16:creationId xmlns:a16="http://schemas.microsoft.com/office/drawing/2014/main" id="{A9C57DA9-117D-4690-9187-2177B45C06D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57" name="Line 13479">
          <a:extLst>
            <a:ext uri="{FF2B5EF4-FFF2-40B4-BE49-F238E27FC236}">
              <a16:creationId xmlns:a16="http://schemas.microsoft.com/office/drawing/2014/main" id="{CDCD3326-5097-4D5F-B33D-A5514A5E02C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58" name="Line 13480">
          <a:extLst>
            <a:ext uri="{FF2B5EF4-FFF2-40B4-BE49-F238E27FC236}">
              <a16:creationId xmlns:a16="http://schemas.microsoft.com/office/drawing/2014/main" id="{DDF16CC2-17A1-4593-9D7E-8D79D020322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59" name="Line 13481">
          <a:extLst>
            <a:ext uri="{FF2B5EF4-FFF2-40B4-BE49-F238E27FC236}">
              <a16:creationId xmlns:a16="http://schemas.microsoft.com/office/drawing/2014/main" id="{DF013D64-09F1-48E9-8BB9-71014A46732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60" name="Line 13482">
          <a:extLst>
            <a:ext uri="{FF2B5EF4-FFF2-40B4-BE49-F238E27FC236}">
              <a16:creationId xmlns:a16="http://schemas.microsoft.com/office/drawing/2014/main" id="{316631F9-C259-4094-B5E4-B4E923A3F8F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61" name="Line 13483">
          <a:extLst>
            <a:ext uri="{FF2B5EF4-FFF2-40B4-BE49-F238E27FC236}">
              <a16:creationId xmlns:a16="http://schemas.microsoft.com/office/drawing/2014/main" id="{DD6AB555-F2B1-44F3-893C-EE01EC02456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62" name="Line 13484">
          <a:extLst>
            <a:ext uri="{FF2B5EF4-FFF2-40B4-BE49-F238E27FC236}">
              <a16:creationId xmlns:a16="http://schemas.microsoft.com/office/drawing/2014/main" id="{5A9ED437-D358-4A8D-96F1-D2D8ED5DA3F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63" name="Line 13485">
          <a:extLst>
            <a:ext uri="{FF2B5EF4-FFF2-40B4-BE49-F238E27FC236}">
              <a16:creationId xmlns:a16="http://schemas.microsoft.com/office/drawing/2014/main" id="{739467BA-BADC-4383-B48A-E2CC78FC78F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64" name="Line 13486">
          <a:extLst>
            <a:ext uri="{FF2B5EF4-FFF2-40B4-BE49-F238E27FC236}">
              <a16:creationId xmlns:a16="http://schemas.microsoft.com/office/drawing/2014/main" id="{CF6CC1A9-C7F4-4417-A0D3-88B9029571C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65" name="Line 13487">
          <a:extLst>
            <a:ext uri="{FF2B5EF4-FFF2-40B4-BE49-F238E27FC236}">
              <a16:creationId xmlns:a16="http://schemas.microsoft.com/office/drawing/2014/main" id="{A3D2E5F3-5553-453D-9989-2F6731A4491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66" name="Line 13488">
          <a:extLst>
            <a:ext uri="{FF2B5EF4-FFF2-40B4-BE49-F238E27FC236}">
              <a16:creationId xmlns:a16="http://schemas.microsoft.com/office/drawing/2014/main" id="{A0964C56-A3C0-470A-95EF-CA63747F9DD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67" name="Line 13489">
          <a:extLst>
            <a:ext uri="{FF2B5EF4-FFF2-40B4-BE49-F238E27FC236}">
              <a16:creationId xmlns:a16="http://schemas.microsoft.com/office/drawing/2014/main" id="{1F4C4068-014F-440A-A6F3-89D5DCC0B4A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68" name="Line 13490">
          <a:extLst>
            <a:ext uri="{FF2B5EF4-FFF2-40B4-BE49-F238E27FC236}">
              <a16:creationId xmlns:a16="http://schemas.microsoft.com/office/drawing/2014/main" id="{6204E851-4121-4580-B9E0-EADA644F5B6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69" name="Line 13491">
          <a:extLst>
            <a:ext uri="{FF2B5EF4-FFF2-40B4-BE49-F238E27FC236}">
              <a16:creationId xmlns:a16="http://schemas.microsoft.com/office/drawing/2014/main" id="{0915957C-3685-4A30-9906-57A27BA2433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70" name="Line 13492">
          <a:extLst>
            <a:ext uri="{FF2B5EF4-FFF2-40B4-BE49-F238E27FC236}">
              <a16:creationId xmlns:a16="http://schemas.microsoft.com/office/drawing/2014/main" id="{59AA3B50-0143-4BF4-8097-F365C558AE9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71" name="Line 13493">
          <a:extLst>
            <a:ext uri="{FF2B5EF4-FFF2-40B4-BE49-F238E27FC236}">
              <a16:creationId xmlns:a16="http://schemas.microsoft.com/office/drawing/2014/main" id="{7950953A-05C8-4C5A-9C15-0E6AC843DA4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72" name="Line 13494">
          <a:extLst>
            <a:ext uri="{FF2B5EF4-FFF2-40B4-BE49-F238E27FC236}">
              <a16:creationId xmlns:a16="http://schemas.microsoft.com/office/drawing/2014/main" id="{4BACD312-1F28-4116-B078-EBA694C19A4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73" name="Line 13495">
          <a:extLst>
            <a:ext uri="{FF2B5EF4-FFF2-40B4-BE49-F238E27FC236}">
              <a16:creationId xmlns:a16="http://schemas.microsoft.com/office/drawing/2014/main" id="{2E8D9825-4952-40E8-BA81-A1E518AC8EF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74" name="Line 13496">
          <a:extLst>
            <a:ext uri="{FF2B5EF4-FFF2-40B4-BE49-F238E27FC236}">
              <a16:creationId xmlns:a16="http://schemas.microsoft.com/office/drawing/2014/main" id="{91A6646C-E34E-428B-B2B4-14AD7E8900C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75" name="Line 13497">
          <a:extLst>
            <a:ext uri="{FF2B5EF4-FFF2-40B4-BE49-F238E27FC236}">
              <a16:creationId xmlns:a16="http://schemas.microsoft.com/office/drawing/2014/main" id="{E966D259-7CE4-4415-A24E-2EACE54E557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76" name="Line 13498">
          <a:extLst>
            <a:ext uri="{FF2B5EF4-FFF2-40B4-BE49-F238E27FC236}">
              <a16:creationId xmlns:a16="http://schemas.microsoft.com/office/drawing/2014/main" id="{357654FD-7827-4ED6-B083-CC611701A4F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77" name="Line 13499">
          <a:extLst>
            <a:ext uri="{FF2B5EF4-FFF2-40B4-BE49-F238E27FC236}">
              <a16:creationId xmlns:a16="http://schemas.microsoft.com/office/drawing/2014/main" id="{5F9FAE84-1773-4862-B868-1FFA0AAB249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78" name="Line 13500">
          <a:extLst>
            <a:ext uri="{FF2B5EF4-FFF2-40B4-BE49-F238E27FC236}">
              <a16:creationId xmlns:a16="http://schemas.microsoft.com/office/drawing/2014/main" id="{E532BE9D-0F1A-4171-8B52-45DB93AD2FB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79" name="Line 13501">
          <a:extLst>
            <a:ext uri="{FF2B5EF4-FFF2-40B4-BE49-F238E27FC236}">
              <a16:creationId xmlns:a16="http://schemas.microsoft.com/office/drawing/2014/main" id="{C239D7A3-F3A7-4E64-BCAC-7D74091B393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80" name="Line 13502">
          <a:extLst>
            <a:ext uri="{FF2B5EF4-FFF2-40B4-BE49-F238E27FC236}">
              <a16:creationId xmlns:a16="http://schemas.microsoft.com/office/drawing/2014/main" id="{DC00CB5D-A0DD-4EB3-85E0-1C190DB305D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81" name="Line 13503">
          <a:extLst>
            <a:ext uri="{FF2B5EF4-FFF2-40B4-BE49-F238E27FC236}">
              <a16:creationId xmlns:a16="http://schemas.microsoft.com/office/drawing/2014/main" id="{C989B985-ACE0-4CEC-9F6A-BBCDE3E401F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82" name="Line 13504">
          <a:extLst>
            <a:ext uri="{FF2B5EF4-FFF2-40B4-BE49-F238E27FC236}">
              <a16:creationId xmlns:a16="http://schemas.microsoft.com/office/drawing/2014/main" id="{70794FC2-7FAE-49C9-BF95-1FAC3E33F06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83" name="Line 13505">
          <a:extLst>
            <a:ext uri="{FF2B5EF4-FFF2-40B4-BE49-F238E27FC236}">
              <a16:creationId xmlns:a16="http://schemas.microsoft.com/office/drawing/2014/main" id="{76D2C758-274B-4F0F-94D2-D8BA1A1D70A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84" name="Line 13506">
          <a:extLst>
            <a:ext uri="{FF2B5EF4-FFF2-40B4-BE49-F238E27FC236}">
              <a16:creationId xmlns:a16="http://schemas.microsoft.com/office/drawing/2014/main" id="{FF0027B2-8455-46E5-A9D5-86565B4BB27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85" name="Line 13507">
          <a:extLst>
            <a:ext uri="{FF2B5EF4-FFF2-40B4-BE49-F238E27FC236}">
              <a16:creationId xmlns:a16="http://schemas.microsoft.com/office/drawing/2014/main" id="{C48F1F22-C91F-4D18-ABEE-20C8890E809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86" name="Line 13508">
          <a:extLst>
            <a:ext uri="{FF2B5EF4-FFF2-40B4-BE49-F238E27FC236}">
              <a16:creationId xmlns:a16="http://schemas.microsoft.com/office/drawing/2014/main" id="{DDF54C9A-7D21-494D-AEAC-F3EDB803CE4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87" name="Line 13509">
          <a:extLst>
            <a:ext uri="{FF2B5EF4-FFF2-40B4-BE49-F238E27FC236}">
              <a16:creationId xmlns:a16="http://schemas.microsoft.com/office/drawing/2014/main" id="{832E7709-1672-4D4C-A448-34087B46215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88" name="Line 13510">
          <a:extLst>
            <a:ext uri="{FF2B5EF4-FFF2-40B4-BE49-F238E27FC236}">
              <a16:creationId xmlns:a16="http://schemas.microsoft.com/office/drawing/2014/main" id="{13944CFF-A77C-45FB-9001-409948DDFD2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89" name="Line 13511">
          <a:extLst>
            <a:ext uri="{FF2B5EF4-FFF2-40B4-BE49-F238E27FC236}">
              <a16:creationId xmlns:a16="http://schemas.microsoft.com/office/drawing/2014/main" id="{E33D16E4-0606-41CF-B3DD-67F2ECE8838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90" name="Line 13512">
          <a:extLst>
            <a:ext uri="{FF2B5EF4-FFF2-40B4-BE49-F238E27FC236}">
              <a16:creationId xmlns:a16="http://schemas.microsoft.com/office/drawing/2014/main" id="{76B8437C-DC77-4A84-A381-E820FEC56E6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91" name="Line 13513">
          <a:extLst>
            <a:ext uri="{FF2B5EF4-FFF2-40B4-BE49-F238E27FC236}">
              <a16:creationId xmlns:a16="http://schemas.microsoft.com/office/drawing/2014/main" id="{AA24E5BD-0CD3-4AC1-A944-C1248761503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92" name="Line 13514">
          <a:extLst>
            <a:ext uri="{FF2B5EF4-FFF2-40B4-BE49-F238E27FC236}">
              <a16:creationId xmlns:a16="http://schemas.microsoft.com/office/drawing/2014/main" id="{F07B354E-56D0-40C2-AB29-6FD33024B5E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93" name="Line 13515">
          <a:extLst>
            <a:ext uri="{FF2B5EF4-FFF2-40B4-BE49-F238E27FC236}">
              <a16:creationId xmlns:a16="http://schemas.microsoft.com/office/drawing/2014/main" id="{275F5C25-75FF-441F-A5EA-1D21B2426C0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94" name="Line 13516">
          <a:extLst>
            <a:ext uri="{FF2B5EF4-FFF2-40B4-BE49-F238E27FC236}">
              <a16:creationId xmlns:a16="http://schemas.microsoft.com/office/drawing/2014/main" id="{36516A55-C465-461A-BAE8-08696A3307D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95" name="Line 13517">
          <a:extLst>
            <a:ext uri="{FF2B5EF4-FFF2-40B4-BE49-F238E27FC236}">
              <a16:creationId xmlns:a16="http://schemas.microsoft.com/office/drawing/2014/main" id="{AA6AB7E9-AEF6-4CC3-9E2F-3C6087F788B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96" name="Line 13518">
          <a:extLst>
            <a:ext uri="{FF2B5EF4-FFF2-40B4-BE49-F238E27FC236}">
              <a16:creationId xmlns:a16="http://schemas.microsoft.com/office/drawing/2014/main" id="{19675211-D6A2-4CD5-A493-8A0E1CDCA31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97" name="Line 13519">
          <a:extLst>
            <a:ext uri="{FF2B5EF4-FFF2-40B4-BE49-F238E27FC236}">
              <a16:creationId xmlns:a16="http://schemas.microsoft.com/office/drawing/2014/main" id="{B989AA9E-4002-4573-9538-77688812444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98" name="Line 13520">
          <a:extLst>
            <a:ext uri="{FF2B5EF4-FFF2-40B4-BE49-F238E27FC236}">
              <a16:creationId xmlns:a16="http://schemas.microsoft.com/office/drawing/2014/main" id="{CD0B85F7-9CB7-42BC-8939-4E72BA1551A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399" name="Line 13521">
          <a:extLst>
            <a:ext uri="{FF2B5EF4-FFF2-40B4-BE49-F238E27FC236}">
              <a16:creationId xmlns:a16="http://schemas.microsoft.com/office/drawing/2014/main" id="{503E323D-6C02-464E-B8F3-D22E8E81F8E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00" name="Line 13522">
          <a:extLst>
            <a:ext uri="{FF2B5EF4-FFF2-40B4-BE49-F238E27FC236}">
              <a16:creationId xmlns:a16="http://schemas.microsoft.com/office/drawing/2014/main" id="{3ECB0396-BA14-458D-9370-46B4DD18F34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01" name="Line 13523">
          <a:extLst>
            <a:ext uri="{FF2B5EF4-FFF2-40B4-BE49-F238E27FC236}">
              <a16:creationId xmlns:a16="http://schemas.microsoft.com/office/drawing/2014/main" id="{25A585CF-D2F0-45EF-8F2B-4A23CCC6727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02" name="Line 13524">
          <a:extLst>
            <a:ext uri="{FF2B5EF4-FFF2-40B4-BE49-F238E27FC236}">
              <a16:creationId xmlns:a16="http://schemas.microsoft.com/office/drawing/2014/main" id="{E4DA67E5-3463-42D8-B881-15B66B94B7C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03" name="Line 13525">
          <a:extLst>
            <a:ext uri="{FF2B5EF4-FFF2-40B4-BE49-F238E27FC236}">
              <a16:creationId xmlns:a16="http://schemas.microsoft.com/office/drawing/2014/main" id="{AD7C93DD-3A53-4584-A7D3-D6000282B41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04" name="Line 13526">
          <a:extLst>
            <a:ext uri="{FF2B5EF4-FFF2-40B4-BE49-F238E27FC236}">
              <a16:creationId xmlns:a16="http://schemas.microsoft.com/office/drawing/2014/main" id="{11D6CFD2-435A-4062-994D-5C4D3DCA605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05" name="Line 13527">
          <a:extLst>
            <a:ext uri="{FF2B5EF4-FFF2-40B4-BE49-F238E27FC236}">
              <a16:creationId xmlns:a16="http://schemas.microsoft.com/office/drawing/2014/main" id="{096AA3A5-A67A-4A79-8C50-88150848C91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06" name="Line 13528">
          <a:extLst>
            <a:ext uri="{FF2B5EF4-FFF2-40B4-BE49-F238E27FC236}">
              <a16:creationId xmlns:a16="http://schemas.microsoft.com/office/drawing/2014/main" id="{6682B265-72A4-4DFB-A5BE-2A0A7199284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07" name="Line 13529">
          <a:extLst>
            <a:ext uri="{FF2B5EF4-FFF2-40B4-BE49-F238E27FC236}">
              <a16:creationId xmlns:a16="http://schemas.microsoft.com/office/drawing/2014/main" id="{BD996045-609F-47BE-967B-921DB474DCA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08" name="Line 13530">
          <a:extLst>
            <a:ext uri="{FF2B5EF4-FFF2-40B4-BE49-F238E27FC236}">
              <a16:creationId xmlns:a16="http://schemas.microsoft.com/office/drawing/2014/main" id="{8D0E0358-DA2F-46E1-8405-A57B147E134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09" name="Line 13531">
          <a:extLst>
            <a:ext uri="{FF2B5EF4-FFF2-40B4-BE49-F238E27FC236}">
              <a16:creationId xmlns:a16="http://schemas.microsoft.com/office/drawing/2014/main" id="{79C8E649-9F92-4D18-B977-F77A6FAC565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10" name="Line 13532">
          <a:extLst>
            <a:ext uri="{FF2B5EF4-FFF2-40B4-BE49-F238E27FC236}">
              <a16:creationId xmlns:a16="http://schemas.microsoft.com/office/drawing/2014/main" id="{5BE0FF0B-341C-4F01-BA90-EC45807F871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11" name="Line 13533">
          <a:extLst>
            <a:ext uri="{FF2B5EF4-FFF2-40B4-BE49-F238E27FC236}">
              <a16:creationId xmlns:a16="http://schemas.microsoft.com/office/drawing/2014/main" id="{5AFBDE18-E3EE-4109-BECA-88A053AE997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12" name="Line 13534">
          <a:extLst>
            <a:ext uri="{FF2B5EF4-FFF2-40B4-BE49-F238E27FC236}">
              <a16:creationId xmlns:a16="http://schemas.microsoft.com/office/drawing/2014/main" id="{8D69CED3-6F7A-4336-B337-CFFAB61BF39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13" name="Line 13535">
          <a:extLst>
            <a:ext uri="{FF2B5EF4-FFF2-40B4-BE49-F238E27FC236}">
              <a16:creationId xmlns:a16="http://schemas.microsoft.com/office/drawing/2014/main" id="{1E4701B7-AE5A-475B-BE8B-724E7216265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14" name="Line 13536">
          <a:extLst>
            <a:ext uri="{FF2B5EF4-FFF2-40B4-BE49-F238E27FC236}">
              <a16:creationId xmlns:a16="http://schemas.microsoft.com/office/drawing/2014/main" id="{52D902FB-F8BC-4127-B784-6A1047C3133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15" name="Line 13537">
          <a:extLst>
            <a:ext uri="{FF2B5EF4-FFF2-40B4-BE49-F238E27FC236}">
              <a16:creationId xmlns:a16="http://schemas.microsoft.com/office/drawing/2014/main" id="{00A0ED79-FBE7-4789-AA13-AC60A4E114A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16" name="Line 13538">
          <a:extLst>
            <a:ext uri="{FF2B5EF4-FFF2-40B4-BE49-F238E27FC236}">
              <a16:creationId xmlns:a16="http://schemas.microsoft.com/office/drawing/2014/main" id="{E11D8020-16E8-4172-882A-77F9A853F1E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17" name="Line 13539">
          <a:extLst>
            <a:ext uri="{FF2B5EF4-FFF2-40B4-BE49-F238E27FC236}">
              <a16:creationId xmlns:a16="http://schemas.microsoft.com/office/drawing/2014/main" id="{D8F6D38B-8EA4-4392-BD80-6EFB7AB1130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18" name="Line 13540">
          <a:extLst>
            <a:ext uri="{FF2B5EF4-FFF2-40B4-BE49-F238E27FC236}">
              <a16:creationId xmlns:a16="http://schemas.microsoft.com/office/drawing/2014/main" id="{6A2BA3EA-3A8B-4779-B5FF-5CFCBCE94F5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19" name="Line 13541">
          <a:extLst>
            <a:ext uri="{FF2B5EF4-FFF2-40B4-BE49-F238E27FC236}">
              <a16:creationId xmlns:a16="http://schemas.microsoft.com/office/drawing/2014/main" id="{B8F832EF-BC64-4942-AC5A-9E93969461E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20" name="Line 13542">
          <a:extLst>
            <a:ext uri="{FF2B5EF4-FFF2-40B4-BE49-F238E27FC236}">
              <a16:creationId xmlns:a16="http://schemas.microsoft.com/office/drawing/2014/main" id="{FC040FEB-E103-41F7-A91D-2BE0AC3D4C7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21" name="Line 13543">
          <a:extLst>
            <a:ext uri="{FF2B5EF4-FFF2-40B4-BE49-F238E27FC236}">
              <a16:creationId xmlns:a16="http://schemas.microsoft.com/office/drawing/2014/main" id="{2148A9E2-BA8B-47F4-8677-61729586DF4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22" name="Line 13544">
          <a:extLst>
            <a:ext uri="{FF2B5EF4-FFF2-40B4-BE49-F238E27FC236}">
              <a16:creationId xmlns:a16="http://schemas.microsoft.com/office/drawing/2014/main" id="{D630DEEC-0C83-4246-9968-60E27732D7B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23" name="Line 13545">
          <a:extLst>
            <a:ext uri="{FF2B5EF4-FFF2-40B4-BE49-F238E27FC236}">
              <a16:creationId xmlns:a16="http://schemas.microsoft.com/office/drawing/2014/main" id="{7F77A4E7-D852-41CF-B8F6-6B1273E6C04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24" name="Line 13546">
          <a:extLst>
            <a:ext uri="{FF2B5EF4-FFF2-40B4-BE49-F238E27FC236}">
              <a16:creationId xmlns:a16="http://schemas.microsoft.com/office/drawing/2014/main" id="{E9A0DDAF-E903-4595-96A5-D53E6162250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25" name="Line 13547">
          <a:extLst>
            <a:ext uri="{FF2B5EF4-FFF2-40B4-BE49-F238E27FC236}">
              <a16:creationId xmlns:a16="http://schemas.microsoft.com/office/drawing/2014/main" id="{5098A613-E61E-40C0-9B85-CF1C994BC99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26" name="Line 13548">
          <a:extLst>
            <a:ext uri="{FF2B5EF4-FFF2-40B4-BE49-F238E27FC236}">
              <a16:creationId xmlns:a16="http://schemas.microsoft.com/office/drawing/2014/main" id="{C13C45A9-2386-49E9-95A4-434C1A6B2A4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27" name="Line 13549">
          <a:extLst>
            <a:ext uri="{FF2B5EF4-FFF2-40B4-BE49-F238E27FC236}">
              <a16:creationId xmlns:a16="http://schemas.microsoft.com/office/drawing/2014/main" id="{788C7AAC-0A28-4085-A188-87A7FE02ACA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28" name="Line 13550">
          <a:extLst>
            <a:ext uri="{FF2B5EF4-FFF2-40B4-BE49-F238E27FC236}">
              <a16:creationId xmlns:a16="http://schemas.microsoft.com/office/drawing/2014/main" id="{9540863E-7ADB-4024-AEBD-582A276F98A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29" name="Line 13551">
          <a:extLst>
            <a:ext uri="{FF2B5EF4-FFF2-40B4-BE49-F238E27FC236}">
              <a16:creationId xmlns:a16="http://schemas.microsoft.com/office/drawing/2014/main" id="{567466C9-80D1-492B-9572-83EBAD353B7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30" name="Line 13552">
          <a:extLst>
            <a:ext uri="{FF2B5EF4-FFF2-40B4-BE49-F238E27FC236}">
              <a16:creationId xmlns:a16="http://schemas.microsoft.com/office/drawing/2014/main" id="{E0C0BE69-11BF-4DEA-8442-B3E196EA114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31" name="Line 13553">
          <a:extLst>
            <a:ext uri="{FF2B5EF4-FFF2-40B4-BE49-F238E27FC236}">
              <a16:creationId xmlns:a16="http://schemas.microsoft.com/office/drawing/2014/main" id="{EA838B73-4C87-4367-97F3-AF065006F23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32" name="Line 13554">
          <a:extLst>
            <a:ext uri="{FF2B5EF4-FFF2-40B4-BE49-F238E27FC236}">
              <a16:creationId xmlns:a16="http://schemas.microsoft.com/office/drawing/2014/main" id="{E617BFB3-980E-41D9-BDD3-BF0E3D48F46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33" name="Line 13555">
          <a:extLst>
            <a:ext uri="{FF2B5EF4-FFF2-40B4-BE49-F238E27FC236}">
              <a16:creationId xmlns:a16="http://schemas.microsoft.com/office/drawing/2014/main" id="{0B56018F-28EC-4C78-A9C9-C0ABA954D99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34" name="Line 13556">
          <a:extLst>
            <a:ext uri="{FF2B5EF4-FFF2-40B4-BE49-F238E27FC236}">
              <a16:creationId xmlns:a16="http://schemas.microsoft.com/office/drawing/2014/main" id="{4831B873-7F04-494A-87F0-474B3592539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35" name="Line 13557">
          <a:extLst>
            <a:ext uri="{FF2B5EF4-FFF2-40B4-BE49-F238E27FC236}">
              <a16:creationId xmlns:a16="http://schemas.microsoft.com/office/drawing/2014/main" id="{E680A486-2245-452F-91A4-CAFD7017C17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36" name="Line 13558">
          <a:extLst>
            <a:ext uri="{FF2B5EF4-FFF2-40B4-BE49-F238E27FC236}">
              <a16:creationId xmlns:a16="http://schemas.microsoft.com/office/drawing/2014/main" id="{D9653326-D5F3-48CA-8835-EF54041F858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37" name="Line 13559">
          <a:extLst>
            <a:ext uri="{FF2B5EF4-FFF2-40B4-BE49-F238E27FC236}">
              <a16:creationId xmlns:a16="http://schemas.microsoft.com/office/drawing/2014/main" id="{1DF62F74-0172-48F3-8703-E4241DB64C0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38" name="Line 13560">
          <a:extLst>
            <a:ext uri="{FF2B5EF4-FFF2-40B4-BE49-F238E27FC236}">
              <a16:creationId xmlns:a16="http://schemas.microsoft.com/office/drawing/2014/main" id="{66D79D4B-661D-446A-820C-A7F9D500411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39" name="Line 13561">
          <a:extLst>
            <a:ext uri="{FF2B5EF4-FFF2-40B4-BE49-F238E27FC236}">
              <a16:creationId xmlns:a16="http://schemas.microsoft.com/office/drawing/2014/main" id="{2F883330-9240-4715-9D5E-B4E8BF00E53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40" name="Line 13562">
          <a:extLst>
            <a:ext uri="{FF2B5EF4-FFF2-40B4-BE49-F238E27FC236}">
              <a16:creationId xmlns:a16="http://schemas.microsoft.com/office/drawing/2014/main" id="{E8267DC8-3A65-44F7-9FDA-DAEBAF49DB9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41" name="Line 13563">
          <a:extLst>
            <a:ext uri="{FF2B5EF4-FFF2-40B4-BE49-F238E27FC236}">
              <a16:creationId xmlns:a16="http://schemas.microsoft.com/office/drawing/2014/main" id="{8B732209-09BF-48D9-9846-48BF0DD9615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42" name="Line 13564">
          <a:extLst>
            <a:ext uri="{FF2B5EF4-FFF2-40B4-BE49-F238E27FC236}">
              <a16:creationId xmlns:a16="http://schemas.microsoft.com/office/drawing/2014/main" id="{5D4654DC-74C8-4F35-900E-F611B5E30E2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43" name="Line 13565">
          <a:extLst>
            <a:ext uri="{FF2B5EF4-FFF2-40B4-BE49-F238E27FC236}">
              <a16:creationId xmlns:a16="http://schemas.microsoft.com/office/drawing/2014/main" id="{FC1DE5D5-BD34-4184-B1E5-893D8DD7414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44" name="Line 13566">
          <a:extLst>
            <a:ext uri="{FF2B5EF4-FFF2-40B4-BE49-F238E27FC236}">
              <a16:creationId xmlns:a16="http://schemas.microsoft.com/office/drawing/2014/main" id="{C501A033-347B-4AC9-8438-99DBA6324E8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45" name="Line 13567">
          <a:extLst>
            <a:ext uri="{FF2B5EF4-FFF2-40B4-BE49-F238E27FC236}">
              <a16:creationId xmlns:a16="http://schemas.microsoft.com/office/drawing/2014/main" id="{08E3CECC-4379-4517-9CAA-65669A39F38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46" name="Line 13568">
          <a:extLst>
            <a:ext uri="{FF2B5EF4-FFF2-40B4-BE49-F238E27FC236}">
              <a16:creationId xmlns:a16="http://schemas.microsoft.com/office/drawing/2014/main" id="{CFD2FB93-2F16-4175-8F50-631F8122644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47" name="Line 13569">
          <a:extLst>
            <a:ext uri="{FF2B5EF4-FFF2-40B4-BE49-F238E27FC236}">
              <a16:creationId xmlns:a16="http://schemas.microsoft.com/office/drawing/2014/main" id="{6D70EC03-9EB9-4968-86DA-CEF08430327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48" name="Line 13570">
          <a:extLst>
            <a:ext uri="{FF2B5EF4-FFF2-40B4-BE49-F238E27FC236}">
              <a16:creationId xmlns:a16="http://schemas.microsoft.com/office/drawing/2014/main" id="{870269C3-4E91-451F-B81A-C6051831A1E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49" name="Line 13571">
          <a:extLst>
            <a:ext uri="{FF2B5EF4-FFF2-40B4-BE49-F238E27FC236}">
              <a16:creationId xmlns:a16="http://schemas.microsoft.com/office/drawing/2014/main" id="{C8E14D98-5786-4A53-A965-E67409AC332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50" name="Line 13572">
          <a:extLst>
            <a:ext uri="{FF2B5EF4-FFF2-40B4-BE49-F238E27FC236}">
              <a16:creationId xmlns:a16="http://schemas.microsoft.com/office/drawing/2014/main" id="{F65A6664-0B8E-418E-B676-532F4977214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51" name="Line 13573">
          <a:extLst>
            <a:ext uri="{FF2B5EF4-FFF2-40B4-BE49-F238E27FC236}">
              <a16:creationId xmlns:a16="http://schemas.microsoft.com/office/drawing/2014/main" id="{03CEB313-2233-43C4-AE9A-418D1EDBA00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52" name="Line 13574">
          <a:extLst>
            <a:ext uri="{FF2B5EF4-FFF2-40B4-BE49-F238E27FC236}">
              <a16:creationId xmlns:a16="http://schemas.microsoft.com/office/drawing/2014/main" id="{4D68BD66-4D22-43CC-A9DC-D31F1B3C681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53" name="Line 13575">
          <a:extLst>
            <a:ext uri="{FF2B5EF4-FFF2-40B4-BE49-F238E27FC236}">
              <a16:creationId xmlns:a16="http://schemas.microsoft.com/office/drawing/2014/main" id="{ECD9BAB3-185D-4BEB-AA48-E24DA2484C8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54" name="Line 13576">
          <a:extLst>
            <a:ext uri="{FF2B5EF4-FFF2-40B4-BE49-F238E27FC236}">
              <a16:creationId xmlns:a16="http://schemas.microsoft.com/office/drawing/2014/main" id="{CF4757DC-D4F2-4A48-9BD9-3CDE964F7DE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55" name="Line 13577">
          <a:extLst>
            <a:ext uri="{FF2B5EF4-FFF2-40B4-BE49-F238E27FC236}">
              <a16:creationId xmlns:a16="http://schemas.microsoft.com/office/drawing/2014/main" id="{2DA0AF8C-5342-428C-B2E5-0CA5200D113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56" name="Line 13578">
          <a:extLst>
            <a:ext uri="{FF2B5EF4-FFF2-40B4-BE49-F238E27FC236}">
              <a16:creationId xmlns:a16="http://schemas.microsoft.com/office/drawing/2014/main" id="{E9DFCAC2-21FA-4DD2-AF5D-D2D69B1A4A7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57" name="Line 13579">
          <a:extLst>
            <a:ext uri="{FF2B5EF4-FFF2-40B4-BE49-F238E27FC236}">
              <a16:creationId xmlns:a16="http://schemas.microsoft.com/office/drawing/2014/main" id="{01565974-E6D3-4B6A-96AA-4DC87737AFA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58" name="Line 13580">
          <a:extLst>
            <a:ext uri="{FF2B5EF4-FFF2-40B4-BE49-F238E27FC236}">
              <a16:creationId xmlns:a16="http://schemas.microsoft.com/office/drawing/2014/main" id="{CC31BB47-B843-4034-A722-0471DCBF1A1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59" name="Line 13581">
          <a:extLst>
            <a:ext uri="{FF2B5EF4-FFF2-40B4-BE49-F238E27FC236}">
              <a16:creationId xmlns:a16="http://schemas.microsoft.com/office/drawing/2014/main" id="{E5CF989C-0833-4F95-845B-2381BA31BB6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60" name="Line 13582">
          <a:extLst>
            <a:ext uri="{FF2B5EF4-FFF2-40B4-BE49-F238E27FC236}">
              <a16:creationId xmlns:a16="http://schemas.microsoft.com/office/drawing/2014/main" id="{7D9DEC48-5B0E-4024-9CA8-E2E81CE2AF2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61" name="Line 13583">
          <a:extLst>
            <a:ext uri="{FF2B5EF4-FFF2-40B4-BE49-F238E27FC236}">
              <a16:creationId xmlns:a16="http://schemas.microsoft.com/office/drawing/2014/main" id="{B693E393-D353-4DC2-9F9A-76B6BDE92C7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62" name="Line 13584">
          <a:extLst>
            <a:ext uri="{FF2B5EF4-FFF2-40B4-BE49-F238E27FC236}">
              <a16:creationId xmlns:a16="http://schemas.microsoft.com/office/drawing/2014/main" id="{17434D3D-9680-4CA1-A35C-07EAB56CD39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63" name="Line 13585">
          <a:extLst>
            <a:ext uri="{FF2B5EF4-FFF2-40B4-BE49-F238E27FC236}">
              <a16:creationId xmlns:a16="http://schemas.microsoft.com/office/drawing/2014/main" id="{50359C17-98F6-45FF-A2ED-8E7D4C50391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64" name="Line 13586">
          <a:extLst>
            <a:ext uri="{FF2B5EF4-FFF2-40B4-BE49-F238E27FC236}">
              <a16:creationId xmlns:a16="http://schemas.microsoft.com/office/drawing/2014/main" id="{88989787-4052-4A58-A886-9F418DCDDE0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65" name="Line 13587">
          <a:extLst>
            <a:ext uri="{FF2B5EF4-FFF2-40B4-BE49-F238E27FC236}">
              <a16:creationId xmlns:a16="http://schemas.microsoft.com/office/drawing/2014/main" id="{1F2F2FC7-94F9-492E-A92F-137A0284963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66" name="Line 13588">
          <a:extLst>
            <a:ext uri="{FF2B5EF4-FFF2-40B4-BE49-F238E27FC236}">
              <a16:creationId xmlns:a16="http://schemas.microsoft.com/office/drawing/2014/main" id="{C6A280B9-E588-495F-99A5-30D86AC715B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67" name="Line 13589">
          <a:extLst>
            <a:ext uri="{FF2B5EF4-FFF2-40B4-BE49-F238E27FC236}">
              <a16:creationId xmlns:a16="http://schemas.microsoft.com/office/drawing/2014/main" id="{A2872BF0-C941-4FE8-BC10-44F06DC6835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68" name="Line 13590">
          <a:extLst>
            <a:ext uri="{FF2B5EF4-FFF2-40B4-BE49-F238E27FC236}">
              <a16:creationId xmlns:a16="http://schemas.microsoft.com/office/drawing/2014/main" id="{1814B658-283D-4877-98C2-E6F93AD3E05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69" name="Line 13591">
          <a:extLst>
            <a:ext uri="{FF2B5EF4-FFF2-40B4-BE49-F238E27FC236}">
              <a16:creationId xmlns:a16="http://schemas.microsoft.com/office/drawing/2014/main" id="{9F0EE13D-90E4-4A0D-B84A-55E58509152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70" name="Line 13592">
          <a:extLst>
            <a:ext uri="{FF2B5EF4-FFF2-40B4-BE49-F238E27FC236}">
              <a16:creationId xmlns:a16="http://schemas.microsoft.com/office/drawing/2014/main" id="{7DF12035-6677-49A1-B94E-A6745F2B613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71" name="Line 13593">
          <a:extLst>
            <a:ext uri="{FF2B5EF4-FFF2-40B4-BE49-F238E27FC236}">
              <a16:creationId xmlns:a16="http://schemas.microsoft.com/office/drawing/2014/main" id="{85F3FAA6-7C87-4ACC-96B7-F6CB6722B58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72" name="Line 13594">
          <a:extLst>
            <a:ext uri="{FF2B5EF4-FFF2-40B4-BE49-F238E27FC236}">
              <a16:creationId xmlns:a16="http://schemas.microsoft.com/office/drawing/2014/main" id="{796073E6-1BDA-45BA-84E8-7523246056E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73" name="Line 13595">
          <a:extLst>
            <a:ext uri="{FF2B5EF4-FFF2-40B4-BE49-F238E27FC236}">
              <a16:creationId xmlns:a16="http://schemas.microsoft.com/office/drawing/2014/main" id="{F9AF9EAD-4019-4EF7-8230-70E79F66015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74" name="Line 13596">
          <a:extLst>
            <a:ext uri="{FF2B5EF4-FFF2-40B4-BE49-F238E27FC236}">
              <a16:creationId xmlns:a16="http://schemas.microsoft.com/office/drawing/2014/main" id="{967C53F6-55FD-4E37-B0BE-4A3ED1CFC70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75" name="Line 13597">
          <a:extLst>
            <a:ext uri="{FF2B5EF4-FFF2-40B4-BE49-F238E27FC236}">
              <a16:creationId xmlns:a16="http://schemas.microsoft.com/office/drawing/2014/main" id="{D5512DEF-8819-49D3-BA87-6CBA710E6D3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76" name="Line 13598">
          <a:extLst>
            <a:ext uri="{FF2B5EF4-FFF2-40B4-BE49-F238E27FC236}">
              <a16:creationId xmlns:a16="http://schemas.microsoft.com/office/drawing/2014/main" id="{ADB741FA-FBBB-48C8-B6D0-AA0455855B3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77" name="Line 13599">
          <a:extLst>
            <a:ext uri="{FF2B5EF4-FFF2-40B4-BE49-F238E27FC236}">
              <a16:creationId xmlns:a16="http://schemas.microsoft.com/office/drawing/2014/main" id="{82A1C0F8-F41D-4686-B4B9-FE33375B5C7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78" name="Line 13600">
          <a:extLst>
            <a:ext uri="{FF2B5EF4-FFF2-40B4-BE49-F238E27FC236}">
              <a16:creationId xmlns:a16="http://schemas.microsoft.com/office/drawing/2014/main" id="{6A6A3E4C-0626-4C93-8F10-C7B946463C1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79" name="Line 13601">
          <a:extLst>
            <a:ext uri="{FF2B5EF4-FFF2-40B4-BE49-F238E27FC236}">
              <a16:creationId xmlns:a16="http://schemas.microsoft.com/office/drawing/2014/main" id="{9ECC533F-8E38-4843-871F-C18AE139746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80" name="Line 13602">
          <a:extLst>
            <a:ext uri="{FF2B5EF4-FFF2-40B4-BE49-F238E27FC236}">
              <a16:creationId xmlns:a16="http://schemas.microsoft.com/office/drawing/2014/main" id="{EFA94273-7BC3-41EC-A79B-DD672D1A642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81" name="Line 13603">
          <a:extLst>
            <a:ext uri="{FF2B5EF4-FFF2-40B4-BE49-F238E27FC236}">
              <a16:creationId xmlns:a16="http://schemas.microsoft.com/office/drawing/2014/main" id="{ABA8287E-3C60-4371-9C6C-58636E1DEE9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82" name="Line 13604">
          <a:extLst>
            <a:ext uri="{FF2B5EF4-FFF2-40B4-BE49-F238E27FC236}">
              <a16:creationId xmlns:a16="http://schemas.microsoft.com/office/drawing/2014/main" id="{51A65878-3BC2-4084-82A8-73AA1E002DF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83" name="Line 13605">
          <a:extLst>
            <a:ext uri="{FF2B5EF4-FFF2-40B4-BE49-F238E27FC236}">
              <a16:creationId xmlns:a16="http://schemas.microsoft.com/office/drawing/2014/main" id="{E7EBBD25-3AE6-4503-90AC-9C2C8C78290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84" name="Line 13606">
          <a:extLst>
            <a:ext uri="{FF2B5EF4-FFF2-40B4-BE49-F238E27FC236}">
              <a16:creationId xmlns:a16="http://schemas.microsoft.com/office/drawing/2014/main" id="{B848B324-9C37-41D2-8DD9-33EBE6AE1CE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85" name="Line 13607">
          <a:extLst>
            <a:ext uri="{FF2B5EF4-FFF2-40B4-BE49-F238E27FC236}">
              <a16:creationId xmlns:a16="http://schemas.microsoft.com/office/drawing/2014/main" id="{EB6CA736-CBF6-4EF4-AB25-83E56F463A2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86" name="Line 13608">
          <a:extLst>
            <a:ext uri="{FF2B5EF4-FFF2-40B4-BE49-F238E27FC236}">
              <a16:creationId xmlns:a16="http://schemas.microsoft.com/office/drawing/2014/main" id="{D652CAB4-70D9-4B2B-913B-773DDA6125F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87" name="Line 13609">
          <a:extLst>
            <a:ext uri="{FF2B5EF4-FFF2-40B4-BE49-F238E27FC236}">
              <a16:creationId xmlns:a16="http://schemas.microsoft.com/office/drawing/2014/main" id="{18EE9397-CC34-407D-BF8C-77D0EA3E1D8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88" name="Line 13610">
          <a:extLst>
            <a:ext uri="{FF2B5EF4-FFF2-40B4-BE49-F238E27FC236}">
              <a16:creationId xmlns:a16="http://schemas.microsoft.com/office/drawing/2014/main" id="{C106AB00-F2B5-4BE1-9A77-84054E605DD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89" name="Line 13611">
          <a:extLst>
            <a:ext uri="{FF2B5EF4-FFF2-40B4-BE49-F238E27FC236}">
              <a16:creationId xmlns:a16="http://schemas.microsoft.com/office/drawing/2014/main" id="{1FC1411B-772C-4A83-B495-7837D0A99E8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90" name="Line 13612">
          <a:extLst>
            <a:ext uri="{FF2B5EF4-FFF2-40B4-BE49-F238E27FC236}">
              <a16:creationId xmlns:a16="http://schemas.microsoft.com/office/drawing/2014/main" id="{D31B7FD9-D7DA-4A79-A3CC-FABFE28465B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91" name="Line 13613">
          <a:extLst>
            <a:ext uri="{FF2B5EF4-FFF2-40B4-BE49-F238E27FC236}">
              <a16:creationId xmlns:a16="http://schemas.microsoft.com/office/drawing/2014/main" id="{3F82EDE1-A568-4E96-B32A-128B6E162C9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92" name="Line 13614">
          <a:extLst>
            <a:ext uri="{FF2B5EF4-FFF2-40B4-BE49-F238E27FC236}">
              <a16:creationId xmlns:a16="http://schemas.microsoft.com/office/drawing/2014/main" id="{1D46FADC-0382-4243-9531-CD38180E6C7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93" name="Line 13615">
          <a:extLst>
            <a:ext uri="{FF2B5EF4-FFF2-40B4-BE49-F238E27FC236}">
              <a16:creationId xmlns:a16="http://schemas.microsoft.com/office/drawing/2014/main" id="{FFA3AB0C-649A-448E-B824-6599A1630D4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94" name="Line 13616">
          <a:extLst>
            <a:ext uri="{FF2B5EF4-FFF2-40B4-BE49-F238E27FC236}">
              <a16:creationId xmlns:a16="http://schemas.microsoft.com/office/drawing/2014/main" id="{B7FDAD44-498C-45F3-90F8-B9EEC9094CD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95" name="Line 13617">
          <a:extLst>
            <a:ext uri="{FF2B5EF4-FFF2-40B4-BE49-F238E27FC236}">
              <a16:creationId xmlns:a16="http://schemas.microsoft.com/office/drawing/2014/main" id="{18A327D2-C249-4B0A-AA5A-8148DC7AFE9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96" name="Line 13618">
          <a:extLst>
            <a:ext uri="{FF2B5EF4-FFF2-40B4-BE49-F238E27FC236}">
              <a16:creationId xmlns:a16="http://schemas.microsoft.com/office/drawing/2014/main" id="{F204079A-4C6A-417B-B921-603B9BCAE31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97" name="Line 13619">
          <a:extLst>
            <a:ext uri="{FF2B5EF4-FFF2-40B4-BE49-F238E27FC236}">
              <a16:creationId xmlns:a16="http://schemas.microsoft.com/office/drawing/2014/main" id="{A4B0EAE8-62C0-436F-9ED4-5A02CB9687C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98" name="Line 13620">
          <a:extLst>
            <a:ext uri="{FF2B5EF4-FFF2-40B4-BE49-F238E27FC236}">
              <a16:creationId xmlns:a16="http://schemas.microsoft.com/office/drawing/2014/main" id="{8EDE744F-AF47-4B73-BFEC-5864EA70E93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499" name="Line 13621">
          <a:extLst>
            <a:ext uri="{FF2B5EF4-FFF2-40B4-BE49-F238E27FC236}">
              <a16:creationId xmlns:a16="http://schemas.microsoft.com/office/drawing/2014/main" id="{92ED07D7-3CA8-42DA-B121-678804F426D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00" name="Line 13622">
          <a:extLst>
            <a:ext uri="{FF2B5EF4-FFF2-40B4-BE49-F238E27FC236}">
              <a16:creationId xmlns:a16="http://schemas.microsoft.com/office/drawing/2014/main" id="{94E35755-5F15-4239-BB81-AD614C1B2A9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01" name="Line 13623">
          <a:extLst>
            <a:ext uri="{FF2B5EF4-FFF2-40B4-BE49-F238E27FC236}">
              <a16:creationId xmlns:a16="http://schemas.microsoft.com/office/drawing/2014/main" id="{6A4D6D79-1B61-496A-BB36-F3514F953EF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02" name="Line 13624">
          <a:extLst>
            <a:ext uri="{FF2B5EF4-FFF2-40B4-BE49-F238E27FC236}">
              <a16:creationId xmlns:a16="http://schemas.microsoft.com/office/drawing/2014/main" id="{D1902CC9-C361-48B6-8179-1DEA8C3FDC2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03" name="Line 13625">
          <a:extLst>
            <a:ext uri="{FF2B5EF4-FFF2-40B4-BE49-F238E27FC236}">
              <a16:creationId xmlns:a16="http://schemas.microsoft.com/office/drawing/2014/main" id="{F9C8ED4E-74D7-4F25-AF83-CF3887B5072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04" name="Line 13626">
          <a:extLst>
            <a:ext uri="{FF2B5EF4-FFF2-40B4-BE49-F238E27FC236}">
              <a16:creationId xmlns:a16="http://schemas.microsoft.com/office/drawing/2014/main" id="{48853636-733B-48AA-8C62-F555E24057D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05" name="Line 13627">
          <a:extLst>
            <a:ext uri="{FF2B5EF4-FFF2-40B4-BE49-F238E27FC236}">
              <a16:creationId xmlns:a16="http://schemas.microsoft.com/office/drawing/2014/main" id="{0C1332D4-122D-4B9E-8ED4-CF221D0BA5B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06" name="Line 13628">
          <a:extLst>
            <a:ext uri="{FF2B5EF4-FFF2-40B4-BE49-F238E27FC236}">
              <a16:creationId xmlns:a16="http://schemas.microsoft.com/office/drawing/2014/main" id="{EBCE3CBF-4413-4E6A-B4AB-BE5113C4F84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07" name="Line 13629">
          <a:extLst>
            <a:ext uri="{FF2B5EF4-FFF2-40B4-BE49-F238E27FC236}">
              <a16:creationId xmlns:a16="http://schemas.microsoft.com/office/drawing/2014/main" id="{52843E96-801D-4491-B0AB-C02943DE72A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08" name="Line 13630">
          <a:extLst>
            <a:ext uri="{FF2B5EF4-FFF2-40B4-BE49-F238E27FC236}">
              <a16:creationId xmlns:a16="http://schemas.microsoft.com/office/drawing/2014/main" id="{4FF49129-9436-4108-B1A5-4AAE4AE8ACF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09" name="Line 13631">
          <a:extLst>
            <a:ext uri="{FF2B5EF4-FFF2-40B4-BE49-F238E27FC236}">
              <a16:creationId xmlns:a16="http://schemas.microsoft.com/office/drawing/2014/main" id="{D1012442-A87F-4E6D-B75E-DB41AB05F7C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10" name="Line 13632">
          <a:extLst>
            <a:ext uri="{FF2B5EF4-FFF2-40B4-BE49-F238E27FC236}">
              <a16:creationId xmlns:a16="http://schemas.microsoft.com/office/drawing/2014/main" id="{65597822-0D7E-45F0-B672-51AD5047AF9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11" name="Line 13633">
          <a:extLst>
            <a:ext uri="{FF2B5EF4-FFF2-40B4-BE49-F238E27FC236}">
              <a16:creationId xmlns:a16="http://schemas.microsoft.com/office/drawing/2014/main" id="{D75FACAF-49D7-44CC-8330-76B44B01306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12" name="Line 13634">
          <a:extLst>
            <a:ext uri="{FF2B5EF4-FFF2-40B4-BE49-F238E27FC236}">
              <a16:creationId xmlns:a16="http://schemas.microsoft.com/office/drawing/2014/main" id="{0F7FF3E0-464E-4AD5-827F-393CAED2E50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13" name="Line 13635">
          <a:extLst>
            <a:ext uri="{FF2B5EF4-FFF2-40B4-BE49-F238E27FC236}">
              <a16:creationId xmlns:a16="http://schemas.microsoft.com/office/drawing/2014/main" id="{8785C165-A799-486A-9AF1-B2AC1E11C28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14" name="Line 13636">
          <a:extLst>
            <a:ext uri="{FF2B5EF4-FFF2-40B4-BE49-F238E27FC236}">
              <a16:creationId xmlns:a16="http://schemas.microsoft.com/office/drawing/2014/main" id="{123E9E7D-7540-4153-8303-9A76EEF8A77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15" name="Line 13637">
          <a:extLst>
            <a:ext uri="{FF2B5EF4-FFF2-40B4-BE49-F238E27FC236}">
              <a16:creationId xmlns:a16="http://schemas.microsoft.com/office/drawing/2014/main" id="{5BAC5D78-C321-4297-8528-D07A4857043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16" name="Line 13638">
          <a:extLst>
            <a:ext uri="{FF2B5EF4-FFF2-40B4-BE49-F238E27FC236}">
              <a16:creationId xmlns:a16="http://schemas.microsoft.com/office/drawing/2014/main" id="{661A4DA8-9CB8-4FDE-BF55-B061B5D3F3D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17" name="Line 13639">
          <a:extLst>
            <a:ext uri="{FF2B5EF4-FFF2-40B4-BE49-F238E27FC236}">
              <a16:creationId xmlns:a16="http://schemas.microsoft.com/office/drawing/2014/main" id="{75C8065C-3A04-4043-8C88-23AA4F30C61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18" name="Line 13640">
          <a:extLst>
            <a:ext uri="{FF2B5EF4-FFF2-40B4-BE49-F238E27FC236}">
              <a16:creationId xmlns:a16="http://schemas.microsoft.com/office/drawing/2014/main" id="{AC34A468-4BED-458A-AF4F-7DC92D8DD63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19" name="Line 13641">
          <a:extLst>
            <a:ext uri="{FF2B5EF4-FFF2-40B4-BE49-F238E27FC236}">
              <a16:creationId xmlns:a16="http://schemas.microsoft.com/office/drawing/2014/main" id="{B72E2DA0-6EFC-42F6-A8D3-42766BE2A87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20" name="Line 13642">
          <a:extLst>
            <a:ext uri="{FF2B5EF4-FFF2-40B4-BE49-F238E27FC236}">
              <a16:creationId xmlns:a16="http://schemas.microsoft.com/office/drawing/2014/main" id="{8C0A7575-0D81-44BB-884C-A2FFF1F1557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21" name="Line 13643">
          <a:extLst>
            <a:ext uri="{FF2B5EF4-FFF2-40B4-BE49-F238E27FC236}">
              <a16:creationId xmlns:a16="http://schemas.microsoft.com/office/drawing/2014/main" id="{CF709DEB-9DB5-4133-A622-39BA149E5BD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22" name="Line 13644">
          <a:extLst>
            <a:ext uri="{FF2B5EF4-FFF2-40B4-BE49-F238E27FC236}">
              <a16:creationId xmlns:a16="http://schemas.microsoft.com/office/drawing/2014/main" id="{0CE9AC86-1302-4727-8271-C5FB75FFE97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23" name="Line 13645">
          <a:extLst>
            <a:ext uri="{FF2B5EF4-FFF2-40B4-BE49-F238E27FC236}">
              <a16:creationId xmlns:a16="http://schemas.microsoft.com/office/drawing/2014/main" id="{0B997A9F-53D2-493D-BF91-7FE04311A0F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24" name="Line 13646">
          <a:extLst>
            <a:ext uri="{FF2B5EF4-FFF2-40B4-BE49-F238E27FC236}">
              <a16:creationId xmlns:a16="http://schemas.microsoft.com/office/drawing/2014/main" id="{4C058057-3E9B-4F7A-B871-FAC2459DF54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25" name="Line 13647">
          <a:extLst>
            <a:ext uri="{FF2B5EF4-FFF2-40B4-BE49-F238E27FC236}">
              <a16:creationId xmlns:a16="http://schemas.microsoft.com/office/drawing/2014/main" id="{4F69E741-F1BA-46CC-A03B-28C3E31284E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26" name="Line 13648">
          <a:extLst>
            <a:ext uri="{FF2B5EF4-FFF2-40B4-BE49-F238E27FC236}">
              <a16:creationId xmlns:a16="http://schemas.microsoft.com/office/drawing/2014/main" id="{B1F4F8D7-BF2D-4509-B9C5-577B9A65692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27" name="Line 13649">
          <a:extLst>
            <a:ext uri="{FF2B5EF4-FFF2-40B4-BE49-F238E27FC236}">
              <a16:creationId xmlns:a16="http://schemas.microsoft.com/office/drawing/2014/main" id="{8BE7AC13-80F9-4244-B071-0C47833ECD8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28" name="Line 13650">
          <a:extLst>
            <a:ext uri="{FF2B5EF4-FFF2-40B4-BE49-F238E27FC236}">
              <a16:creationId xmlns:a16="http://schemas.microsoft.com/office/drawing/2014/main" id="{89555557-8089-4D8D-B5FD-E060FC2B9E7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29" name="Line 13651">
          <a:extLst>
            <a:ext uri="{FF2B5EF4-FFF2-40B4-BE49-F238E27FC236}">
              <a16:creationId xmlns:a16="http://schemas.microsoft.com/office/drawing/2014/main" id="{5E8D51D4-2A1F-4552-ADCA-1257B84481B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30" name="Line 13652">
          <a:extLst>
            <a:ext uri="{FF2B5EF4-FFF2-40B4-BE49-F238E27FC236}">
              <a16:creationId xmlns:a16="http://schemas.microsoft.com/office/drawing/2014/main" id="{D81AE0D3-19B6-49B9-9A83-5DC3D5E2173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31" name="Line 13653">
          <a:extLst>
            <a:ext uri="{FF2B5EF4-FFF2-40B4-BE49-F238E27FC236}">
              <a16:creationId xmlns:a16="http://schemas.microsoft.com/office/drawing/2014/main" id="{C80FA2E6-E816-4855-A7A2-DAB5DC7E971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32" name="Line 13654">
          <a:extLst>
            <a:ext uri="{FF2B5EF4-FFF2-40B4-BE49-F238E27FC236}">
              <a16:creationId xmlns:a16="http://schemas.microsoft.com/office/drawing/2014/main" id="{4C9C7B29-3C89-4DCC-AF93-CCD6A7ED953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33" name="Line 13655">
          <a:extLst>
            <a:ext uri="{FF2B5EF4-FFF2-40B4-BE49-F238E27FC236}">
              <a16:creationId xmlns:a16="http://schemas.microsoft.com/office/drawing/2014/main" id="{B7FB4138-25E1-49F3-A624-CE4EAED92B3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34" name="Line 13656">
          <a:extLst>
            <a:ext uri="{FF2B5EF4-FFF2-40B4-BE49-F238E27FC236}">
              <a16:creationId xmlns:a16="http://schemas.microsoft.com/office/drawing/2014/main" id="{9ADEED8D-B071-49B6-AB29-359A928008C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35" name="Line 13657">
          <a:extLst>
            <a:ext uri="{FF2B5EF4-FFF2-40B4-BE49-F238E27FC236}">
              <a16:creationId xmlns:a16="http://schemas.microsoft.com/office/drawing/2014/main" id="{4BF39C74-7BFF-4A82-9390-B1DCC7337C5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36" name="Line 13658">
          <a:extLst>
            <a:ext uri="{FF2B5EF4-FFF2-40B4-BE49-F238E27FC236}">
              <a16:creationId xmlns:a16="http://schemas.microsoft.com/office/drawing/2014/main" id="{8A9D1766-DDFF-4359-98B8-407788B4C76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37" name="Line 13659">
          <a:extLst>
            <a:ext uri="{FF2B5EF4-FFF2-40B4-BE49-F238E27FC236}">
              <a16:creationId xmlns:a16="http://schemas.microsoft.com/office/drawing/2014/main" id="{4F0475CB-ACEE-4BEC-A069-E0B0929EAD4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38" name="Line 13660">
          <a:extLst>
            <a:ext uri="{FF2B5EF4-FFF2-40B4-BE49-F238E27FC236}">
              <a16:creationId xmlns:a16="http://schemas.microsoft.com/office/drawing/2014/main" id="{66BEAB7D-C547-4E0C-AD97-1B94AEE6B75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39" name="Line 13661">
          <a:extLst>
            <a:ext uri="{FF2B5EF4-FFF2-40B4-BE49-F238E27FC236}">
              <a16:creationId xmlns:a16="http://schemas.microsoft.com/office/drawing/2014/main" id="{7917D0D1-83F1-4E21-A828-BF05F8AA919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40" name="Line 13662">
          <a:extLst>
            <a:ext uri="{FF2B5EF4-FFF2-40B4-BE49-F238E27FC236}">
              <a16:creationId xmlns:a16="http://schemas.microsoft.com/office/drawing/2014/main" id="{FA1BD8FE-3345-4733-8F79-30791FE4081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41" name="Line 13663">
          <a:extLst>
            <a:ext uri="{FF2B5EF4-FFF2-40B4-BE49-F238E27FC236}">
              <a16:creationId xmlns:a16="http://schemas.microsoft.com/office/drawing/2014/main" id="{08C316EF-FF6B-45E6-8A2D-6D7E4C55FB0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42" name="Line 13664">
          <a:extLst>
            <a:ext uri="{FF2B5EF4-FFF2-40B4-BE49-F238E27FC236}">
              <a16:creationId xmlns:a16="http://schemas.microsoft.com/office/drawing/2014/main" id="{DE0DD0AF-9C43-49B0-B823-0ECB88E3CBD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43" name="Line 13665">
          <a:extLst>
            <a:ext uri="{FF2B5EF4-FFF2-40B4-BE49-F238E27FC236}">
              <a16:creationId xmlns:a16="http://schemas.microsoft.com/office/drawing/2014/main" id="{B119DDEC-79BA-4BEF-9AB5-047B6F53D71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44" name="Line 13666">
          <a:extLst>
            <a:ext uri="{FF2B5EF4-FFF2-40B4-BE49-F238E27FC236}">
              <a16:creationId xmlns:a16="http://schemas.microsoft.com/office/drawing/2014/main" id="{6CB32F58-FDE2-4327-AE86-1D1D4A0F1D8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45" name="Line 13667">
          <a:extLst>
            <a:ext uri="{FF2B5EF4-FFF2-40B4-BE49-F238E27FC236}">
              <a16:creationId xmlns:a16="http://schemas.microsoft.com/office/drawing/2014/main" id="{322E270E-F3C7-4F18-9221-429F46461F4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46" name="Line 13668">
          <a:extLst>
            <a:ext uri="{FF2B5EF4-FFF2-40B4-BE49-F238E27FC236}">
              <a16:creationId xmlns:a16="http://schemas.microsoft.com/office/drawing/2014/main" id="{25C5A28C-12B0-4666-944C-70ED6FA1FDA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47" name="Line 13669">
          <a:extLst>
            <a:ext uri="{FF2B5EF4-FFF2-40B4-BE49-F238E27FC236}">
              <a16:creationId xmlns:a16="http://schemas.microsoft.com/office/drawing/2014/main" id="{AA0807B3-7ADA-4820-B9FF-A9AC7CDAD7D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48" name="Line 13670">
          <a:extLst>
            <a:ext uri="{FF2B5EF4-FFF2-40B4-BE49-F238E27FC236}">
              <a16:creationId xmlns:a16="http://schemas.microsoft.com/office/drawing/2014/main" id="{24298960-6AE9-4AF7-A9EB-4A09D770D4E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49" name="Line 13671">
          <a:extLst>
            <a:ext uri="{FF2B5EF4-FFF2-40B4-BE49-F238E27FC236}">
              <a16:creationId xmlns:a16="http://schemas.microsoft.com/office/drawing/2014/main" id="{E2F5B761-139D-448E-A290-DC27E6F2B93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50" name="Line 13672">
          <a:extLst>
            <a:ext uri="{FF2B5EF4-FFF2-40B4-BE49-F238E27FC236}">
              <a16:creationId xmlns:a16="http://schemas.microsoft.com/office/drawing/2014/main" id="{5C9281DF-F487-4A4C-8269-739045E5161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51" name="Line 13673">
          <a:extLst>
            <a:ext uri="{FF2B5EF4-FFF2-40B4-BE49-F238E27FC236}">
              <a16:creationId xmlns:a16="http://schemas.microsoft.com/office/drawing/2014/main" id="{7B717F50-5FBB-4E96-A22F-9A32DA26CE8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52" name="Line 13674">
          <a:extLst>
            <a:ext uri="{FF2B5EF4-FFF2-40B4-BE49-F238E27FC236}">
              <a16:creationId xmlns:a16="http://schemas.microsoft.com/office/drawing/2014/main" id="{FAD40BD6-5F15-49B5-9992-C018B227CB5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53" name="Line 13675">
          <a:extLst>
            <a:ext uri="{FF2B5EF4-FFF2-40B4-BE49-F238E27FC236}">
              <a16:creationId xmlns:a16="http://schemas.microsoft.com/office/drawing/2014/main" id="{FB730AA8-9B6B-4589-851B-304FB785A7F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54" name="Line 13676">
          <a:extLst>
            <a:ext uri="{FF2B5EF4-FFF2-40B4-BE49-F238E27FC236}">
              <a16:creationId xmlns:a16="http://schemas.microsoft.com/office/drawing/2014/main" id="{4124DCFC-A57A-4D04-9DC2-C3680B79606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55" name="Line 13677">
          <a:extLst>
            <a:ext uri="{FF2B5EF4-FFF2-40B4-BE49-F238E27FC236}">
              <a16:creationId xmlns:a16="http://schemas.microsoft.com/office/drawing/2014/main" id="{7175C00D-C24A-48E2-BA8A-7D3E23A72D3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56" name="Line 13678">
          <a:extLst>
            <a:ext uri="{FF2B5EF4-FFF2-40B4-BE49-F238E27FC236}">
              <a16:creationId xmlns:a16="http://schemas.microsoft.com/office/drawing/2014/main" id="{17622C46-A0E1-43AF-B60D-A0A900FECD3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57" name="Line 13679">
          <a:extLst>
            <a:ext uri="{FF2B5EF4-FFF2-40B4-BE49-F238E27FC236}">
              <a16:creationId xmlns:a16="http://schemas.microsoft.com/office/drawing/2014/main" id="{AEF08A79-ACFA-475D-983C-62F39890D13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58" name="Line 13680">
          <a:extLst>
            <a:ext uri="{FF2B5EF4-FFF2-40B4-BE49-F238E27FC236}">
              <a16:creationId xmlns:a16="http://schemas.microsoft.com/office/drawing/2014/main" id="{FE014627-090B-42BA-8760-D4D89581732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59" name="Line 13681">
          <a:extLst>
            <a:ext uri="{FF2B5EF4-FFF2-40B4-BE49-F238E27FC236}">
              <a16:creationId xmlns:a16="http://schemas.microsoft.com/office/drawing/2014/main" id="{2ECC02D3-E5DE-4A35-B065-FD4B91415BA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60" name="Line 13682">
          <a:extLst>
            <a:ext uri="{FF2B5EF4-FFF2-40B4-BE49-F238E27FC236}">
              <a16:creationId xmlns:a16="http://schemas.microsoft.com/office/drawing/2014/main" id="{F56B304D-5FDD-4D85-BC80-EAD15BF1CB6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61" name="Line 13683">
          <a:extLst>
            <a:ext uri="{FF2B5EF4-FFF2-40B4-BE49-F238E27FC236}">
              <a16:creationId xmlns:a16="http://schemas.microsoft.com/office/drawing/2014/main" id="{E45C97DC-6202-480F-A2A0-603AEC153E7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62" name="Line 13684">
          <a:extLst>
            <a:ext uri="{FF2B5EF4-FFF2-40B4-BE49-F238E27FC236}">
              <a16:creationId xmlns:a16="http://schemas.microsoft.com/office/drawing/2014/main" id="{0DE5BF9C-6849-436D-B556-DDAD642C15B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63" name="Line 13685">
          <a:extLst>
            <a:ext uri="{FF2B5EF4-FFF2-40B4-BE49-F238E27FC236}">
              <a16:creationId xmlns:a16="http://schemas.microsoft.com/office/drawing/2014/main" id="{187D0702-6305-4978-93D5-B25358897EB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64" name="Line 13686">
          <a:extLst>
            <a:ext uri="{FF2B5EF4-FFF2-40B4-BE49-F238E27FC236}">
              <a16:creationId xmlns:a16="http://schemas.microsoft.com/office/drawing/2014/main" id="{215F8C93-1E30-40B0-B9F1-9B33DBAEFAA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65" name="Line 13687">
          <a:extLst>
            <a:ext uri="{FF2B5EF4-FFF2-40B4-BE49-F238E27FC236}">
              <a16:creationId xmlns:a16="http://schemas.microsoft.com/office/drawing/2014/main" id="{5B2CC66F-321B-4D40-BBDE-2CB5EDC94A4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66" name="Line 13688">
          <a:extLst>
            <a:ext uri="{FF2B5EF4-FFF2-40B4-BE49-F238E27FC236}">
              <a16:creationId xmlns:a16="http://schemas.microsoft.com/office/drawing/2014/main" id="{CC7B4023-7315-418D-BA36-C704544B444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67" name="Line 13689">
          <a:extLst>
            <a:ext uri="{FF2B5EF4-FFF2-40B4-BE49-F238E27FC236}">
              <a16:creationId xmlns:a16="http://schemas.microsoft.com/office/drawing/2014/main" id="{C154C9DB-CBD6-467D-9BF7-8A61055113A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68" name="Line 13690">
          <a:extLst>
            <a:ext uri="{FF2B5EF4-FFF2-40B4-BE49-F238E27FC236}">
              <a16:creationId xmlns:a16="http://schemas.microsoft.com/office/drawing/2014/main" id="{F1C4D0FD-5104-4DBF-8B98-DBEEAC49F30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69" name="Line 13691">
          <a:extLst>
            <a:ext uri="{FF2B5EF4-FFF2-40B4-BE49-F238E27FC236}">
              <a16:creationId xmlns:a16="http://schemas.microsoft.com/office/drawing/2014/main" id="{F2AF23B4-2228-4EC4-BE0D-DA6BF58EB8C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70" name="Line 13692">
          <a:extLst>
            <a:ext uri="{FF2B5EF4-FFF2-40B4-BE49-F238E27FC236}">
              <a16:creationId xmlns:a16="http://schemas.microsoft.com/office/drawing/2014/main" id="{D4CC136B-494A-48C6-8DA2-EA64644E76C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71" name="Line 13693">
          <a:extLst>
            <a:ext uri="{FF2B5EF4-FFF2-40B4-BE49-F238E27FC236}">
              <a16:creationId xmlns:a16="http://schemas.microsoft.com/office/drawing/2014/main" id="{2FB1621B-AB41-49C0-AFEB-F08F60A9446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72" name="Line 13694">
          <a:extLst>
            <a:ext uri="{FF2B5EF4-FFF2-40B4-BE49-F238E27FC236}">
              <a16:creationId xmlns:a16="http://schemas.microsoft.com/office/drawing/2014/main" id="{71773374-AA00-4A17-B185-4D2073E5743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73" name="Line 13695">
          <a:extLst>
            <a:ext uri="{FF2B5EF4-FFF2-40B4-BE49-F238E27FC236}">
              <a16:creationId xmlns:a16="http://schemas.microsoft.com/office/drawing/2014/main" id="{C6CC80D3-BE9F-482D-A554-FB05C9D1C70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74" name="Line 13696">
          <a:extLst>
            <a:ext uri="{FF2B5EF4-FFF2-40B4-BE49-F238E27FC236}">
              <a16:creationId xmlns:a16="http://schemas.microsoft.com/office/drawing/2014/main" id="{37B17DFD-CD8E-40BC-8AD5-9C3F1331E31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75" name="Line 13697">
          <a:extLst>
            <a:ext uri="{FF2B5EF4-FFF2-40B4-BE49-F238E27FC236}">
              <a16:creationId xmlns:a16="http://schemas.microsoft.com/office/drawing/2014/main" id="{1B51F1C0-4592-4FCE-BD38-E62A33170A1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76" name="Line 13698">
          <a:extLst>
            <a:ext uri="{FF2B5EF4-FFF2-40B4-BE49-F238E27FC236}">
              <a16:creationId xmlns:a16="http://schemas.microsoft.com/office/drawing/2014/main" id="{1BF52222-8791-499E-A699-633B6D6986F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77" name="Line 13699">
          <a:extLst>
            <a:ext uri="{FF2B5EF4-FFF2-40B4-BE49-F238E27FC236}">
              <a16:creationId xmlns:a16="http://schemas.microsoft.com/office/drawing/2014/main" id="{495B6D06-C9FB-441D-8329-41461FA2895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78" name="Line 13700">
          <a:extLst>
            <a:ext uri="{FF2B5EF4-FFF2-40B4-BE49-F238E27FC236}">
              <a16:creationId xmlns:a16="http://schemas.microsoft.com/office/drawing/2014/main" id="{70165795-16C0-4F46-9BAE-9C93D0E9DCA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79" name="Line 13701">
          <a:extLst>
            <a:ext uri="{FF2B5EF4-FFF2-40B4-BE49-F238E27FC236}">
              <a16:creationId xmlns:a16="http://schemas.microsoft.com/office/drawing/2014/main" id="{657AD037-00CE-47F1-A8B0-8BACA106479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80" name="Line 13702">
          <a:extLst>
            <a:ext uri="{FF2B5EF4-FFF2-40B4-BE49-F238E27FC236}">
              <a16:creationId xmlns:a16="http://schemas.microsoft.com/office/drawing/2014/main" id="{191E03EF-9EE1-44CA-9D3C-74E6A3D64F7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81" name="Line 13703">
          <a:extLst>
            <a:ext uri="{FF2B5EF4-FFF2-40B4-BE49-F238E27FC236}">
              <a16:creationId xmlns:a16="http://schemas.microsoft.com/office/drawing/2014/main" id="{395E848F-514D-43C9-A4BD-9CD9E421E3A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82" name="Line 13704">
          <a:extLst>
            <a:ext uri="{FF2B5EF4-FFF2-40B4-BE49-F238E27FC236}">
              <a16:creationId xmlns:a16="http://schemas.microsoft.com/office/drawing/2014/main" id="{5795924B-5255-47B4-ABD3-EC60875D879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83" name="Line 13705">
          <a:extLst>
            <a:ext uri="{FF2B5EF4-FFF2-40B4-BE49-F238E27FC236}">
              <a16:creationId xmlns:a16="http://schemas.microsoft.com/office/drawing/2014/main" id="{8D6AE75B-F12D-403E-A723-9E565CDFE0E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84" name="Line 13706">
          <a:extLst>
            <a:ext uri="{FF2B5EF4-FFF2-40B4-BE49-F238E27FC236}">
              <a16:creationId xmlns:a16="http://schemas.microsoft.com/office/drawing/2014/main" id="{E5270730-3145-49AE-8CDE-2F20C3C9E57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85" name="Line 13707">
          <a:extLst>
            <a:ext uri="{FF2B5EF4-FFF2-40B4-BE49-F238E27FC236}">
              <a16:creationId xmlns:a16="http://schemas.microsoft.com/office/drawing/2014/main" id="{5C4A6E31-ECB2-411A-B51D-3266738B6E1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86" name="Line 13708">
          <a:extLst>
            <a:ext uri="{FF2B5EF4-FFF2-40B4-BE49-F238E27FC236}">
              <a16:creationId xmlns:a16="http://schemas.microsoft.com/office/drawing/2014/main" id="{E0167384-2C83-48F6-B844-F659AF74E88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87" name="Line 13709">
          <a:extLst>
            <a:ext uri="{FF2B5EF4-FFF2-40B4-BE49-F238E27FC236}">
              <a16:creationId xmlns:a16="http://schemas.microsoft.com/office/drawing/2014/main" id="{B2E7E3F4-F5B0-4433-9B26-78D7B770AFC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88" name="Line 13710">
          <a:extLst>
            <a:ext uri="{FF2B5EF4-FFF2-40B4-BE49-F238E27FC236}">
              <a16:creationId xmlns:a16="http://schemas.microsoft.com/office/drawing/2014/main" id="{CCF0891A-D8AD-4ECB-B00D-12222405466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89" name="Line 13711">
          <a:extLst>
            <a:ext uri="{FF2B5EF4-FFF2-40B4-BE49-F238E27FC236}">
              <a16:creationId xmlns:a16="http://schemas.microsoft.com/office/drawing/2014/main" id="{D684909E-12AD-4AB3-9DEB-255CE72C9C7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90" name="Line 13712">
          <a:extLst>
            <a:ext uri="{FF2B5EF4-FFF2-40B4-BE49-F238E27FC236}">
              <a16:creationId xmlns:a16="http://schemas.microsoft.com/office/drawing/2014/main" id="{7BEB76C9-50F3-4A43-8DB7-592663AC7A3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91" name="Line 13713">
          <a:extLst>
            <a:ext uri="{FF2B5EF4-FFF2-40B4-BE49-F238E27FC236}">
              <a16:creationId xmlns:a16="http://schemas.microsoft.com/office/drawing/2014/main" id="{CD1F20F8-5DCD-4F19-AE56-B103EE45B5E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92" name="Line 13714">
          <a:extLst>
            <a:ext uri="{FF2B5EF4-FFF2-40B4-BE49-F238E27FC236}">
              <a16:creationId xmlns:a16="http://schemas.microsoft.com/office/drawing/2014/main" id="{17FAF856-673E-444F-8B75-85EACE5007E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93" name="Line 13715">
          <a:extLst>
            <a:ext uri="{FF2B5EF4-FFF2-40B4-BE49-F238E27FC236}">
              <a16:creationId xmlns:a16="http://schemas.microsoft.com/office/drawing/2014/main" id="{5248409A-1109-48F5-BD65-BE18C29082C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94" name="Line 13716">
          <a:extLst>
            <a:ext uri="{FF2B5EF4-FFF2-40B4-BE49-F238E27FC236}">
              <a16:creationId xmlns:a16="http://schemas.microsoft.com/office/drawing/2014/main" id="{7269A27C-2FD5-4052-94AB-364E0C4772E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95" name="Line 13717">
          <a:extLst>
            <a:ext uri="{FF2B5EF4-FFF2-40B4-BE49-F238E27FC236}">
              <a16:creationId xmlns:a16="http://schemas.microsoft.com/office/drawing/2014/main" id="{7A55A80D-019B-4198-9752-65027935D32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96" name="Line 13718">
          <a:extLst>
            <a:ext uri="{FF2B5EF4-FFF2-40B4-BE49-F238E27FC236}">
              <a16:creationId xmlns:a16="http://schemas.microsoft.com/office/drawing/2014/main" id="{3A79EB7D-B27E-4007-8B4B-F9E9EF20B6C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97" name="Line 13719">
          <a:extLst>
            <a:ext uri="{FF2B5EF4-FFF2-40B4-BE49-F238E27FC236}">
              <a16:creationId xmlns:a16="http://schemas.microsoft.com/office/drawing/2014/main" id="{82F72FE5-95F3-4A46-82AD-CCE099954FC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98" name="Line 13720">
          <a:extLst>
            <a:ext uri="{FF2B5EF4-FFF2-40B4-BE49-F238E27FC236}">
              <a16:creationId xmlns:a16="http://schemas.microsoft.com/office/drawing/2014/main" id="{9DB23172-934E-4DC4-AB23-8645FC95DA4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599" name="Line 13721">
          <a:extLst>
            <a:ext uri="{FF2B5EF4-FFF2-40B4-BE49-F238E27FC236}">
              <a16:creationId xmlns:a16="http://schemas.microsoft.com/office/drawing/2014/main" id="{AFCE8FDB-8D35-43E5-B1F6-1EBF031FE8E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00" name="Line 13722">
          <a:extLst>
            <a:ext uri="{FF2B5EF4-FFF2-40B4-BE49-F238E27FC236}">
              <a16:creationId xmlns:a16="http://schemas.microsoft.com/office/drawing/2014/main" id="{31D91FA3-2455-4D78-8CF5-498CA5FA8E3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01" name="Line 13723">
          <a:extLst>
            <a:ext uri="{FF2B5EF4-FFF2-40B4-BE49-F238E27FC236}">
              <a16:creationId xmlns:a16="http://schemas.microsoft.com/office/drawing/2014/main" id="{5DD04D50-1666-41EB-851D-66BA1CD941F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02" name="Line 13724">
          <a:extLst>
            <a:ext uri="{FF2B5EF4-FFF2-40B4-BE49-F238E27FC236}">
              <a16:creationId xmlns:a16="http://schemas.microsoft.com/office/drawing/2014/main" id="{416C7E23-04E0-4842-B4CF-32745B77616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03" name="Line 13725">
          <a:extLst>
            <a:ext uri="{FF2B5EF4-FFF2-40B4-BE49-F238E27FC236}">
              <a16:creationId xmlns:a16="http://schemas.microsoft.com/office/drawing/2014/main" id="{30A33996-24CA-45DB-AB54-0521B838D3D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04" name="Line 13726">
          <a:extLst>
            <a:ext uri="{FF2B5EF4-FFF2-40B4-BE49-F238E27FC236}">
              <a16:creationId xmlns:a16="http://schemas.microsoft.com/office/drawing/2014/main" id="{C660421E-ED63-4AA9-B7E7-8CB073AB380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05" name="Line 13727">
          <a:extLst>
            <a:ext uri="{FF2B5EF4-FFF2-40B4-BE49-F238E27FC236}">
              <a16:creationId xmlns:a16="http://schemas.microsoft.com/office/drawing/2014/main" id="{5854BBF3-A1D2-4D19-A5B1-314E697C90E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06" name="Line 13728">
          <a:extLst>
            <a:ext uri="{FF2B5EF4-FFF2-40B4-BE49-F238E27FC236}">
              <a16:creationId xmlns:a16="http://schemas.microsoft.com/office/drawing/2014/main" id="{A5D25EE9-AB63-4AF9-8B14-2936BEC6049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07" name="Line 13729">
          <a:extLst>
            <a:ext uri="{FF2B5EF4-FFF2-40B4-BE49-F238E27FC236}">
              <a16:creationId xmlns:a16="http://schemas.microsoft.com/office/drawing/2014/main" id="{B2BFD1CC-019E-452A-9253-2EA9F377B28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08" name="Line 13730">
          <a:extLst>
            <a:ext uri="{FF2B5EF4-FFF2-40B4-BE49-F238E27FC236}">
              <a16:creationId xmlns:a16="http://schemas.microsoft.com/office/drawing/2014/main" id="{CFDC506C-1367-4337-B7A2-8CEA557B55A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09" name="Line 13731">
          <a:extLst>
            <a:ext uri="{FF2B5EF4-FFF2-40B4-BE49-F238E27FC236}">
              <a16:creationId xmlns:a16="http://schemas.microsoft.com/office/drawing/2014/main" id="{C59BA98E-4AD0-432F-B672-ACD90FAA99A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10" name="Line 13732">
          <a:extLst>
            <a:ext uri="{FF2B5EF4-FFF2-40B4-BE49-F238E27FC236}">
              <a16:creationId xmlns:a16="http://schemas.microsoft.com/office/drawing/2014/main" id="{1BDCB66A-C1CD-4977-921E-6AD5E5B39A0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11" name="Line 13733">
          <a:extLst>
            <a:ext uri="{FF2B5EF4-FFF2-40B4-BE49-F238E27FC236}">
              <a16:creationId xmlns:a16="http://schemas.microsoft.com/office/drawing/2014/main" id="{066A24DA-3C09-47C9-AD92-26E9777F4AB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12" name="Line 13734">
          <a:extLst>
            <a:ext uri="{FF2B5EF4-FFF2-40B4-BE49-F238E27FC236}">
              <a16:creationId xmlns:a16="http://schemas.microsoft.com/office/drawing/2014/main" id="{583AEBCA-80D6-4385-9AF6-16C1938806C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13" name="Line 13735">
          <a:extLst>
            <a:ext uri="{FF2B5EF4-FFF2-40B4-BE49-F238E27FC236}">
              <a16:creationId xmlns:a16="http://schemas.microsoft.com/office/drawing/2014/main" id="{17516FF2-F0C4-40FC-9EF9-1ED8CCF827A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14" name="Line 13736">
          <a:extLst>
            <a:ext uri="{FF2B5EF4-FFF2-40B4-BE49-F238E27FC236}">
              <a16:creationId xmlns:a16="http://schemas.microsoft.com/office/drawing/2014/main" id="{A62D88D0-70C0-4D66-A997-C12CC9E928D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15" name="Line 13737">
          <a:extLst>
            <a:ext uri="{FF2B5EF4-FFF2-40B4-BE49-F238E27FC236}">
              <a16:creationId xmlns:a16="http://schemas.microsoft.com/office/drawing/2014/main" id="{C5714A54-490E-4BFF-9BF4-08274F6A66D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16" name="Line 13738">
          <a:extLst>
            <a:ext uri="{FF2B5EF4-FFF2-40B4-BE49-F238E27FC236}">
              <a16:creationId xmlns:a16="http://schemas.microsoft.com/office/drawing/2014/main" id="{0D8B4208-15D4-48C6-B2D2-96402716DB6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17" name="Line 13739">
          <a:extLst>
            <a:ext uri="{FF2B5EF4-FFF2-40B4-BE49-F238E27FC236}">
              <a16:creationId xmlns:a16="http://schemas.microsoft.com/office/drawing/2014/main" id="{5CC0CD79-5BFA-40EB-BF6F-177C5A2EFC5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18" name="Line 13740">
          <a:extLst>
            <a:ext uri="{FF2B5EF4-FFF2-40B4-BE49-F238E27FC236}">
              <a16:creationId xmlns:a16="http://schemas.microsoft.com/office/drawing/2014/main" id="{27D46D27-0A47-4C9B-AEC3-2B949A4BBD5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19" name="Line 13741">
          <a:extLst>
            <a:ext uri="{FF2B5EF4-FFF2-40B4-BE49-F238E27FC236}">
              <a16:creationId xmlns:a16="http://schemas.microsoft.com/office/drawing/2014/main" id="{8DFB0297-7918-4282-8CFA-1B0648391A9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20" name="Line 13742">
          <a:extLst>
            <a:ext uri="{FF2B5EF4-FFF2-40B4-BE49-F238E27FC236}">
              <a16:creationId xmlns:a16="http://schemas.microsoft.com/office/drawing/2014/main" id="{F588F0E5-F1A1-408B-B56D-10F31578065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21" name="Line 13743">
          <a:extLst>
            <a:ext uri="{FF2B5EF4-FFF2-40B4-BE49-F238E27FC236}">
              <a16:creationId xmlns:a16="http://schemas.microsoft.com/office/drawing/2014/main" id="{2771ACF3-25EC-46A8-93B9-732CC606ED0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22" name="Line 13744">
          <a:extLst>
            <a:ext uri="{FF2B5EF4-FFF2-40B4-BE49-F238E27FC236}">
              <a16:creationId xmlns:a16="http://schemas.microsoft.com/office/drawing/2014/main" id="{8298E5EC-5C29-4345-B469-D477FA73F5C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23" name="Line 13745">
          <a:extLst>
            <a:ext uri="{FF2B5EF4-FFF2-40B4-BE49-F238E27FC236}">
              <a16:creationId xmlns:a16="http://schemas.microsoft.com/office/drawing/2014/main" id="{B0CA519C-F6E7-4775-96B5-3E05143838B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24" name="Line 13746">
          <a:extLst>
            <a:ext uri="{FF2B5EF4-FFF2-40B4-BE49-F238E27FC236}">
              <a16:creationId xmlns:a16="http://schemas.microsoft.com/office/drawing/2014/main" id="{C4A17075-0EDC-43BF-9EEE-7900CB3BCD0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25" name="Line 13747">
          <a:extLst>
            <a:ext uri="{FF2B5EF4-FFF2-40B4-BE49-F238E27FC236}">
              <a16:creationId xmlns:a16="http://schemas.microsoft.com/office/drawing/2014/main" id="{3C66C9BB-927B-4824-8C43-EFA81CE997F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26" name="Line 13748">
          <a:extLst>
            <a:ext uri="{FF2B5EF4-FFF2-40B4-BE49-F238E27FC236}">
              <a16:creationId xmlns:a16="http://schemas.microsoft.com/office/drawing/2014/main" id="{36AF6865-761C-45FB-919D-A50AE23D57C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27" name="Line 13749">
          <a:extLst>
            <a:ext uri="{FF2B5EF4-FFF2-40B4-BE49-F238E27FC236}">
              <a16:creationId xmlns:a16="http://schemas.microsoft.com/office/drawing/2014/main" id="{7F4851DF-969B-47CA-A56D-6DF11B7BCC2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28" name="Line 13750">
          <a:extLst>
            <a:ext uri="{FF2B5EF4-FFF2-40B4-BE49-F238E27FC236}">
              <a16:creationId xmlns:a16="http://schemas.microsoft.com/office/drawing/2014/main" id="{012E6E15-7FEC-4D7D-904B-3A59A6DC419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29" name="Line 13751">
          <a:extLst>
            <a:ext uri="{FF2B5EF4-FFF2-40B4-BE49-F238E27FC236}">
              <a16:creationId xmlns:a16="http://schemas.microsoft.com/office/drawing/2014/main" id="{B75D2FE0-0A11-4401-BB46-E2D9278C1B7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30" name="Line 13752">
          <a:extLst>
            <a:ext uri="{FF2B5EF4-FFF2-40B4-BE49-F238E27FC236}">
              <a16:creationId xmlns:a16="http://schemas.microsoft.com/office/drawing/2014/main" id="{A002F337-9830-4A7D-AC02-1925F618AD9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31" name="Line 13753">
          <a:extLst>
            <a:ext uri="{FF2B5EF4-FFF2-40B4-BE49-F238E27FC236}">
              <a16:creationId xmlns:a16="http://schemas.microsoft.com/office/drawing/2014/main" id="{E7247842-B17A-43BB-937B-D367409C0BF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32" name="Line 13754">
          <a:extLst>
            <a:ext uri="{FF2B5EF4-FFF2-40B4-BE49-F238E27FC236}">
              <a16:creationId xmlns:a16="http://schemas.microsoft.com/office/drawing/2014/main" id="{EFCF9DF4-E91F-4A54-9462-A7A387ACA8F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33" name="Line 13755">
          <a:extLst>
            <a:ext uri="{FF2B5EF4-FFF2-40B4-BE49-F238E27FC236}">
              <a16:creationId xmlns:a16="http://schemas.microsoft.com/office/drawing/2014/main" id="{CCBF6D93-D0B6-419E-A3A1-2AF94EEDA09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34" name="Line 13756">
          <a:extLst>
            <a:ext uri="{FF2B5EF4-FFF2-40B4-BE49-F238E27FC236}">
              <a16:creationId xmlns:a16="http://schemas.microsoft.com/office/drawing/2014/main" id="{6DBF405E-43C6-4F98-A95C-BAD2844AF4B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35" name="Line 13757">
          <a:extLst>
            <a:ext uri="{FF2B5EF4-FFF2-40B4-BE49-F238E27FC236}">
              <a16:creationId xmlns:a16="http://schemas.microsoft.com/office/drawing/2014/main" id="{04F0E3C7-4D9E-4748-9EE4-5F45C699133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36" name="Line 13758">
          <a:extLst>
            <a:ext uri="{FF2B5EF4-FFF2-40B4-BE49-F238E27FC236}">
              <a16:creationId xmlns:a16="http://schemas.microsoft.com/office/drawing/2014/main" id="{97B9308C-2BC2-4D75-A049-1AA413E7B79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37" name="Line 13759">
          <a:extLst>
            <a:ext uri="{FF2B5EF4-FFF2-40B4-BE49-F238E27FC236}">
              <a16:creationId xmlns:a16="http://schemas.microsoft.com/office/drawing/2014/main" id="{DB1F491F-0C00-4547-A4E7-246973F4CBD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38" name="Line 13760">
          <a:extLst>
            <a:ext uri="{FF2B5EF4-FFF2-40B4-BE49-F238E27FC236}">
              <a16:creationId xmlns:a16="http://schemas.microsoft.com/office/drawing/2014/main" id="{6B6BC475-77E3-415C-8786-2AD2AA34A88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39" name="Line 13761">
          <a:extLst>
            <a:ext uri="{FF2B5EF4-FFF2-40B4-BE49-F238E27FC236}">
              <a16:creationId xmlns:a16="http://schemas.microsoft.com/office/drawing/2014/main" id="{92E456D4-0F6D-45C5-9E40-2BB9FD608B3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40" name="Line 13762">
          <a:extLst>
            <a:ext uri="{FF2B5EF4-FFF2-40B4-BE49-F238E27FC236}">
              <a16:creationId xmlns:a16="http://schemas.microsoft.com/office/drawing/2014/main" id="{EAEE6280-5995-4D83-A426-84EA5E46C0F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41" name="Line 13763">
          <a:extLst>
            <a:ext uri="{FF2B5EF4-FFF2-40B4-BE49-F238E27FC236}">
              <a16:creationId xmlns:a16="http://schemas.microsoft.com/office/drawing/2014/main" id="{0B24FDA6-4873-44E4-AE67-21D0366A77E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42" name="Line 13764">
          <a:extLst>
            <a:ext uri="{FF2B5EF4-FFF2-40B4-BE49-F238E27FC236}">
              <a16:creationId xmlns:a16="http://schemas.microsoft.com/office/drawing/2014/main" id="{E2EFD79D-1B62-4A82-8CFC-87D2E3FE3AE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43" name="Line 13765">
          <a:extLst>
            <a:ext uri="{FF2B5EF4-FFF2-40B4-BE49-F238E27FC236}">
              <a16:creationId xmlns:a16="http://schemas.microsoft.com/office/drawing/2014/main" id="{22B5976E-1BA0-4B5B-BF7B-A09348EDFC1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44" name="Line 13766">
          <a:extLst>
            <a:ext uri="{FF2B5EF4-FFF2-40B4-BE49-F238E27FC236}">
              <a16:creationId xmlns:a16="http://schemas.microsoft.com/office/drawing/2014/main" id="{B64B1EEC-DE0F-44DA-A141-0ACC450A073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45" name="Line 13767">
          <a:extLst>
            <a:ext uri="{FF2B5EF4-FFF2-40B4-BE49-F238E27FC236}">
              <a16:creationId xmlns:a16="http://schemas.microsoft.com/office/drawing/2014/main" id="{B949C4DC-AD2C-47FB-B766-95075B975E7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46" name="Line 13768">
          <a:extLst>
            <a:ext uri="{FF2B5EF4-FFF2-40B4-BE49-F238E27FC236}">
              <a16:creationId xmlns:a16="http://schemas.microsoft.com/office/drawing/2014/main" id="{ED9D5258-4CDF-4046-831C-342BF8C8D8D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47" name="Line 13769">
          <a:extLst>
            <a:ext uri="{FF2B5EF4-FFF2-40B4-BE49-F238E27FC236}">
              <a16:creationId xmlns:a16="http://schemas.microsoft.com/office/drawing/2014/main" id="{B3B09466-5356-428D-99B2-98BF638FE44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48" name="Line 13770">
          <a:extLst>
            <a:ext uri="{FF2B5EF4-FFF2-40B4-BE49-F238E27FC236}">
              <a16:creationId xmlns:a16="http://schemas.microsoft.com/office/drawing/2014/main" id="{0954D37C-9785-4B7C-92B0-766DA4AEB08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49" name="Line 13771">
          <a:extLst>
            <a:ext uri="{FF2B5EF4-FFF2-40B4-BE49-F238E27FC236}">
              <a16:creationId xmlns:a16="http://schemas.microsoft.com/office/drawing/2014/main" id="{27C6A064-6DBC-4ACA-A842-BB188194A06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50" name="Line 13772">
          <a:extLst>
            <a:ext uri="{FF2B5EF4-FFF2-40B4-BE49-F238E27FC236}">
              <a16:creationId xmlns:a16="http://schemas.microsoft.com/office/drawing/2014/main" id="{4B6174BF-BAE2-4A57-AFF0-2A61C7C9F20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51" name="Line 13773">
          <a:extLst>
            <a:ext uri="{FF2B5EF4-FFF2-40B4-BE49-F238E27FC236}">
              <a16:creationId xmlns:a16="http://schemas.microsoft.com/office/drawing/2014/main" id="{F60E244B-960C-457A-839B-0F03529F948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52" name="Line 13774">
          <a:extLst>
            <a:ext uri="{FF2B5EF4-FFF2-40B4-BE49-F238E27FC236}">
              <a16:creationId xmlns:a16="http://schemas.microsoft.com/office/drawing/2014/main" id="{E1A6FE41-8817-4D41-AB60-86947766359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53" name="Line 13775">
          <a:extLst>
            <a:ext uri="{FF2B5EF4-FFF2-40B4-BE49-F238E27FC236}">
              <a16:creationId xmlns:a16="http://schemas.microsoft.com/office/drawing/2014/main" id="{8316B8C1-2B71-4FB3-A6BD-4DBEB3F39A9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54" name="Line 13776">
          <a:extLst>
            <a:ext uri="{FF2B5EF4-FFF2-40B4-BE49-F238E27FC236}">
              <a16:creationId xmlns:a16="http://schemas.microsoft.com/office/drawing/2014/main" id="{DA7E5941-2E05-4308-B472-537870079AE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55" name="Line 13777">
          <a:extLst>
            <a:ext uri="{FF2B5EF4-FFF2-40B4-BE49-F238E27FC236}">
              <a16:creationId xmlns:a16="http://schemas.microsoft.com/office/drawing/2014/main" id="{03358112-E7EB-41EC-928D-F896828B998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56" name="Line 13778">
          <a:extLst>
            <a:ext uri="{FF2B5EF4-FFF2-40B4-BE49-F238E27FC236}">
              <a16:creationId xmlns:a16="http://schemas.microsoft.com/office/drawing/2014/main" id="{42C3EA3D-36A2-4323-8013-BE113D11C29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57" name="Line 13779">
          <a:extLst>
            <a:ext uri="{FF2B5EF4-FFF2-40B4-BE49-F238E27FC236}">
              <a16:creationId xmlns:a16="http://schemas.microsoft.com/office/drawing/2014/main" id="{EE0CA4F8-99E1-40C8-9211-0D78B090BF3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58" name="Line 13780">
          <a:extLst>
            <a:ext uri="{FF2B5EF4-FFF2-40B4-BE49-F238E27FC236}">
              <a16:creationId xmlns:a16="http://schemas.microsoft.com/office/drawing/2014/main" id="{81232589-B168-4603-A85D-4CC24C0AF6F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59" name="Line 13781">
          <a:extLst>
            <a:ext uri="{FF2B5EF4-FFF2-40B4-BE49-F238E27FC236}">
              <a16:creationId xmlns:a16="http://schemas.microsoft.com/office/drawing/2014/main" id="{A2F490FA-76B5-4A03-9AC3-6EAFC5E27CB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60" name="Line 13782">
          <a:extLst>
            <a:ext uri="{FF2B5EF4-FFF2-40B4-BE49-F238E27FC236}">
              <a16:creationId xmlns:a16="http://schemas.microsoft.com/office/drawing/2014/main" id="{13BFA935-7ED5-4047-B393-10827704B38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61" name="Line 13783">
          <a:extLst>
            <a:ext uri="{FF2B5EF4-FFF2-40B4-BE49-F238E27FC236}">
              <a16:creationId xmlns:a16="http://schemas.microsoft.com/office/drawing/2014/main" id="{81059C60-3AE0-44AE-8ABA-FF929A089E2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62" name="Line 13784">
          <a:extLst>
            <a:ext uri="{FF2B5EF4-FFF2-40B4-BE49-F238E27FC236}">
              <a16:creationId xmlns:a16="http://schemas.microsoft.com/office/drawing/2014/main" id="{92960CE7-A2D5-415F-A6C7-E133D65100F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63" name="Line 13785">
          <a:extLst>
            <a:ext uri="{FF2B5EF4-FFF2-40B4-BE49-F238E27FC236}">
              <a16:creationId xmlns:a16="http://schemas.microsoft.com/office/drawing/2014/main" id="{279BC0BA-CA90-4429-BE62-D93DA398542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64" name="Line 13786">
          <a:extLst>
            <a:ext uri="{FF2B5EF4-FFF2-40B4-BE49-F238E27FC236}">
              <a16:creationId xmlns:a16="http://schemas.microsoft.com/office/drawing/2014/main" id="{CF780168-35FF-466D-9181-FC96FDDA911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65" name="Line 13787">
          <a:extLst>
            <a:ext uri="{FF2B5EF4-FFF2-40B4-BE49-F238E27FC236}">
              <a16:creationId xmlns:a16="http://schemas.microsoft.com/office/drawing/2014/main" id="{32DB202E-82A2-4E8C-8973-E1DCC9AC4F6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66" name="Line 13788">
          <a:extLst>
            <a:ext uri="{FF2B5EF4-FFF2-40B4-BE49-F238E27FC236}">
              <a16:creationId xmlns:a16="http://schemas.microsoft.com/office/drawing/2014/main" id="{154478AD-2850-4C7E-B405-D01192350D7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67" name="Line 13789">
          <a:extLst>
            <a:ext uri="{FF2B5EF4-FFF2-40B4-BE49-F238E27FC236}">
              <a16:creationId xmlns:a16="http://schemas.microsoft.com/office/drawing/2014/main" id="{2BEA20F1-ACDB-464E-A294-E0CA082C79F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68" name="Line 13790">
          <a:extLst>
            <a:ext uri="{FF2B5EF4-FFF2-40B4-BE49-F238E27FC236}">
              <a16:creationId xmlns:a16="http://schemas.microsoft.com/office/drawing/2014/main" id="{32F2658C-C597-451F-B869-17124CF24FE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69" name="Line 13791">
          <a:extLst>
            <a:ext uri="{FF2B5EF4-FFF2-40B4-BE49-F238E27FC236}">
              <a16:creationId xmlns:a16="http://schemas.microsoft.com/office/drawing/2014/main" id="{702E1876-23DA-45AF-BB0B-577C43DF5FC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70" name="Line 13792">
          <a:extLst>
            <a:ext uri="{FF2B5EF4-FFF2-40B4-BE49-F238E27FC236}">
              <a16:creationId xmlns:a16="http://schemas.microsoft.com/office/drawing/2014/main" id="{516ECBA5-974F-49D3-BAE5-3AEFDE4D445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71" name="Line 13793">
          <a:extLst>
            <a:ext uri="{FF2B5EF4-FFF2-40B4-BE49-F238E27FC236}">
              <a16:creationId xmlns:a16="http://schemas.microsoft.com/office/drawing/2014/main" id="{9AA576F5-DC44-4D49-AC2E-3BFEBA76E0D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72" name="Line 13794">
          <a:extLst>
            <a:ext uri="{FF2B5EF4-FFF2-40B4-BE49-F238E27FC236}">
              <a16:creationId xmlns:a16="http://schemas.microsoft.com/office/drawing/2014/main" id="{74DADDFF-F5E5-4FED-A6E8-8C090BD4AEC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73" name="Line 13795">
          <a:extLst>
            <a:ext uri="{FF2B5EF4-FFF2-40B4-BE49-F238E27FC236}">
              <a16:creationId xmlns:a16="http://schemas.microsoft.com/office/drawing/2014/main" id="{FBC13545-AF1E-44E9-B12B-B6A39268AF3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74" name="Line 13796">
          <a:extLst>
            <a:ext uri="{FF2B5EF4-FFF2-40B4-BE49-F238E27FC236}">
              <a16:creationId xmlns:a16="http://schemas.microsoft.com/office/drawing/2014/main" id="{5F2AA4E1-673B-4B0D-B4A4-37B2E64625A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75" name="Line 13797">
          <a:extLst>
            <a:ext uri="{FF2B5EF4-FFF2-40B4-BE49-F238E27FC236}">
              <a16:creationId xmlns:a16="http://schemas.microsoft.com/office/drawing/2014/main" id="{B0305C27-FAE3-4492-9BE2-16319B823D9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76" name="Line 13798">
          <a:extLst>
            <a:ext uri="{FF2B5EF4-FFF2-40B4-BE49-F238E27FC236}">
              <a16:creationId xmlns:a16="http://schemas.microsoft.com/office/drawing/2014/main" id="{6D894F8B-03F9-4819-8E12-8C831EA8904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77" name="Line 13799">
          <a:extLst>
            <a:ext uri="{FF2B5EF4-FFF2-40B4-BE49-F238E27FC236}">
              <a16:creationId xmlns:a16="http://schemas.microsoft.com/office/drawing/2014/main" id="{8EA38480-9A87-491E-96D3-6E55D99959E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78" name="Line 13800">
          <a:extLst>
            <a:ext uri="{FF2B5EF4-FFF2-40B4-BE49-F238E27FC236}">
              <a16:creationId xmlns:a16="http://schemas.microsoft.com/office/drawing/2014/main" id="{1385F95C-4EB3-48BA-ACD5-D519F549186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79" name="Line 13801">
          <a:extLst>
            <a:ext uri="{FF2B5EF4-FFF2-40B4-BE49-F238E27FC236}">
              <a16:creationId xmlns:a16="http://schemas.microsoft.com/office/drawing/2014/main" id="{A9AF0823-00AE-4536-9C20-9658645DF30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80" name="Line 13802">
          <a:extLst>
            <a:ext uri="{FF2B5EF4-FFF2-40B4-BE49-F238E27FC236}">
              <a16:creationId xmlns:a16="http://schemas.microsoft.com/office/drawing/2014/main" id="{BE652FCF-07C8-4ABF-98AC-1B6FC3B086F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81" name="Line 13803">
          <a:extLst>
            <a:ext uri="{FF2B5EF4-FFF2-40B4-BE49-F238E27FC236}">
              <a16:creationId xmlns:a16="http://schemas.microsoft.com/office/drawing/2014/main" id="{9101249C-FC11-4427-BC90-98BE470A077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82" name="Line 13804">
          <a:extLst>
            <a:ext uri="{FF2B5EF4-FFF2-40B4-BE49-F238E27FC236}">
              <a16:creationId xmlns:a16="http://schemas.microsoft.com/office/drawing/2014/main" id="{DF0968A2-BDB2-4277-9F24-51E47F7D714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83" name="Line 13805">
          <a:extLst>
            <a:ext uri="{FF2B5EF4-FFF2-40B4-BE49-F238E27FC236}">
              <a16:creationId xmlns:a16="http://schemas.microsoft.com/office/drawing/2014/main" id="{79481B5E-B103-483A-B4B7-7109A3F980E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84" name="Line 13806">
          <a:extLst>
            <a:ext uri="{FF2B5EF4-FFF2-40B4-BE49-F238E27FC236}">
              <a16:creationId xmlns:a16="http://schemas.microsoft.com/office/drawing/2014/main" id="{EF150932-0279-412D-B3F0-962BBEA30B7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85" name="Line 13807">
          <a:extLst>
            <a:ext uri="{FF2B5EF4-FFF2-40B4-BE49-F238E27FC236}">
              <a16:creationId xmlns:a16="http://schemas.microsoft.com/office/drawing/2014/main" id="{7D13592E-5648-4A23-A670-E59431AE9F6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86" name="Line 13808">
          <a:extLst>
            <a:ext uri="{FF2B5EF4-FFF2-40B4-BE49-F238E27FC236}">
              <a16:creationId xmlns:a16="http://schemas.microsoft.com/office/drawing/2014/main" id="{2F4D6275-F097-457A-A6B7-298816696C2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87" name="Line 13809">
          <a:extLst>
            <a:ext uri="{FF2B5EF4-FFF2-40B4-BE49-F238E27FC236}">
              <a16:creationId xmlns:a16="http://schemas.microsoft.com/office/drawing/2014/main" id="{730AFC97-FF56-4327-AA0D-59998F4D69E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88" name="Line 13810">
          <a:extLst>
            <a:ext uri="{FF2B5EF4-FFF2-40B4-BE49-F238E27FC236}">
              <a16:creationId xmlns:a16="http://schemas.microsoft.com/office/drawing/2014/main" id="{51898959-233E-4B9A-8399-1F223CAF092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89" name="Line 13811">
          <a:extLst>
            <a:ext uri="{FF2B5EF4-FFF2-40B4-BE49-F238E27FC236}">
              <a16:creationId xmlns:a16="http://schemas.microsoft.com/office/drawing/2014/main" id="{65FB1707-2575-4EF2-A555-CAACA6DAE39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90" name="Line 13812">
          <a:extLst>
            <a:ext uri="{FF2B5EF4-FFF2-40B4-BE49-F238E27FC236}">
              <a16:creationId xmlns:a16="http://schemas.microsoft.com/office/drawing/2014/main" id="{1FE17286-FB18-42B5-9944-717098E655E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91" name="Line 13813">
          <a:extLst>
            <a:ext uri="{FF2B5EF4-FFF2-40B4-BE49-F238E27FC236}">
              <a16:creationId xmlns:a16="http://schemas.microsoft.com/office/drawing/2014/main" id="{6B5C57E5-FF5A-4CD9-9222-5BFBEC8195E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92" name="Line 13814">
          <a:extLst>
            <a:ext uri="{FF2B5EF4-FFF2-40B4-BE49-F238E27FC236}">
              <a16:creationId xmlns:a16="http://schemas.microsoft.com/office/drawing/2014/main" id="{15E1DC7E-BEA8-4559-A98F-949F69996A6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93" name="Line 13815">
          <a:extLst>
            <a:ext uri="{FF2B5EF4-FFF2-40B4-BE49-F238E27FC236}">
              <a16:creationId xmlns:a16="http://schemas.microsoft.com/office/drawing/2014/main" id="{56A73562-73DE-4A0A-941F-B82D85C890A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94" name="Line 13816">
          <a:extLst>
            <a:ext uri="{FF2B5EF4-FFF2-40B4-BE49-F238E27FC236}">
              <a16:creationId xmlns:a16="http://schemas.microsoft.com/office/drawing/2014/main" id="{881AAC42-737C-4952-9726-B567D8629E9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95" name="Line 13817">
          <a:extLst>
            <a:ext uri="{FF2B5EF4-FFF2-40B4-BE49-F238E27FC236}">
              <a16:creationId xmlns:a16="http://schemas.microsoft.com/office/drawing/2014/main" id="{6CC02152-FB96-4F81-9296-3B246E32630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96" name="Line 13818">
          <a:extLst>
            <a:ext uri="{FF2B5EF4-FFF2-40B4-BE49-F238E27FC236}">
              <a16:creationId xmlns:a16="http://schemas.microsoft.com/office/drawing/2014/main" id="{154C6AEE-9939-48EF-B91A-7CA1D692816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97" name="Line 13819">
          <a:extLst>
            <a:ext uri="{FF2B5EF4-FFF2-40B4-BE49-F238E27FC236}">
              <a16:creationId xmlns:a16="http://schemas.microsoft.com/office/drawing/2014/main" id="{BC7CA810-04CF-4C13-8CFA-771B23B6B54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98" name="Line 13820">
          <a:extLst>
            <a:ext uri="{FF2B5EF4-FFF2-40B4-BE49-F238E27FC236}">
              <a16:creationId xmlns:a16="http://schemas.microsoft.com/office/drawing/2014/main" id="{36E69CB7-60DC-4C32-9F98-D7D82745C05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699" name="Line 13821">
          <a:extLst>
            <a:ext uri="{FF2B5EF4-FFF2-40B4-BE49-F238E27FC236}">
              <a16:creationId xmlns:a16="http://schemas.microsoft.com/office/drawing/2014/main" id="{51B30C12-FBDF-4E96-8B83-14E459E652C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00" name="Line 13822">
          <a:extLst>
            <a:ext uri="{FF2B5EF4-FFF2-40B4-BE49-F238E27FC236}">
              <a16:creationId xmlns:a16="http://schemas.microsoft.com/office/drawing/2014/main" id="{D8529878-E581-4DD0-9275-C0D9A2B5626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01" name="Line 13823">
          <a:extLst>
            <a:ext uri="{FF2B5EF4-FFF2-40B4-BE49-F238E27FC236}">
              <a16:creationId xmlns:a16="http://schemas.microsoft.com/office/drawing/2014/main" id="{41420701-F486-424E-B898-6058195F8A2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02" name="Line 13824">
          <a:extLst>
            <a:ext uri="{FF2B5EF4-FFF2-40B4-BE49-F238E27FC236}">
              <a16:creationId xmlns:a16="http://schemas.microsoft.com/office/drawing/2014/main" id="{0A835D5A-F9C2-4FD9-A352-BBA46719124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03" name="Line 13825">
          <a:extLst>
            <a:ext uri="{FF2B5EF4-FFF2-40B4-BE49-F238E27FC236}">
              <a16:creationId xmlns:a16="http://schemas.microsoft.com/office/drawing/2014/main" id="{7825F1E5-4759-4009-98D4-36D17049913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04" name="Line 13826">
          <a:extLst>
            <a:ext uri="{FF2B5EF4-FFF2-40B4-BE49-F238E27FC236}">
              <a16:creationId xmlns:a16="http://schemas.microsoft.com/office/drawing/2014/main" id="{1C7968D5-B704-4BFC-A8D5-49CB4DF3EFA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05" name="Line 13827">
          <a:extLst>
            <a:ext uri="{FF2B5EF4-FFF2-40B4-BE49-F238E27FC236}">
              <a16:creationId xmlns:a16="http://schemas.microsoft.com/office/drawing/2014/main" id="{1A41A223-1275-42A1-B7A4-CE5ACE73F12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06" name="Line 13828">
          <a:extLst>
            <a:ext uri="{FF2B5EF4-FFF2-40B4-BE49-F238E27FC236}">
              <a16:creationId xmlns:a16="http://schemas.microsoft.com/office/drawing/2014/main" id="{9F9F80BC-E093-471F-B93F-BC2ED7E3E54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07" name="Line 13829">
          <a:extLst>
            <a:ext uri="{FF2B5EF4-FFF2-40B4-BE49-F238E27FC236}">
              <a16:creationId xmlns:a16="http://schemas.microsoft.com/office/drawing/2014/main" id="{EF9B583F-51F1-4796-AD00-7ED9AB6A4C5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08" name="Line 13830">
          <a:extLst>
            <a:ext uri="{FF2B5EF4-FFF2-40B4-BE49-F238E27FC236}">
              <a16:creationId xmlns:a16="http://schemas.microsoft.com/office/drawing/2014/main" id="{F7D5C2D2-A3D9-4B92-BFF2-58A1261320D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09" name="Line 13831">
          <a:extLst>
            <a:ext uri="{FF2B5EF4-FFF2-40B4-BE49-F238E27FC236}">
              <a16:creationId xmlns:a16="http://schemas.microsoft.com/office/drawing/2014/main" id="{49BCB00D-110B-4A7D-A14D-572CA9C8F35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10" name="Line 13832">
          <a:extLst>
            <a:ext uri="{FF2B5EF4-FFF2-40B4-BE49-F238E27FC236}">
              <a16:creationId xmlns:a16="http://schemas.microsoft.com/office/drawing/2014/main" id="{6D383960-7BB7-41A3-8EDD-694784711FA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11" name="Line 13833">
          <a:extLst>
            <a:ext uri="{FF2B5EF4-FFF2-40B4-BE49-F238E27FC236}">
              <a16:creationId xmlns:a16="http://schemas.microsoft.com/office/drawing/2014/main" id="{7E71E1A7-CFD0-4A99-93C2-3AB27CB27B4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12" name="Line 13834">
          <a:extLst>
            <a:ext uri="{FF2B5EF4-FFF2-40B4-BE49-F238E27FC236}">
              <a16:creationId xmlns:a16="http://schemas.microsoft.com/office/drawing/2014/main" id="{14248FC6-8FA6-4CBB-8015-62F25305585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13" name="Line 13835">
          <a:extLst>
            <a:ext uri="{FF2B5EF4-FFF2-40B4-BE49-F238E27FC236}">
              <a16:creationId xmlns:a16="http://schemas.microsoft.com/office/drawing/2014/main" id="{C7891203-E73C-4F7A-8E0F-4F35555E80A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14" name="Line 13836">
          <a:extLst>
            <a:ext uri="{FF2B5EF4-FFF2-40B4-BE49-F238E27FC236}">
              <a16:creationId xmlns:a16="http://schemas.microsoft.com/office/drawing/2014/main" id="{80249432-4E9E-4EB0-878B-ECDBF57CE8E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15" name="Line 13837">
          <a:extLst>
            <a:ext uri="{FF2B5EF4-FFF2-40B4-BE49-F238E27FC236}">
              <a16:creationId xmlns:a16="http://schemas.microsoft.com/office/drawing/2014/main" id="{036728C1-AB1D-4BF6-96D1-807D4932D87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16" name="Line 13838">
          <a:extLst>
            <a:ext uri="{FF2B5EF4-FFF2-40B4-BE49-F238E27FC236}">
              <a16:creationId xmlns:a16="http://schemas.microsoft.com/office/drawing/2014/main" id="{63EA08B0-FE0D-45E6-AA22-8921274001A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17" name="Line 13839">
          <a:extLst>
            <a:ext uri="{FF2B5EF4-FFF2-40B4-BE49-F238E27FC236}">
              <a16:creationId xmlns:a16="http://schemas.microsoft.com/office/drawing/2014/main" id="{75D3DD52-6716-4D7F-855D-94B0E7A7937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18" name="Line 13840">
          <a:extLst>
            <a:ext uri="{FF2B5EF4-FFF2-40B4-BE49-F238E27FC236}">
              <a16:creationId xmlns:a16="http://schemas.microsoft.com/office/drawing/2014/main" id="{0D02D9E3-27D9-4681-889E-097FF06F69E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19" name="Line 13841">
          <a:extLst>
            <a:ext uri="{FF2B5EF4-FFF2-40B4-BE49-F238E27FC236}">
              <a16:creationId xmlns:a16="http://schemas.microsoft.com/office/drawing/2014/main" id="{D7F8BB0C-CB00-4FDD-A8F9-2B12CE4D2B8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20" name="Line 13842">
          <a:extLst>
            <a:ext uri="{FF2B5EF4-FFF2-40B4-BE49-F238E27FC236}">
              <a16:creationId xmlns:a16="http://schemas.microsoft.com/office/drawing/2014/main" id="{091CA9E9-3098-4E3A-92E3-419D0B3982B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21" name="Line 13843">
          <a:extLst>
            <a:ext uri="{FF2B5EF4-FFF2-40B4-BE49-F238E27FC236}">
              <a16:creationId xmlns:a16="http://schemas.microsoft.com/office/drawing/2014/main" id="{C0F960B0-0310-40A9-B20C-AB431AD56D2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22" name="Line 13844">
          <a:extLst>
            <a:ext uri="{FF2B5EF4-FFF2-40B4-BE49-F238E27FC236}">
              <a16:creationId xmlns:a16="http://schemas.microsoft.com/office/drawing/2014/main" id="{5C6B1188-F133-4C85-9BD8-3ED43C6354A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23" name="Line 13845">
          <a:extLst>
            <a:ext uri="{FF2B5EF4-FFF2-40B4-BE49-F238E27FC236}">
              <a16:creationId xmlns:a16="http://schemas.microsoft.com/office/drawing/2014/main" id="{994D636C-3AC0-47A7-BDF2-284CEA6A3E8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24" name="Line 13846">
          <a:extLst>
            <a:ext uri="{FF2B5EF4-FFF2-40B4-BE49-F238E27FC236}">
              <a16:creationId xmlns:a16="http://schemas.microsoft.com/office/drawing/2014/main" id="{C81FEF8B-E018-4394-9665-7219911AF7B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25" name="Line 13847">
          <a:extLst>
            <a:ext uri="{FF2B5EF4-FFF2-40B4-BE49-F238E27FC236}">
              <a16:creationId xmlns:a16="http://schemas.microsoft.com/office/drawing/2014/main" id="{9BE46F5A-1B4F-46AE-81CD-AA372D5B4D9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26" name="Line 13848">
          <a:extLst>
            <a:ext uri="{FF2B5EF4-FFF2-40B4-BE49-F238E27FC236}">
              <a16:creationId xmlns:a16="http://schemas.microsoft.com/office/drawing/2014/main" id="{6F20F8D3-1303-4E56-B326-E6B560B99DF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27" name="Line 13849">
          <a:extLst>
            <a:ext uri="{FF2B5EF4-FFF2-40B4-BE49-F238E27FC236}">
              <a16:creationId xmlns:a16="http://schemas.microsoft.com/office/drawing/2014/main" id="{F22D8BFA-DC51-4894-ACA3-3F59ED94AF0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28" name="Line 13850">
          <a:extLst>
            <a:ext uri="{FF2B5EF4-FFF2-40B4-BE49-F238E27FC236}">
              <a16:creationId xmlns:a16="http://schemas.microsoft.com/office/drawing/2014/main" id="{0591DDCC-AD49-4815-94B5-12136EB814B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29" name="Line 13851">
          <a:extLst>
            <a:ext uri="{FF2B5EF4-FFF2-40B4-BE49-F238E27FC236}">
              <a16:creationId xmlns:a16="http://schemas.microsoft.com/office/drawing/2014/main" id="{C4989736-BA3B-4B8D-A67E-4BB1D25F5C0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30" name="Line 13852">
          <a:extLst>
            <a:ext uri="{FF2B5EF4-FFF2-40B4-BE49-F238E27FC236}">
              <a16:creationId xmlns:a16="http://schemas.microsoft.com/office/drawing/2014/main" id="{870EFEDA-0ACD-4A5F-AD17-12882374112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31" name="Line 13853">
          <a:extLst>
            <a:ext uri="{FF2B5EF4-FFF2-40B4-BE49-F238E27FC236}">
              <a16:creationId xmlns:a16="http://schemas.microsoft.com/office/drawing/2014/main" id="{4029EEBC-7211-4550-AB58-E4A6D485117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32" name="Line 13854">
          <a:extLst>
            <a:ext uri="{FF2B5EF4-FFF2-40B4-BE49-F238E27FC236}">
              <a16:creationId xmlns:a16="http://schemas.microsoft.com/office/drawing/2014/main" id="{8C132D9D-FF35-4EB6-ABFE-F1780872AA8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33" name="Line 13855">
          <a:extLst>
            <a:ext uri="{FF2B5EF4-FFF2-40B4-BE49-F238E27FC236}">
              <a16:creationId xmlns:a16="http://schemas.microsoft.com/office/drawing/2014/main" id="{88D3F84C-8A7A-4A1D-8BA6-87F693B5863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34" name="Line 13856">
          <a:extLst>
            <a:ext uri="{FF2B5EF4-FFF2-40B4-BE49-F238E27FC236}">
              <a16:creationId xmlns:a16="http://schemas.microsoft.com/office/drawing/2014/main" id="{BF3D6BD9-C571-4DF5-B1BE-0447C24C485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35" name="Line 13857">
          <a:extLst>
            <a:ext uri="{FF2B5EF4-FFF2-40B4-BE49-F238E27FC236}">
              <a16:creationId xmlns:a16="http://schemas.microsoft.com/office/drawing/2014/main" id="{BFE4E0BB-7E10-49D5-B160-FEF93733344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36" name="Line 13858">
          <a:extLst>
            <a:ext uri="{FF2B5EF4-FFF2-40B4-BE49-F238E27FC236}">
              <a16:creationId xmlns:a16="http://schemas.microsoft.com/office/drawing/2014/main" id="{FB278F1E-05C1-487F-9919-166FA1FC925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37" name="Line 13859">
          <a:extLst>
            <a:ext uri="{FF2B5EF4-FFF2-40B4-BE49-F238E27FC236}">
              <a16:creationId xmlns:a16="http://schemas.microsoft.com/office/drawing/2014/main" id="{5BFD97B3-3EDC-4800-AF5C-259CD33D33A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38" name="Line 13860">
          <a:extLst>
            <a:ext uri="{FF2B5EF4-FFF2-40B4-BE49-F238E27FC236}">
              <a16:creationId xmlns:a16="http://schemas.microsoft.com/office/drawing/2014/main" id="{A7D9DB7D-300E-4DBC-8C24-4054FDB48AB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39" name="Line 13861">
          <a:extLst>
            <a:ext uri="{FF2B5EF4-FFF2-40B4-BE49-F238E27FC236}">
              <a16:creationId xmlns:a16="http://schemas.microsoft.com/office/drawing/2014/main" id="{9695AB02-4D40-4B35-B077-6BE29F61630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40" name="Line 13862">
          <a:extLst>
            <a:ext uri="{FF2B5EF4-FFF2-40B4-BE49-F238E27FC236}">
              <a16:creationId xmlns:a16="http://schemas.microsoft.com/office/drawing/2014/main" id="{26F44F55-8E5E-45CC-BC9F-C9510F45F2A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41" name="Line 13863">
          <a:extLst>
            <a:ext uri="{FF2B5EF4-FFF2-40B4-BE49-F238E27FC236}">
              <a16:creationId xmlns:a16="http://schemas.microsoft.com/office/drawing/2014/main" id="{323F88D4-588B-4CF1-9D0E-62961CBA002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42" name="Line 13864">
          <a:extLst>
            <a:ext uri="{FF2B5EF4-FFF2-40B4-BE49-F238E27FC236}">
              <a16:creationId xmlns:a16="http://schemas.microsoft.com/office/drawing/2014/main" id="{D3201FA9-9DEF-4FCD-BE42-2D0719B00F7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43" name="Line 13865">
          <a:extLst>
            <a:ext uri="{FF2B5EF4-FFF2-40B4-BE49-F238E27FC236}">
              <a16:creationId xmlns:a16="http://schemas.microsoft.com/office/drawing/2014/main" id="{5E8F5F81-9A28-4EEA-815E-BDEC338C8A1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44" name="Line 13866">
          <a:extLst>
            <a:ext uri="{FF2B5EF4-FFF2-40B4-BE49-F238E27FC236}">
              <a16:creationId xmlns:a16="http://schemas.microsoft.com/office/drawing/2014/main" id="{DE080567-F8D6-4B33-A3BE-32DC1CCC77F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45" name="Line 13867">
          <a:extLst>
            <a:ext uri="{FF2B5EF4-FFF2-40B4-BE49-F238E27FC236}">
              <a16:creationId xmlns:a16="http://schemas.microsoft.com/office/drawing/2014/main" id="{5E84398E-B570-4C73-A9A6-271DDA3C9CE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46" name="Line 13868">
          <a:extLst>
            <a:ext uri="{FF2B5EF4-FFF2-40B4-BE49-F238E27FC236}">
              <a16:creationId xmlns:a16="http://schemas.microsoft.com/office/drawing/2014/main" id="{28A6C3D3-357A-4713-BA51-460E1AC5972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47" name="Line 13869">
          <a:extLst>
            <a:ext uri="{FF2B5EF4-FFF2-40B4-BE49-F238E27FC236}">
              <a16:creationId xmlns:a16="http://schemas.microsoft.com/office/drawing/2014/main" id="{B70F1E07-AB0E-4C13-93A1-6D877985EF2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48" name="Line 13870">
          <a:extLst>
            <a:ext uri="{FF2B5EF4-FFF2-40B4-BE49-F238E27FC236}">
              <a16:creationId xmlns:a16="http://schemas.microsoft.com/office/drawing/2014/main" id="{1AC2EB97-648F-43C8-9B85-D8B6F78A2BC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49" name="Line 13871">
          <a:extLst>
            <a:ext uri="{FF2B5EF4-FFF2-40B4-BE49-F238E27FC236}">
              <a16:creationId xmlns:a16="http://schemas.microsoft.com/office/drawing/2014/main" id="{72848BD6-A047-4981-811A-6DB1F386DA8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50" name="Line 13872">
          <a:extLst>
            <a:ext uri="{FF2B5EF4-FFF2-40B4-BE49-F238E27FC236}">
              <a16:creationId xmlns:a16="http://schemas.microsoft.com/office/drawing/2014/main" id="{03379DBC-424D-4014-98DD-B242B0980B4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51" name="Line 13873">
          <a:extLst>
            <a:ext uri="{FF2B5EF4-FFF2-40B4-BE49-F238E27FC236}">
              <a16:creationId xmlns:a16="http://schemas.microsoft.com/office/drawing/2014/main" id="{6D685C69-E65D-4471-BE74-CFE62CC2400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52" name="Line 13874">
          <a:extLst>
            <a:ext uri="{FF2B5EF4-FFF2-40B4-BE49-F238E27FC236}">
              <a16:creationId xmlns:a16="http://schemas.microsoft.com/office/drawing/2014/main" id="{EF34E2A1-CE79-41B0-980E-2AD71A67321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53" name="Line 13875">
          <a:extLst>
            <a:ext uri="{FF2B5EF4-FFF2-40B4-BE49-F238E27FC236}">
              <a16:creationId xmlns:a16="http://schemas.microsoft.com/office/drawing/2014/main" id="{529F0796-4956-4B59-B5B4-9A27C246B1B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54" name="Line 13876">
          <a:extLst>
            <a:ext uri="{FF2B5EF4-FFF2-40B4-BE49-F238E27FC236}">
              <a16:creationId xmlns:a16="http://schemas.microsoft.com/office/drawing/2014/main" id="{3D797E04-E0EF-4DF3-8E80-E419FDCBA27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55" name="Line 13877">
          <a:extLst>
            <a:ext uri="{FF2B5EF4-FFF2-40B4-BE49-F238E27FC236}">
              <a16:creationId xmlns:a16="http://schemas.microsoft.com/office/drawing/2014/main" id="{DFABAD48-B060-4D6B-B88D-4445DB23C48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56" name="Line 13878">
          <a:extLst>
            <a:ext uri="{FF2B5EF4-FFF2-40B4-BE49-F238E27FC236}">
              <a16:creationId xmlns:a16="http://schemas.microsoft.com/office/drawing/2014/main" id="{B32F9254-7862-4B90-B625-B3321DDDF42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57" name="Line 13879">
          <a:extLst>
            <a:ext uri="{FF2B5EF4-FFF2-40B4-BE49-F238E27FC236}">
              <a16:creationId xmlns:a16="http://schemas.microsoft.com/office/drawing/2014/main" id="{19543B7E-C9C8-4D79-8CFB-C50F4A47934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58" name="Line 13880">
          <a:extLst>
            <a:ext uri="{FF2B5EF4-FFF2-40B4-BE49-F238E27FC236}">
              <a16:creationId xmlns:a16="http://schemas.microsoft.com/office/drawing/2014/main" id="{DF808C4B-21CA-43BB-907C-CD9687CB79C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59" name="Line 13881">
          <a:extLst>
            <a:ext uri="{FF2B5EF4-FFF2-40B4-BE49-F238E27FC236}">
              <a16:creationId xmlns:a16="http://schemas.microsoft.com/office/drawing/2014/main" id="{787830F5-AB3F-45E3-8939-3C0EA760C65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60" name="Line 13882">
          <a:extLst>
            <a:ext uri="{FF2B5EF4-FFF2-40B4-BE49-F238E27FC236}">
              <a16:creationId xmlns:a16="http://schemas.microsoft.com/office/drawing/2014/main" id="{58864B37-8E73-464F-846B-1B0DBF17331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61" name="Line 13883">
          <a:extLst>
            <a:ext uri="{FF2B5EF4-FFF2-40B4-BE49-F238E27FC236}">
              <a16:creationId xmlns:a16="http://schemas.microsoft.com/office/drawing/2014/main" id="{3F05D7E3-54C0-46A7-95CF-2B4E0C6B124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62" name="Line 13884">
          <a:extLst>
            <a:ext uri="{FF2B5EF4-FFF2-40B4-BE49-F238E27FC236}">
              <a16:creationId xmlns:a16="http://schemas.microsoft.com/office/drawing/2014/main" id="{0A02C3C9-3CA1-4149-A20D-FFD6FAF6940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63" name="Line 13885">
          <a:extLst>
            <a:ext uri="{FF2B5EF4-FFF2-40B4-BE49-F238E27FC236}">
              <a16:creationId xmlns:a16="http://schemas.microsoft.com/office/drawing/2014/main" id="{0CFE53DB-2EE4-4EF5-955C-E86681B9762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64" name="Line 13886">
          <a:extLst>
            <a:ext uri="{FF2B5EF4-FFF2-40B4-BE49-F238E27FC236}">
              <a16:creationId xmlns:a16="http://schemas.microsoft.com/office/drawing/2014/main" id="{F8B98A11-C81F-4D0E-A463-F42452B23A0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65" name="Line 13887">
          <a:extLst>
            <a:ext uri="{FF2B5EF4-FFF2-40B4-BE49-F238E27FC236}">
              <a16:creationId xmlns:a16="http://schemas.microsoft.com/office/drawing/2014/main" id="{620E8A16-8B24-470E-A3B4-3EDA6C89F18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66" name="Line 13888">
          <a:extLst>
            <a:ext uri="{FF2B5EF4-FFF2-40B4-BE49-F238E27FC236}">
              <a16:creationId xmlns:a16="http://schemas.microsoft.com/office/drawing/2014/main" id="{A06E5E03-6D29-457C-9596-EAF29E70F6B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67" name="Line 13889">
          <a:extLst>
            <a:ext uri="{FF2B5EF4-FFF2-40B4-BE49-F238E27FC236}">
              <a16:creationId xmlns:a16="http://schemas.microsoft.com/office/drawing/2014/main" id="{924F16FE-66EF-44B1-BD34-BBFF2C80CF4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68" name="Line 13890">
          <a:extLst>
            <a:ext uri="{FF2B5EF4-FFF2-40B4-BE49-F238E27FC236}">
              <a16:creationId xmlns:a16="http://schemas.microsoft.com/office/drawing/2014/main" id="{B58E66B9-A65D-419A-813F-5A1CBA4EE62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69" name="Line 13891">
          <a:extLst>
            <a:ext uri="{FF2B5EF4-FFF2-40B4-BE49-F238E27FC236}">
              <a16:creationId xmlns:a16="http://schemas.microsoft.com/office/drawing/2014/main" id="{F5E65E55-0803-4412-AA02-A0D32C7C506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70" name="Line 13892">
          <a:extLst>
            <a:ext uri="{FF2B5EF4-FFF2-40B4-BE49-F238E27FC236}">
              <a16:creationId xmlns:a16="http://schemas.microsoft.com/office/drawing/2014/main" id="{EEE80B6E-7A6E-4C44-B064-5FBB971443C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71" name="Line 13893">
          <a:extLst>
            <a:ext uri="{FF2B5EF4-FFF2-40B4-BE49-F238E27FC236}">
              <a16:creationId xmlns:a16="http://schemas.microsoft.com/office/drawing/2014/main" id="{88CBC296-D5B5-4DD7-AA18-A7BFAE2D665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72" name="Line 13894">
          <a:extLst>
            <a:ext uri="{FF2B5EF4-FFF2-40B4-BE49-F238E27FC236}">
              <a16:creationId xmlns:a16="http://schemas.microsoft.com/office/drawing/2014/main" id="{769D682C-6C0A-49D5-9352-DDC13CAE06C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73" name="Line 13895">
          <a:extLst>
            <a:ext uri="{FF2B5EF4-FFF2-40B4-BE49-F238E27FC236}">
              <a16:creationId xmlns:a16="http://schemas.microsoft.com/office/drawing/2014/main" id="{DDA2599A-E963-4EDE-9830-34E09CDF206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74" name="Line 13896">
          <a:extLst>
            <a:ext uri="{FF2B5EF4-FFF2-40B4-BE49-F238E27FC236}">
              <a16:creationId xmlns:a16="http://schemas.microsoft.com/office/drawing/2014/main" id="{EC08376B-8E4F-4755-8CC0-C8E889D5D61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75" name="Line 13897">
          <a:extLst>
            <a:ext uri="{FF2B5EF4-FFF2-40B4-BE49-F238E27FC236}">
              <a16:creationId xmlns:a16="http://schemas.microsoft.com/office/drawing/2014/main" id="{D51257BF-ABA6-450D-B8D4-4E8980DA559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76" name="Line 13898">
          <a:extLst>
            <a:ext uri="{FF2B5EF4-FFF2-40B4-BE49-F238E27FC236}">
              <a16:creationId xmlns:a16="http://schemas.microsoft.com/office/drawing/2014/main" id="{7E910A6D-4B2B-4094-85A6-05EB71A8D45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77" name="Line 13899">
          <a:extLst>
            <a:ext uri="{FF2B5EF4-FFF2-40B4-BE49-F238E27FC236}">
              <a16:creationId xmlns:a16="http://schemas.microsoft.com/office/drawing/2014/main" id="{75EA70C4-C8EC-4928-A90E-D8FA7B4ED25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78" name="Line 13900">
          <a:extLst>
            <a:ext uri="{FF2B5EF4-FFF2-40B4-BE49-F238E27FC236}">
              <a16:creationId xmlns:a16="http://schemas.microsoft.com/office/drawing/2014/main" id="{B886C94C-0FAA-49F0-8B89-23F0FEC860B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79" name="Line 13901">
          <a:extLst>
            <a:ext uri="{FF2B5EF4-FFF2-40B4-BE49-F238E27FC236}">
              <a16:creationId xmlns:a16="http://schemas.microsoft.com/office/drawing/2014/main" id="{C033D392-4930-43F6-92A8-3E87F3030C2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80" name="Line 13902">
          <a:extLst>
            <a:ext uri="{FF2B5EF4-FFF2-40B4-BE49-F238E27FC236}">
              <a16:creationId xmlns:a16="http://schemas.microsoft.com/office/drawing/2014/main" id="{F615E9AA-0C0B-4FBD-BC88-A9A4A3190DD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81" name="Line 13903">
          <a:extLst>
            <a:ext uri="{FF2B5EF4-FFF2-40B4-BE49-F238E27FC236}">
              <a16:creationId xmlns:a16="http://schemas.microsoft.com/office/drawing/2014/main" id="{1A0D5A27-6D77-4F2C-AF7B-88F817CF368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82" name="Line 13904">
          <a:extLst>
            <a:ext uri="{FF2B5EF4-FFF2-40B4-BE49-F238E27FC236}">
              <a16:creationId xmlns:a16="http://schemas.microsoft.com/office/drawing/2014/main" id="{0DE4FB2C-1D20-4C7D-AE5B-4F2E4744A6B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83" name="Line 13905">
          <a:extLst>
            <a:ext uri="{FF2B5EF4-FFF2-40B4-BE49-F238E27FC236}">
              <a16:creationId xmlns:a16="http://schemas.microsoft.com/office/drawing/2014/main" id="{7E090EA6-E6AD-45CF-89CB-9A5F4DE6BB3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84" name="Line 13906">
          <a:extLst>
            <a:ext uri="{FF2B5EF4-FFF2-40B4-BE49-F238E27FC236}">
              <a16:creationId xmlns:a16="http://schemas.microsoft.com/office/drawing/2014/main" id="{19E2C80E-1D78-47C8-ABBC-AB709421CBD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85" name="Line 13907">
          <a:extLst>
            <a:ext uri="{FF2B5EF4-FFF2-40B4-BE49-F238E27FC236}">
              <a16:creationId xmlns:a16="http://schemas.microsoft.com/office/drawing/2014/main" id="{61B44E35-5EBF-49DF-B179-69AC3E4B07A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86" name="Line 13908">
          <a:extLst>
            <a:ext uri="{FF2B5EF4-FFF2-40B4-BE49-F238E27FC236}">
              <a16:creationId xmlns:a16="http://schemas.microsoft.com/office/drawing/2014/main" id="{09CCB45B-1D4F-4098-9B6F-7DF9279500C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87" name="Line 13909">
          <a:extLst>
            <a:ext uri="{FF2B5EF4-FFF2-40B4-BE49-F238E27FC236}">
              <a16:creationId xmlns:a16="http://schemas.microsoft.com/office/drawing/2014/main" id="{7B28C234-DCB6-4363-885E-DC4FFEAC3D9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88" name="Line 13910">
          <a:extLst>
            <a:ext uri="{FF2B5EF4-FFF2-40B4-BE49-F238E27FC236}">
              <a16:creationId xmlns:a16="http://schemas.microsoft.com/office/drawing/2014/main" id="{26FB9791-79AD-4A8C-8DB3-EA1EDEDE51C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89" name="Line 13911">
          <a:extLst>
            <a:ext uri="{FF2B5EF4-FFF2-40B4-BE49-F238E27FC236}">
              <a16:creationId xmlns:a16="http://schemas.microsoft.com/office/drawing/2014/main" id="{56FA828F-4459-4C9A-B113-7E3F37F0480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90" name="Line 13912">
          <a:extLst>
            <a:ext uri="{FF2B5EF4-FFF2-40B4-BE49-F238E27FC236}">
              <a16:creationId xmlns:a16="http://schemas.microsoft.com/office/drawing/2014/main" id="{E422EF89-CB96-407E-98F5-2EE58CCA786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91" name="Line 13913">
          <a:extLst>
            <a:ext uri="{FF2B5EF4-FFF2-40B4-BE49-F238E27FC236}">
              <a16:creationId xmlns:a16="http://schemas.microsoft.com/office/drawing/2014/main" id="{9BB41F9A-71AB-4FE2-89B8-1227F69E786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92" name="Line 13914">
          <a:extLst>
            <a:ext uri="{FF2B5EF4-FFF2-40B4-BE49-F238E27FC236}">
              <a16:creationId xmlns:a16="http://schemas.microsoft.com/office/drawing/2014/main" id="{DB3A4DD9-46DF-4BDC-92DC-E984A653548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93" name="Line 13915">
          <a:extLst>
            <a:ext uri="{FF2B5EF4-FFF2-40B4-BE49-F238E27FC236}">
              <a16:creationId xmlns:a16="http://schemas.microsoft.com/office/drawing/2014/main" id="{C309A2A2-3621-4C72-9666-02E1B07DE6B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94" name="Line 13916">
          <a:extLst>
            <a:ext uri="{FF2B5EF4-FFF2-40B4-BE49-F238E27FC236}">
              <a16:creationId xmlns:a16="http://schemas.microsoft.com/office/drawing/2014/main" id="{5FEF31C0-A359-4508-BFE8-2E3FA622281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95" name="Line 13917">
          <a:extLst>
            <a:ext uri="{FF2B5EF4-FFF2-40B4-BE49-F238E27FC236}">
              <a16:creationId xmlns:a16="http://schemas.microsoft.com/office/drawing/2014/main" id="{B54F47EA-2B54-4AF8-AC82-9075551EEB1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96" name="Line 13918">
          <a:extLst>
            <a:ext uri="{FF2B5EF4-FFF2-40B4-BE49-F238E27FC236}">
              <a16:creationId xmlns:a16="http://schemas.microsoft.com/office/drawing/2014/main" id="{C53E9E35-FEBA-4B2F-85BE-79297009C06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97" name="Line 13919">
          <a:extLst>
            <a:ext uri="{FF2B5EF4-FFF2-40B4-BE49-F238E27FC236}">
              <a16:creationId xmlns:a16="http://schemas.microsoft.com/office/drawing/2014/main" id="{394FAAF6-A129-46A0-88F3-9B675A396DD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98" name="Line 13920">
          <a:extLst>
            <a:ext uri="{FF2B5EF4-FFF2-40B4-BE49-F238E27FC236}">
              <a16:creationId xmlns:a16="http://schemas.microsoft.com/office/drawing/2014/main" id="{7E61BB45-C250-4929-AF5B-EE02C8CE56B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799" name="Line 13921">
          <a:extLst>
            <a:ext uri="{FF2B5EF4-FFF2-40B4-BE49-F238E27FC236}">
              <a16:creationId xmlns:a16="http://schemas.microsoft.com/office/drawing/2014/main" id="{2F9CED5C-1A0F-4A2A-A57E-58191166EE7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00" name="Line 13922">
          <a:extLst>
            <a:ext uri="{FF2B5EF4-FFF2-40B4-BE49-F238E27FC236}">
              <a16:creationId xmlns:a16="http://schemas.microsoft.com/office/drawing/2014/main" id="{BFC127EF-AC88-45CE-A2DE-A4401F6496C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01" name="Line 13923">
          <a:extLst>
            <a:ext uri="{FF2B5EF4-FFF2-40B4-BE49-F238E27FC236}">
              <a16:creationId xmlns:a16="http://schemas.microsoft.com/office/drawing/2014/main" id="{03FE1994-2745-455F-9F22-E9E00A6563B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02" name="Line 13924">
          <a:extLst>
            <a:ext uri="{FF2B5EF4-FFF2-40B4-BE49-F238E27FC236}">
              <a16:creationId xmlns:a16="http://schemas.microsoft.com/office/drawing/2014/main" id="{DB2B49D6-39B5-42A9-A9AF-92FE96FBA3E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03" name="Line 13925">
          <a:extLst>
            <a:ext uri="{FF2B5EF4-FFF2-40B4-BE49-F238E27FC236}">
              <a16:creationId xmlns:a16="http://schemas.microsoft.com/office/drawing/2014/main" id="{A2196092-A990-4464-95F3-592187A0542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04" name="Line 13926">
          <a:extLst>
            <a:ext uri="{FF2B5EF4-FFF2-40B4-BE49-F238E27FC236}">
              <a16:creationId xmlns:a16="http://schemas.microsoft.com/office/drawing/2014/main" id="{EC1BF701-B135-44C3-B43A-9472E8E8B45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05" name="Line 13927">
          <a:extLst>
            <a:ext uri="{FF2B5EF4-FFF2-40B4-BE49-F238E27FC236}">
              <a16:creationId xmlns:a16="http://schemas.microsoft.com/office/drawing/2014/main" id="{6F80A537-A07A-4ACD-A779-23A9A1ECC3C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06" name="Line 13928">
          <a:extLst>
            <a:ext uri="{FF2B5EF4-FFF2-40B4-BE49-F238E27FC236}">
              <a16:creationId xmlns:a16="http://schemas.microsoft.com/office/drawing/2014/main" id="{164B68BC-BC35-4B11-9728-48FC3B6A393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07" name="Line 13929">
          <a:extLst>
            <a:ext uri="{FF2B5EF4-FFF2-40B4-BE49-F238E27FC236}">
              <a16:creationId xmlns:a16="http://schemas.microsoft.com/office/drawing/2014/main" id="{48CAF833-19FD-43EE-9603-75066C352EE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08" name="Line 13930">
          <a:extLst>
            <a:ext uri="{FF2B5EF4-FFF2-40B4-BE49-F238E27FC236}">
              <a16:creationId xmlns:a16="http://schemas.microsoft.com/office/drawing/2014/main" id="{44F7C131-B8C1-4187-B6F6-479C8508DD3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09" name="Line 13931">
          <a:extLst>
            <a:ext uri="{FF2B5EF4-FFF2-40B4-BE49-F238E27FC236}">
              <a16:creationId xmlns:a16="http://schemas.microsoft.com/office/drawing/2014/main" id="{AC46C674-A35B-45F4-BE95-3DDB210E398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10" name="Line 13932">
          <a:extLst>
            <a:ext uri="{FF2B5EF4-FFF2-40B4-BE49-F238E27FC236}">
              <a16:creationId xmlns:a16="http://schemas.microsoft.com/office/drawing/2014/main" id="{CD07549C-F3B8-414E-9995-F6BDCF752BF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11" name="Line 13933">
          <a:extLst>
            <a:ext uri="{FF2B5EF4-FFF2-40B4-BE49-F238E27FC236}">
              <a16:creationId xmlns:a16="http://schemas.microsoft.com/office/drawing/2014/main" id="{A7AA6FA0-8385-4941-8F20-D4D0CBE302F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12" name="Line 13934">
          <a:extLst>
            <a:ext uri="{FF2B5EF4-FFF2-40B4-BE49-F238E27FC236}">
              <a16:creationId xmlns:a16="http://schemas.microsoft.com/office/drawing/2014/main" id="{8A650B4A-23E0-4019-8384-202ADB34F97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13" name="Line 13935">
          <a:extLst>
            <a:ext uri="{FF2B5EF4-FFF2-40B4-BE49-F238E27FC236}">
              <a16:creationId xmlns:a16="http://schemas.microsoft.com/office/drawing/2014/main" id="{0C2351F7-7189-47FE-8EBA-DE29ED7B49E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14" name="Line 13936">
          <a:extLst>
            <a:ext uri="{FF2B5EF4-FFF2-40B4-BE49-F238E27FC236}">
              <a16:creationId xmlns:a16="http://schemas.microsoft.com/office/drawing/2014/main" id="{C372FF61-F7CA-4C76-B528-1A62F730F56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15" name="Line 13937">
          <a:extLst>
            <a:ext uri="{FF2B5EF4-FFF2-40B4-BE49-F238E27FC236}">
              <a16:creationId xmlns:a16="http://schemas.microsoft.com/office/drawing/2014/main" id="{E2686614-0751-4AEB-A7FB-022384FFF5B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16" name="Line 13938">
          <a:extLst>
            <a:ext uri="{FF2B5EF4-FFF2-40B4-BE49-F238E27FC236}">
              <a16:creationId xmlns:a16="http://schemas.microsoft.com/office/drawing/2014/main" id="{37360F89-D17D-4151-B075-34CA5CEC3FF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17" name="Line 13939">
          <a:extLst>
            <a:ext uri="{FF2B5EF4-FFF2-40B4-BE49-F238E27FC236}">
              <a16:creationId xmlns:a16="http://schemas.microsoft.com/office/drawing/2014/main" id="{C8099BA7-DB26-4016-9720-68BF6826F14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18" name="Line 13940">
          <a:extLst>
            <a:ext uri="{FF2B5EF4-FFF2-40B4-BE49-F238E27FC236}">
              <a16:creationId xmlns:a16="http://schemas.microsoft.com/office/drawing/2014/main" id="{BF92BC91-179A-4CEA-B27F-79469740B83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19" name="Line 13941">
          <a:extLst>
            <a:ext uri="{FF2B5EF4-FFF2-40B4-BE49-F238E27FC236}">
              <a16:creationId xmlns:a16="http://schemas.microsoft.com/office/drawing/2014/main" id="{3BFC9277-1578-41DB-A1D6-3FBBFB8BC04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20" name="Line 13942">
          <a:extLst>
            <a:ext uri="{FF2B5EF4-FFF2-40B4-BE49-F238E27FC236}">
              <a16:creationId xmlns:a16="http://schemas.microsoft.com/office/drawing/2014/main" id="{C1F56A1C-8AA1-41E0-AE34-BBDF2394B74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21" name="Line 13943">
          <a:extLst>
            <a:ext uri="{FF2B5EF4-FFF2-40B4-BE49-F238E27FC236}">
              <a16:creationId xmlns:a16="http://schemas.microsoft.com/office/drawing/2014/main" id="{93DD486C-900C-4695-BBB2-484EFD04DB2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22" name="Line 13944">
          <a:extLst>
            <a:ext uri="{FF2B5EF4-FFF2-40B4-BE49-F238E27FC236}">
              <a16:creationId xmlns:a16="http://schemas.microsoft.com/office/drawing/2014/main" id="{A94355E6-360D-4E60-9F32-CFFB8EF0641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23" name="Line 13945">
          <a:extLst>
            <a:ext uri="{FF2B5EF4-FFF2-40B4-BE49-F238E27FC236}">
              <a16:creationId xmlns:a16="http://schemas.microsoft.com/office/drawing/2014/main" id="{0F45BB48-A6C0-4930-9F45-FE3D6A1CB41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24" name="Line 13946">
          <a:extLst>
            <a:ext uri="{FF2B5EF4-FFF2-40B4-BE49-F238E27FC236}">
              <a16:creationId xmlns:a16="http://schemas.microsoft.com/office/drawing/2014/main" id="{FFBE7E2E-AABF-4672-B6FD-4FC31E04090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25" name="Line 13947">
          <a:extLst>
            <a:ext uri="{FF2B5EF4-FFF2-40B4-BE49-F238E27FC236}">
              <a16:creationId xmlns:a16="http://schemas.microsoft.com/office/drawing/2014/main" id="{2218619A-130A-4353-80AA-EF5CEAC7E18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26" name="Line 13948">
          <a:extLst>
            <a:ext uri="{FF2B5EF4-FFF2-40B4-BE49-F238E27FC236}">
              <a16:creationId xmlns:a16="http://schemas.microsoft.com/office/drawing/2014/main" id="{A8C63308-FF26-47C5-84B1-1E6DB921FBF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27" name="Line 13949">
          <a:extLst>
            <a:ext uri="{FF2B5EF4-FFF2-40B4-BE49-F238E27FC236}">
              <a16:creationId xmlns:a16="http://schemas.microsoft.com/office/drawing/2014/main" id="{B3370812-5674-427E-BB7D-B7353C25396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28" name="Line 13950">
          <a:extLst>
            <a:ext uri="{FF2B5EF4-FFF2-40B4-BE49-F238E27FC236}">
              <a16:creationId xmlns:a16="http://schemas.microsoft.com/office/drawing/2014/main" id="{19B3AF80-273D-4F81-B61F-B3E937CA3AF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29" name="Line 13951">
          <a:extLst>
            <a:ext uri="{FF2B5EF4-FFF2-40B4-BE49-F238E27FC236}">
              <a16:creationId xmlns:a16="http://schemas.microsoft.com/office/drawing/2014/main" id="{71E733CA-074E-4ED9-8487-80AE71D5F6D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30" name="Line 13952">
          <a:extLst>
            <a:ext uri="{FF2B5EF4-FFF2-40B4-BE49-F238E27FC236}">
              <a16:creationId xmlns:a16="http://schemas.microsoft.com/office/drawing/2014/main" id="{D9149A0C-D0AB-438F-BF56-4987C9725B0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31" name="Line 13953">
          <a:extLst>
            <a:ext uri="{FF2B5EF4-FFF2-40B4-BE49-F238E27FC236}">
              <a16:creationId xmlns:a16="http://schemas.microsoft.com/office/drawing/2014/main" id="{6DC8FCEA-2122-48E1-9A44-FD6F6724E2C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32" name="Line 13954">
          <a:extLst>
            <a:ext uri="{FF2B5EF4-FFF2-40B4-BE49-F238E27FC236}">
              <a16:creationId xmlns:a16="http://schemas.microsoft.com/office/drawing/2014/main" id="{6B725D73-D12D-4B3E-9B47-33BD8B4D6A1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33" name="Line 13955">
          <a:extLst>
            <a:ext uri="{FF2B5EF4-FFF2-40B4-BE49-F238E27FC236}">
              <a16:creationId xmlns:a16="http://schemas.microsoft.com/office/drawing/2014/main" id="{305894D2-F661-4C49-B387-6CBA4AC1EF6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34" name="Line 13956">
          <a:extLst>
            <a:ext uri="{FF2B5EF4-FFF2-40B4-BE49-F238E27FC236}">
              <a16:creationId xmlns:a16="http://schemas.microsoft.com/office/drawing/2014/main" id="{09B3C4CC-1C19-42CD-A903-F0DE6E9648C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35" name="Line 13957">
          <a:extLst>
            <a:ext uri="{FF2B5EF4-FFF2-40B4-BE49-F238E27FC236}">
              <a16:creationId xmlns:a16="http://schemas.microsoft.com/office/drawing/2014/main" id="{608D52E9-33D5-426A-98EF-1B9AB6B970C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36" name="Line 13958">
          <a:extLst>
            <a:ext uri="{FF2B5EF4-FFF2-40B4-BE49-F238E27FC236}">
              <a16:creationId xmlns:a16="http://schemas.microsoft.com/office/drawing/2014/main" id="{54AC6B9E-784F-4578-9C8C-7CF2E1B1482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37" name="Line 13959">
          <a:extLst>
            <a:ext uri="{FF2B5EF4-FFF2-40B4-BE49-F238E27FC236}">
              <a16:creationId xmlns:a16="http://schemas.microsoft.com/office/drawing/2014/main" id="{6D8534F4-9C1C-419D-A362-1A3CE858A08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38" name="Line 13960">
          <a:extLst>
            <a:ext uri="{FF2B5EF4-FFF2-40B4-BE49-F238E27FC236}">
              <a16:creationId xmlns:a16="http://schemas.microsoft.com/office/drawing/2014/main" id="{E92793A1-3CD8-4E35-9903-BD54FF1EA86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39" name="Line 13961">
          <a:extLst>
            <a:ext uri="{FF2B5EF4-FFF2-40B4-BE49-F238E27FC236}">
              <a16:creationId xmlns:a16="http://schemas.microsoft.com/office/drawing/2014/main" id="{B3352EFC-E4EE-4DBB-96F7-545EBF471DA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40" name="Line 13962">
          <a:extLst>
            <a:ext uri="{FF2B5EF4-FFF2-40B4-BE49-F238E27FC236}">
              <a16:creationId xmlns:a16="http://schemas.microsoft.com/office/drawing/2014/main" id="{107ED447-E113-46B8-98AB-351E5941C87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41" name="Line 13963">
          <a:extLst>
            <a:ext uri="{FF2B5EF4-FFF2-40B4-BE49-F238E27FC236}">
              <a16:creationId xmlns:a16="http://schemas.microsoft.com/office/drawing/2014/main" id="{36CDD6DA-6218-414F-9D00-6B4142FF707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42" name="Line 13964">
          <a:extLst>
            <a:ext uri="{FF2B5EF4-FFF2-40B4-BE49-F238E27FC236}">
              <a16:creationId xmlns:a16="http://schemas.microsoft.com/office/drawing/2014/main" id="{00E51A85-8FBE-4731-B328-E5B1EDC149E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43" name="Line 13965">
          <a:extLst>
            <a:ext uri="{FF2B5EF4-FFF2-40B4-BE49-F238E27FC236}">
              <a16:creationId xmlns:a16="http://schemas.microsoft.com/office/drawing/2014/main" id="{E93EA8BE-D227-4055-9085-EF04ACBABA4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44" name="Line 13966">
          <a:extLst>
            <a:ext uri="{FF2B5EF4-FFF2-40B4-BE49-F238E27FC236}">
              <a16:creationId xmlns:a16="http://schemas.microsoft.com/office/drawing/2014/main" id="{5CDEA976-7C5D-4699-890A-6E206381514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45" name="Line 13967">
          <a:extLst>
            <a:ext uri="{FF2B5EF4-FFF2-40B4-BE49-F238E27FC236}">
              <a16:creationId xmlns:a16="http://schemas.microsoft.com/office/drawing/2014/main" id="{15790118-5BC0-415C-A26F-B0AD4A25131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46" name="Line 13968">
          <a:extLst>
            <a:ext uri="{FF2B5EF4-FFF2-40B4-BE49-F238E27FC236}">
              <a16:creationId xmlns:a16="http://schemas.microsoft.com/office/drawing/2014/main" id="{82B59134-1DDE-42C2-9B8D-22CA98ECA43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47" name="Line 13969">
          <a:extLst>
            <a:ext uri="{FF2B5EF4-FFF2-40B4-BE49-F238E27FC236}">
              <a16:creationId xmlns:a16="http://schemas.microsoft.com/office/drawing/2014/main" id="{6AB66269-EF74-476C-8441-B672EC9A0E9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48" name="Line 13970">
          <a:extLst>
            <a:ext uri="{FF2B5EF4-FFF2-40B4-BE49-F238E27FC236}">
              <a16:creationId xmlns:a16="http://schemas.microsoft.com/office/drawing/2014/main" id="{66CFD9D3-E13E-4746-BB2F-4F0C2A8B04B0}"/>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49" name="Line 13971">
          <a:extLst>
            <a:ext uri="{FF2B5EF4-FFF2-40B4-BE49-F238E27FC236}">
              <a16:creationId xmlns:a16="http://schemas.microsoft.com/office/drawing/2014/main" id="{8472D416-21F7-45C5-8AD3-4B5EA6BECC4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50" name="Line 13972">
          <a:extLst>
            <a:ext uri="{FF2B5EF4-FFF2-40B4-BE49-F238E27FC236}">
              <a16:creationId xmlns:a16="http://schemas.microsoft.com/office/drawing/2014/main" id="{A58BE090-B4FA-49EB-AE0B-DD9021A7648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51" name="Line 13973">
          <a:extLst>
            <a:ext uri="{FF2B5EF4-FFF2-40B4-BE49-F238E27FC236}">
              <a16:creationId xmlns:a16="http://schemas.microsoft.com/office/drawing/2014/main" id="{071FB68A-E640-4E8A-B425-EF0A2B0A842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52" name="Line 13974">
          <a:extLst>
            <a:ext uri="{FF2B5EF4-FFF2-40B4-BE49-F238E27FC236}">
              <a16:creationId xmlns:a16="http://schemas.microsoft.com/office/drawing/2014/main" id="{C29478AD-A350-4AAD-A6CD-9D190941372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53" name="Line 13975">
          <a:extLst>
            <a:ext uri="{FF2B5EF4-FFF2-40B4-BE49-F238E27FC236}">
              <a16:creationId xmlns:a16="http://schemas.microsoft.com/office/drawing/2014/main" id="{EF41482B-F804-4935-B782-614D9005962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54" name="Line 13976">
          <a:extLst>
            <a:ext uri="{FF2B5EF4-FFF2-40B4-BE49-F238E27FC236}">
              <a16:creationId xmlns:a16="http://schemas.microsoft.com/office/drawing/2014/main" id="{014F978E-2F77-4A6E-86BE-E8B04BFF2F7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55" name="Line 13977">
          <a:extLst>
            <a:ext uri="{FF2B5EF4-FFF2-40B4-BE49-F238E27FC236}">
              <a16:creationId xmlns:a16="http://schemas.microsoft.com/office/drawing/2014/main" id="{414A1C8D-A924-40BB-A7C1-1A8AF443F6F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56" name="Line 13978">
          <a:extLst>
            <a:ext uri="{FF2B5EF4-FFF2-40B4-BE49-F238E27FC236}">
              <a16:creationId xmlns:a16="http://schemas.microsoft.com/office/drawing/2014/main" id="{8FDDADDC-369E-4EB6-8A56-36F79D5536D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57" name="Line 13979">
          <a:extLst>
            <a:ext uri="{FF2B5EF4-FFF2-40B4-BE49-F238E27FC236}">
              <a16:creationId xmlns:a16="http://schemas.microsoft.com/office/drawing/2014/main" id="{CE814730-68F2-4294-862E-27887B3BEBB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58" name="Line 13980">
          <a:extLst>
            <a:ext uri="{FF2B5EF4-FFF2-40B4-BE49-F238E27FC236}">
              <a16:creationId xmlns:a16="http://schemas.microsoft.com/office/drawing/2014/main" id="{B01C78A4-AD21-42E7-9628-B410D563F94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59" name="Line 13981">
          <a:extLst>
            <a:ext uri="{FF2B5EF4-FFF2-40B4-BE49-F238E27FC236}">
              <a16:creationId xmlns:a16="http://schemas.microsoft.com/office/drawing/2014/main" id="{45ACE0F0-FB32-4E10-B783-2B2B0D88F31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60" name="Line 13982">
          <a:extLst>
            <a:ext uri="{FF2B5EF4-FFF2-40B4-BE49-F238E27FC236}">
              <a16:creationId xmlns:a16="http://schemas.microsoft.com/office/drawing/2014/main" id="{3DDC65AF-305C-4BD3-8309-7D33239AA29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61" name="Line 13983">
          <a:extLst>
            <a:ext uri="{FF2B5EF4-FFF2-40B4-BE49-F238E27FC236}">
              <a16:creationId xmlns:a16="http://schemas.microsoft.com/office/drawing/2014/main" id="{3644A5BB-E6F2-4881-9255-6F1E9DAAE9C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62" name="Line 13984">
          <a:extLst>
            <a:ext uri="{FF2B5EF4-FFF2-40B4-BE49-F238E27FC236}">
              <a16:creationId xmlns:a16="http://schemas.microsoft.com/office/drawing/2014/main" id="{8BD6E35B-ABD4-4AF0-8A9F-C37207A13C9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63" name="Line 13985">
          <a:extLst>
            <a:ext uri="{FF2B5EF4-FFF2-40B4-BE49-F238E27FC236}">
              <a16:creationId xmlns:a16="http://schemas.microsoft.com/office/drawing/2014/main" id="{BE12EC2A-0FD2-4A9E-BFA7-260F68F9766C}"/>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64" name="Line 13986">
          <a:extLst>
            <a:ext uri="{FF2B5EF4-FFF2-40B4-BE49-F238E27FC236}">
              <a16:creationId xmlns:a16="http://schemas.microsoft.com/office/drawing/2014/main" id="{0F61ECD8-4D65-4A6B-9DBF-8765E00D3031}"/>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65" name="Line 13987">
          <a:extLst>
            <a:ext uri="{FF2B5EF4-FFF2-40B4-BE49-F238E27FC236}">
              <a16:creationId xmlns:a16="http://schemas.microsoft.com/office/drawing/2014/main" id="{6DBE0497-87CC-483C-B5CF-6411AF4C9CC6}"/>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66" name="Line 13988">
          <a:extLst>
            <a:ext uri="{FF2B5EF4-FFF2-40B4-BE49-F238E27FC236}">
              <a16:creationId xmlns:a16="http://schemas.microsoft.com/office/drawing/2014/main" id="{5CAD0A8F-5261-4653-87F3-7EC7728793E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67" name="Line 13989">
          <a:extLst>
            <a:ext uri="{FF2B5EF4-FFF2-40B4-BE49-F238E27FC236}">
              <a16:creationId xmlns:a16="http://schemas.microsoft.com/office/drawing/2014/main" id="{39106299-A840-4749-ABB6-CC6035388D1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68" name="Line 13990">
          <a:extLst>
            <a:ext uri="{FF2B5EF4-FFF2-40B4-BE49-F238E27FC236}">
              <a16:creationId xmlns:a16="http://schemas.microsoft.com/office/drawing/2014/main" id="{55CBE9B0-FFF9-4BFC-8820-64F6F95319F4}"/>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69" name="Line 13991">
          <a:extLst>
            <a:ext uri="{FF2B5EF4-FFF2-40B4-BE49-F238E27FC236}">
              <a16:creationId xmlns:a16="http://schemas.microsoft.com/office/drawing/2014/main" id="{8AF9C906-9DF2-4409-9AFF-A4573FE8B9B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70" name="Line 13992">
          <a:extLst>
            <a:ext uri="{FF2B5EF4-FFF2-40B4-BE49-F238E27FC236}">
              <a16:creationId xmlns:a16="http://schemas.microsoft.com/office/drawing/2014/main" id="{6C56A25E-6F0F-47DC-B93A-4CEECB5C8862}"/>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71" name="Line 13993">
          <a:extLst>
            <a:ext uri="{FF2B5EF4-FFF2-40B4-BE49-F238E27FC236}">
              <a16:creationId xmlns:a16="http://schemas.microsoft.com/office/drawing/2014/main" id="{EE7264CE-683A-40C7-BA56-573C3548EFB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72" name="Line 13994">
          <a:extLst>
            <a:ext uri="{FF2B5EF4-FFF2-40B4-BE49-F238E27FC236}">
              <a16:creationId xmlns:a16="http://schemas.microsoft.com/office/drawing/2014/main" id="{44E1D3F2-0054-4DCC-A0EA-5E0112EFE20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73" name="Line 13995">
          <a:extLst>
            <a:ext uri="{FF2B5EF4-FFF2-40B4-BE49-F238E27FC236}">
              <a16:creationId xmlns:a16="http://schemas.microsoft.com/office/drawing/2014/main" id="{7E206AE1-9CF3-4C85-B9AE-2F9FBB4B942A}"/>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74" name="Line 13996">
          <a:extLst>
            <a:ext uri="{FF2B5EF4-FFF2-40B4-BE49-F238E27FC236}">
              <a16:creationId xmlns:a16="http://schemas.microsoft.com/office/drawing/2014/main" id="{566E2C8E-3045-4698-AE07-418FACF07AA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75" name="Line 13997">
          <a:extLst>
            <a:ext uri="{FF2B5EF4-FFF2-40B4-BE49-F238E27FC236}">
              <a16:creationId xmlns:a16="http://schemas.microsoft.com/office/drawing/2014/main" id="{F2105500-191A-41FA-B00D-DA3A6682E84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76" name="Line 13998">
          <a:extLst>
            <a:ext uri="{FF2B5EF4-FFF2-40B4-BE49-F238E27FC236}">
              <a16:creationId xmlns:a16="http://schemas.microsoft.com/office/drawing/2014/main" id="{D919FE41-C1B7-40A5-BA03-6753ACD55E5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77" name="Line 13999">
          <a:extLst>
            <a:ext uri="{FF2B5EF4-FFF2-40B4-BE49-F238E27FC236}">
              <a16:creationId xmlns:a16="http://schemas.microsoft.com/office/drawing/2014/main" id="{6D21488F-1E04-4B76-B0CA-67D5216952F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78" name="Line 14000">
          <a:extLst>
            <a:ext uri="{FF2B5EF4-FFF2-40B4-BE49-F238E27FC236}">
              <a16:creationId xmlns:a16="http://schemas.microsoft.com/office/drawing/2014/main" id="{3E618071-55DB-4906-92CB-FBCB346F2459}"/>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79" name="Line 14001">
          <a:extLst>
            <a:ext uri="{FF2B5EF4-FFF2-40B4-BE49-F238E27FC236}">
              <a16:creationId xmlns:a16="http://schemas.microsoft.com/office/drawing/2014/main" id="{7C72838F-D524-410F-819C-01A4AB4B354D}"/>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80" name="Line 14002">
          <a:extLst>
            <a:ext uri="{FF2B5EF4-FFF2-40B4-BE49-F238E27FC236}">
              <a16:creationId xmlns:a16="http://schemas.microsoft.com/office/drawing/2014/main" id="{C2358C47-4BDF-4F85-BE74-B427220DD85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81" name="Line 14003">
          <a:extLst>
            <a:ext uri="{FF2B5EF4-FFF2-40B4-BE49-F238E27FC236}">
              <a16:creationId xmlns:a16="http://schemas.microsoft.com/office/drawing/2014/main" id="{F2E39D2A-D5A6-4A3C-9635-608768A01AE5}"/>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82" name="Line 14004">
          <a:extLst>
            <a:ext uri="{FF2B5EF4-FFF2-40B4-BE49-F238E27FC236}">
              <a16:creationId xmlns:a16="http://schemas.microsoft.com/office/drawing/2014/main" id="{3D393372-6559-4B7E-8BD9-04CB59E8EA1B}"/>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83" name="Line 14005">
          <a:extLst>
            <a:ext uri="{FF2B5EF4-FFF2-40B4-BE49-F238E27FC236}">
              <a16:creationId xmlns:a16="http://schemas.microsoft.com/office/drawing/2014/main" id="{F5F0E741-467B-4ABA-9619-D1E2F6D61A07}"/>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84" name="Line 14006">
          <a:extLst>
            <a:ext uri="{FF2B5EF4-FFF2-40B4-BE49-F238E27FC236}">
              <a16:creationId xmlns:a16="http://schemas.microsoft.com/office/drawing/2014/main" id="{757EEF92-A4C6-4E08-8C23-1F99EEE91E03}"/>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85" name="Line 14007">
          <a:extLst>
            <a:ext uri="{FF2B5EF4-FFF2-40B4-BE49-F238E27FC236}">
              <a16:creationId xmlns:a16="http://schemas.microsoft.com/office/drawing/2014/main" id="{9B36DBA6-28FC-4299-B8C5-CEC9C0796C4F}"/>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86" name="Line 14008">
          <a:extLst>
            <a:ext uri="{FF2B5EF4-FFF2-40B4-BE49-F238E27FC236}">
              <a16:creationId xmlns:a16="http://schemas.microsoft.com/office/drawing/2014/main" id="{37EDE99A-02E5-44E3-A0B0-079FA36A2DBE}"/>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0</xdr:rowOff>
    </xdr:from>
    <xdr:to>
      <xdr:col>2</xdr:col>
      <xdr:colOff>0</xdr:colOff>
      <xdr:row>50</xdr:row>
      <xdr:rowOff>0</xdr:rowOff>
    </xdr:to>
    <xdr:sp macro="" textlink="">
      <xdr:nvSpPr>
        <xdr:cNvPr id="6078887" name="Line 14009">
          <a:extLst>
            <a:ext uri="{FF2B5EF4-FFF2-40B4-BE49-F238E27FC236}">
              <a16:creationId xmlns:a16="http://schemas.microsoft.com/office/drawing/2014/main" id="{06324776-01F0-4E0A-975E-B149D2834118}"/>
            </a:ext>
          </a:extLst>
        </xdr:cNvPr>
        <xdr:cNvSpPr>
          <a:spLocks noChangeShapeType="1"/>
        </xdr:cNvSpPr>
      </xdr:nvSpPr>
      <xdr:spPr bwMode="auto">
        <a:xfrm flipV="1">
          <a:off x="809625" y="14963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88" name="Line 14109">
          <a:extLst>
            <a:ext uri="{FF2B5EF4-FFF2-40B4-BE49-F238E27FC236}">
              <a16:creationId xmlns:a16="http://schemas.microsoft.com/office/drawing/2014/main" id="{0CF67245-A251-46E6-8B52-BE4BCE3886F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89" name="Line 14110">
          <a:extLst>
            <a:ext uri="{FF2B5EF4-FFF2-40B4-BE49-F238E27FC236}">
              <a16:creationId xmlns:a16="http://schemas.microsoft.com/office/drawing/2014/main" id="{22682EDA-2388-4FF3-B592-DB4EE3A25CE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90" name="Line 14111">
          <a:extLst>
            <a:ext uri="{FF2B5EF4-FFF2-40B4-BE49-F238E27FC236}">
              <a16:creationId xmlns:a16="http://schemas.microsoft.com/office/drawing/2014/main" id="{58CDB57D-1414-49F4-A9E2-D9896A53784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91" name="Line 14112">
          <a:extLst>
            <a:ext uri="{FF2B5EF4-FFF2-40B4-BE49-F238E27FC236}">
              <a16:creationId xmlns:a16="http://schemas.microsoft.com/office/drawing/2014/main" id="{BF823914-28C6-4B77-84A1-2FE39DDE057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92" name="Line 14113">
          <a:extLst>
            <a:ext uri="{FF2B5EF4-FFF2-40B4-BE49-F238E27FC236}">
              <a16:creationId xmlns:a16="http://schemas.microsoft.com/office/drawing/2014/main" id="{C969D747-0271-4CFF-95DB-79F0C1897AC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93" name="Line 14114">
          <a:extLst>
            <a:ext uri="{FF2B5EF4-FFF2-40B4-BE49-F238E27FC236}">
              <a16:creationId xmlns:a16="http://schemas.microsoft.com/office/drawing/2014/main" id="{F0745F1C-41EF-4FF1-A264-BB543D11B7B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94" name="Line 14115">
          <a:extLst>
            <a:ext uri="{FF2B5EF4-FFF2-40B4-BE49-F238E27FC236}">
              <a16:creationId xmlns:a16="http://schemas.microsoft.com/office/drawing/2014/main" id="{F2596ACC-8842-4B63-B1D0-AE69CB8D1DE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95" name="Line 14116">
          <a:extLst>
            <a:ext uri="{FF2B5EF4-FFF2-40B4-BE49-F238E27FC236}">
              <a16:creationId xmlns:a16="http://schemas.microsoft.com/office/drawing/2014/main" id="{36C0803F-4C8E-42B4-A61C-ADAEA6B2F62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96" name="Line 14117">
          <a:extLst>
            <a:ext uri="{FF2B5EF4-FFF2-40B4-BE49-F238E27FC236}">
              <a16:creationId xmlns:a16="http://schemas.microsoft.com/office/drawing/2014/main" id="{E7DC4C2B-BADA-494A-A84A-A11D9B3FAB2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97" name="Line 14118">
          <a:extLst>
            <a:ext uri="{FF2B5EF4-FFF2-40B4-BE49-F238E27FC236}">
              <a16:creationId xmlns:a16="http://schemas.microsoft.com/office/drawing/2014/main" id="{FC5F8B1D-0F82-4732-B04F-F5C544CE531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98" name="Line 14119">
          <a:extLst>
            <a:ext uri="{FF2B5EF4-FFF2-40B4-BE49-F238E27FC236}">
              <a16:creationId xmlns:a16="http://schemas.microsoft.com/office/drawing/2014/main" id="{2FC25F30-5AD6-4FF3-9C51-D7F11BF4B12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899" name="Line 14120">
          <a:extLst>
            <a:ext uri="{FF2B5EF4-FFF2-40B4-BE49-F238E27FC236}">
              <a16:creationId xmlns:a16="http://schemas.microsoft.com/office/drawing/2014/main" id="{066E359E-2D3F-4B22-9864-D17203D6C02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00" name="Line 14121">
          <a:extLst>
            <a:ext uri="{FF2B5EF4-FFF2-40B4-BE49-F238E27FC236}">
              <a16:creationId xmlns:a16="http://schemas.microsoft.com/office/drawing/2014/main" id="{1B5F87C4-5FC0-413D-8395-3570810A1CE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01" name="Line 14122">
          <a:extLst>
            <a:ext uri="{FF2B5EF4-FFF2-40B4-BE49-F238E27FC236}">
              <a16:creationId xmlns:a16="http://schemas.microsoft.com/office/drawing/2014/main" id="{34CFCD5F-E4D8-4EE5-BAE1-AE7BDDE5D93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02" name="Line 14123">
          <a:extLst>
            <a:ext uri="{FF2B5EF4-FFF2-40B4-BE49-F238E27FC236}">
              <a16:creationId xmlns:a16="http://schemas.microsoft.com/office/drawing/2014/main" id="{27B17CE3-C50A-4E90-9DF6-9F1E71D32A5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03" name="Line 14124">
          <a:extLst>
            <a:ext uri="{FF2B5EF4-FFF2-40B4-BE49-F238E27FC236}">
              <a16:creationId xmlns:a16="http://schemas.microsoft.com/office/drawing/2014/main" id="{3792764A-DB37-4B36-804A-51E8C372216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04" name="Line 14125">
          <a:extLst>
            <a:ext uri="{FF2B5EF4-FFF2-40B4-BE49-F238E27FC236}">
              <a16:creationId xmlns:a16="http://schemas.microsoft.com/office/drawing/2014/main" id="{C05A9FEE-F422-4813-9626-555FDE30076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05" name="Line 14126">
          <a:extLst>
            <a:ext uri="{FF2B5EF4-FFF2-40B4-BE49-F238E27FC236}">
              <a16:creationId xmlns:a16="http://schemas.microsoft.com/office/drawing/2014/main" id="{BC7B2B6C-9843-4A04-A2B1-53AD422F282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06" name="Line 14127">
          <a:extLst>
            <a:ext uri="{FF2B5EF4-FFF2-40B4-BE49-F238E27FC236}">
              <a16:creationId xmlns:a16="http://schemas.microsoft.com/office/drawing/2014/main" id="{C04ED97E-21CA-4DCC-BE11-5E39A59A660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07" name="Line 14128">
          <a:extLst>
            <a:ext uri="{FF2B5EF4-FFF2-40B4-BE49-F238E27FC236}">
              <a16:creationId xmlns:a16="http://schemas.microsoft.com/office/drawing/2014/main" id="{56BE83D3-E604-4E1C-9E08-0166C0604C1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08" name="Line 14129">
          <a:extLst>
            <a:ext uri="{FF2B5EF4-FFF2-40B4-BE49-F238E27FC236}">
              <a16:creationId xmlns:a16="http://schemas.microsoft.com/office/drawing/2014/main" id="{4032DFE5-05B8-47D2-8381-25EB9F58E66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09" name="Line 14130">
          <a:extLst>
            <a:ext uri="{FF2B5EF4-FFF2-40B4-BE49-F238E27FC236}">
              <a16:creationId xmlns:a16="http://schemas.microsoft.com/office/drawing/2014/main" id="{9A701D9A-C961-498D-8EF9-1CAF9383142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10" name="Line 14131">
          <a:extLst>
            <a:ext uri="{FF2B5EF4-FFF2-40B4-BE49-F238E27FC236}">
              <a16:creationId xmlns:a16="http://schemas.microsoft.com/office/drawing/2014/main" id="{9772C059-10C9-4DB9-ABF1-4DA7EE1D7BD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11" name="Line 14132">
          <a:extLst>
            <a:ext uri="{FF2B5EF4-FFF2-40B4-BE49-F238E27FC236}">
              <a16:creationId xmlns:a16="http://schemas.microsoft.com/office/drawing/2014/main" id="{97681661-08D3-4FD6-A2DD-0EB64FBBAAC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12" name="Line 14133">
          <a:extLst>
            <a:ext uri="{FF2B5EF4-FFF2-40B4-BE49-F238E27FC236}">
              <a16:creationId xmlns:a16="http://schemas.microsoft.com/office/drawing/2014/main" id="{56D1251B-FE1C-48EC-A9C6-1A46F573A25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13" name="Line 14134">
          <a:extLst>
            <a:ext uri="{FF2B5EF4-FFF2-40B4-BE49-F238E27FC236}">
              <a16:creationId xmlns:a16="http://schemas.microsoft.com/office/drawing/2014/main" id="{C8B1C364-3A28-4020-AC81-7B02F77C8B2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14" name="Line 14135">
          <a:extLst>
            <a:ext uri="{FF2B5EF4-FFF2-40B4-BE49-F238E27FC236}">
              <a16:creationId xmlns:a16="http://schemas.microsoft.com/office/drawing/2014/main" id="{39DF2276-AD97-4224-9B10-EBF04B89700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15" name="Line 14136">
          <a:extLst>
            <a:ext uri="{FF2B5EF4-FFF2-40B4-BE49-F238E27FC236}">
              <a16:creationId xmlns:a16="http://schemas.microsoft.com/office/drawing/2014/main" id="{2C4C6446-9945-4908-9803-650175894A5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16" name="Line 14137">
          <a:extLst>
            <a:ext uri="{FF2B5EF4-FFF2-40B4-BE49-F238E27FC236}">
              <a16:creationId xmlns:a16="http://schemas.microsoft.com/office/drawing/2014/main" id="{AD7D9847-9F2E-42C5-AF2B-19C5F400FB1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17" name="Line 14138">
          <a:extLst>
            <a:ext uri="{FF2B5EF4-FFF2-40B4-BE49-F238E27FC236}">
              <a16:creationId xmlns:a16="http://schemas.microsoft.com/office/drawing/2014/main" id="{A3AB1418-1C80-4842-95E7-CF05B6BA1C4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18" name="Line 14139">
          <a:extLst>
            <a:ext uri="{FF2B5EF4-FFF2-40B4-BE49-F238E27FC236}">
              <a16:creationId xmlns:a16="http://schemas.microsoft.com/office/drawing/2014/main" id="{7935E81F-9BD2-44FC-9BDB-59C4EC92B5D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19" name="Line 14140">
          <a:extLst>
            <a:ext uri="{FF2B5EF4-FFF2-40B4-BE49-F238E27FC236}">
              <a16:creationId xmlns:a16="http://schemas.microsoft.com/office/drawing/2014/main" id="{5FD4C861-F8EC-42F4-B41F-FB9D14273D7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20" name="Line 14141">
          <a:extLst>
            <a:ext uri="{FF2B5EF4-FFF2-40B4-BE49-F238E27FC236}">
              <a16:creationId xmlns:a16="http://schemas.microsoft.com/office/drawing/2014/main" id="{DBFA3BB8-B6D8-47B9-8FC9-2B236152340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21" name="Line 14142">
          <a:extLst>
            <a:ext uri="{FF2B5EF4-FFF2-40B4-BE49-F238E27FC236}">
              <a16:creationId xmlns:a16="http://schemas.microsoft.com/office/drawing/2014/main" id="{B0797016-4D72-4B78-9AA3-5BD1FC7DF8B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22" name="Line 14143">
          <a:extLst>
            <a:ext uri="{FF2B5EF4-FFF2-40B4-BE49-F238E27FC236}">
              <a16:creationId xmlns:a16="http://schemas.microsoft.com/office/drawing/2014/main" id="{6B461F6D-0912-48E2-828B-8AE526F923D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23" name="Line 14144">
          <a:extLst>
            <a:ext uri="{FF2B5EF4-FFF2-40B4-BE49-F238E27FC236}">
              <a16:creationId xmlns:a16="http://schemas.microsoft.com/office/drawing/2014/main" id="{914FD273-F094-477F-8A6D-D611CBC3736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24" name="Line 14145">
          <a:extLst>
            <a:ext uri="{FF2B5EF4-FFF2-40B4-BE49-F238E27FC236}">
              <a16:creationId xmlns:a16="http://schemas.microsoft.com/office/drawing/2014/main" id="{39AD06C2-870A-411E-919E-A5263325F4E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25" name="Line 14146">
          <a:extLst>
            <a:ext uri="{FF2B5EF4-FFF2-40B4-BE49-F238E27FC236}">
              <a16:creationId xmlns:a16="http://schemas.microsoft.com/office/drawing/2014/main" id="{8D0E0BD1-A5F2-4F35-BD0A-EDD51F57DED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26" name="Line 14147">
          <a:extLst>
            <a:ext uri="{FF2B5EF4-FFF2-40B4-BE49-F238E27FC236}">
              <a16:creationId xmlns:a16="http://schemas.microsoft.com/office/drawing/2014/main" id="{D74EF15D-3E79-4330-B0CE-CD740EDC303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27" name="Line 14148">
          <a:extLst>
            <a:ext uri="{FF2B5EF4-FFF2-40B4-BE49-F238E27FC236}">
              <a16:creationId xmlns:a16="http://schemas.microsoft.com/office/drawing/2014/main" id="{C63BDBC6-EF47-4DA6-8061-4412DFDB5C2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28" name="Line 14149">
          <a:extLst>
            <a:ext uri="{FF2B5EF4-FFF2-40B4-BE49-F238E27FC236}">
              <a16:creationId xmlns:a16="http://schemas.microsoft.com/office/drawing/2014/main" id="{4B64BA65-DE00-4681-A983-FE17A89738A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29" name="Line 14150">
          <a:extLst>
            <a:ext uri="{FF2B5EF4-FFF2-40B4-BE49-F238E27FC236}">
              <a16:creationId xmlns:a16="http://schemas.microsoft.com/office/drawing/2014/main" id="{2E288DAF-9736-4DE0-BAAA-A4D353ADF6C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30" name="Line 14151">
          <a:extLst>
            <a:ext uri="{FF2B5EF4-FFF2-40B4-BE49-F238E27FC236}">
              <a16:creationId xmlns:a16="http://schemas.microsoft.com/office/drawing/2014/main" id="{D0B5E39F-653E-4488-87B7-3FB922AE1BC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31" name="Line 14152">
          <a:extLst>
            <a:ext uri="{FF2B5EF4-FFF2-40B4-BE49-F238E27FC236}">
              <a16:creationId xmlns:a16="http://schemas.microsoft.com/office/drawing/2014/main" id="{172B9F85-21E8-457B-A9DA-95C8777EC41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32" name="Line 14153">
          <a:extLst>
            <a:ext uri="{FF2B5EF4-FFF2-40B4-BE49-F238E27FC236}">
              <a16:creationId xmlns:a16="http://schemas.microsoft.com/office/drawing/2014/main" id="{D7F32F20-6680-4973-BF7A-D3356EBDAB5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33" name="Line 14154">
          <a:extLst>
            <a:ext uri="{FF2B5EF4-FFF2-40B4-BE49-F238E27FC236}">
              <a16:creationId xmlns:a16="http://schemas.microsoft.com/office/drawing/2014/main" id="{0A99798D-B98A-40DA-8B7E-C6BF8374FC3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34" name="Line 14155">
          <a:extLst>
            <a:ext uri="{FF2B5EF4-FFF2-40B4-BE49-F238E27FC236}">
              <a16:creationId xmlns:a16="http://schemas.microsoft.com/office/drawing/2014/main" id="{C029361D-C042-4AD8-B339-2E100E008E0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35" name="Line 14156">
          <a:extLst>
            <a:ext uri="{FF2B5EF4-FFF2-40B4-BE49-F238E27FC236}">
              <a16:creationId xmlns:a16="http://schemas.microsoft.com/office/drawing/2014/main" id="{B5D5CDB0-272B-4ADB-8BB4-1E4EF09A231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36" name="Line 14157">
          <a:extLst>
            <a:ext uri="{FF2B5EF4-FFF2-40B4-BE49-F238E27FC236}">
              <a16:creationId xmlns:a16="http://schemas.microsoft.com/office/drawing/2014/main" id="{D42DA7A5-ED38-4604-A2FE-155C8345C96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37" name="Line 14158">
          <a:extLst>
            <a:ext uri="{FF2B5EF4-FFF2-40B4-BE49-F238E27FC236}">
              <a16:creationId xmlns:a16="http://schemas.microsoft.com/office/drawing/2014/main" id="{C7382ACB-1EF2-4B8A-B5ED-8EF674109E5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38" name="Line 14159">
          <a:extLst>
            <a:ext uri="{FF2B5EF4-FFF2-40B4-BE49-F238E27FC236}">
              <a16:creationId xmlns:a16="http://schemas.microsoft.com/office/drawing/2014/main" id="{6AA15775-CE53-44C2-B1A0-7001059886D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39" name="Line 14160">
          <a:extLst>
            <a:ext uri="{FF2B5EF4-FFF2-40B4-BE49-F238E27FC236}">
              <a16:creationId xmlns:a16="http://schemas.microsoft.com/office/drawing/2014/main" id="{A7CD80AB-9C3F-4AA9-B60D-92EBE62D9F5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40" name="Line 14161">
          <a:extLst>
            <a:ext uri="{FF2B5EF4-FFF2-40B4-BE49-F238E27FC236}">
              <a16:creationId xmlns:a16="http://schemas.microsoft.com/office/drawing/2014/main" id="{71CEF3DA-FC85-422C-97FF-DDAE4E85517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41" name="Line 14162">
          <a:extLst>
            <a:ext uri="{FF2B5EF4-FFF2-40B4-BE49-F238E27FC236}">
              <a16:creationId xmlns:a16="http://schemas.microsoft.com/office/drawing/2014/main" id="{60BFF5AD-9FA1-48BA-A7C5-24CE60396E6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42" name="Line 14163">
          <a:extLst>
            <a:ext uri="{FF2B5EF4-FFF2-40B4-BE49-F238E27FC236}">
              <a16:creationId xmlns:a16="http://schemas.microsoft.com/office/drawing/2014/main" id="{766EFD57-551A-4AB5-808B-4EE448F5144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43" name="Line 14164">
          <a:extLst>
            <a:ext uri="{FF2B5EF4-FFF2-40B4-BE49-F238E27FC236}">
              <a16:creationId xmlns:a16="http://schemas.microsoft.com/office/drawing/2014/main" id="{CF833AEF-F0C8-4701-91CE-81247A59AF9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44" name="Line 14165">
          <a:extLst>
            <a:ext uri="{FF2B5EF4-FFF2-40B4-BE49-F238E27FC236}">
              <a16:creationId xmlns:a16="http://schemas.microsoft.com/office/drawing/2014/main" id="{68168E50-CE42-4FDF-9C71-933832F86DE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45" name="Line 14166">
          <a:extLst>
            <a:ext uri="{FF2B5EF4-FFF2-40B4-BE49-F238E27FC236}">
              <a16:creationId xmlns:a16="http://schemas.microsoft.com/office/drawing/2014/main" id="{CD60EF47-3544-4D96-8333-EB0DFDD9FA9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46" name="Line 14167">
          <a:extLst>
            <a:ext uri="{FF2B5EF4-FFF2-40B4-BE49-F238E27FC236}">
              <a16:creationId xmlns:a16="http://schemas.microsoft.com/office/drawing/2014/main" id="{E6AEB32E-815C-43B1-8DF9-E91BBF98B09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47" name="Line 14168">
          <a:extLst>
            <a:ext uri="{FF2B5EF4-FFF2-40B4-BE49-F238E27FC236}">
              <a16:creationId xmlns:a16="http://schemas.microsoft.com/office/drawing/2014/main" id="{D04ED5F7-67A9-4033-87AA-0838788232A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48" name="Line 14169">
          <a:extLst>
            <a:ext uri="{FF2B5EF4-FFF2-40B4-BE49-F238E27FC236}">
              <a16:creationId xmlns:a16="http://schemas.microsoft.com/office/drawing/2014/main" id="{FDCBDA1A-1A90-41C6-98FD-0138BCA49F1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49" name="Line 14170">
          <a:extLst>
            <a:ext uri="{FF2B5EF4-FFF2-40B4-BE49-F238E27FC236}">
              <a16:creationId xmlns:a16="http://schemas.microsoft.com/office/drawing/2014/main" id="{E628095A-7391-4A18-A3DD-4DCAE96F8F6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50" name="Line 14171">
          <a:extLst>
            <a:ext uri="{FF2B5EF4-FFF2-40B4-BE49-F238E27FC236}">
              <a16:creationId xmlns:a16="http://schemas.microsoft.com/office/drawing/2014/main" id="{3E8701BC-2F08-4025-A525-1CCD344511E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51" name="Line 14172">
          <a:extLst>
            <a:ext uri="{FF2B5EF4-FFF2-40B4-BE49-F238E27FC236}">
              <a16:creationId xmlns:a16="http://schemas.microsoft.com/office/drawing/2014/main" id="{FBAB3502-AEDD-4F54-BA0D-C249D8853A5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52" name="Line 14173">
          <a:extLst>
            <a:ext uri="{FF2B5EF4-FFF2-40B4-BE49-F238E27FC236}">
              <a16:creationId xmlns:a16="http://schemas.microsoft.com/office/drawing/2014/main" id="{7A5EAE70-014D-4A5E-A27B-3EDA84159B7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53" name="Line 14174">
          <a:extLst>
            <a:ext uri="{FF2B5EF4-FFF2-40B4-BE49-F238E27FC236}">
              <a16:creationId xmlns:a16="http://schemas.microsoft.com/office/drawing/2014/main" id="{138A4F75-EEC7-4141-88B7-0E76DA200AB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54" name="Line 14175">
          <a:extLst>
            <a:ext uri="{FF2B5EF4-FFF2-40B4-BE49-F238E27FC236}">
              <a16:creationId xmlns:a16="http://schemas.microsoft.com/office/drawing/2014/main" id="{FA346748-0F63-4787-A01F-1ACB1ABA9A5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55" name="Line 14176">
          <a:extLst>
            <a:ext uri="{FF2B5EF4-FFF2-40B4-BE49-F238E27FC236}">
              <a16:creationId xmlns:a16="http://schemas.microsoft.com/office/drawing/2014/main" id="{38DFDB00-70B3-4FEE-B128-0F9C737062C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56" name="Line 14177">
          <a:extLst>
            <a:ext uri="{FF2B5EF4-FFF2-40B4-BE49-F238E27FC236}">
              <a16:creationId xmlns:a16="http://schemas.microsoft.com/office/drawing/2014/main" id="{4BCF57C4-7844-4B04-A2E6-4CD23E69CD9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57" name="Line 14178">
          <a:extLst>
            <a:ext uri="{FF2B5EF4-FFF2-40B4-BE49-F238E27FC236}">
              <a16:creationId xmlns:a16="http://schemas.microsoft.com/office/drawing/2014/main" id="{039D15FF-13AC-4111-9400-A869B754A80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58" name="Line 14179">
          <a:extLst>
            <a:ext uri="{FF2B5EF4-FFF2-40B4-BE49-F238E27FC236}">
              <a16:creationId xmlns:a16="http://schemas.microsoft.com/office/drawing/2014/main" id="{F2B343D1-2656-4416-ACEF-DBA3F15B9D3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59" name="Line 14180">
          <a:extLst>
            <a:ext uri="{FF2B5EF4-FFF2-40B4-BE49-F238E27FC236}">
              <a16:creationId xmlns:a16="http://schemas.microsoft.com/office/drawing/2014/main" id="{CC9F93BE-8DAC-47F4-AE07-A3AD4F5B6F8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60" name="Line 14181">
          <a:extLst>
            <a:ext uri="{FF2B5EF4-FFF2-40B4-BE49-F238E27FC236}">
              <a16:creationId xmlns:a16="http://schemas.microsoft.com/office/drawing/2014/main" id="{0F384374-301B-49D7-9552-724E003D3CB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61" name="Line 14182">
          <a:extLst>
            <a:ext uri="{FF2B5EF4-FFF2-40B4-BE49-F238E27FC236}">
              <a16:creationId xmlns:a16="http://schemas.microsoft.com/office/drawing/2014/main" id="{92465EC6-ED38-4A80-9896-2C07661089F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62" name="Line 14183">
          <a:extLst>
            <a:ext uri="{FF2B5EF4-FFF2-40B4-BE49-F238E27FC236}">
              <a16:creationId xmlns:a16="http://schemas.microsoft.com/office/drawing/2014/main" id="{1334E1F5-0BA9-460C-96CF-BAE5B4444A7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63" name="Line 14184">
          <a:extLst>
            <a:ext uri="{FF2B5EF4-FFF2-40B4-BE49-F238E27FC236}">
              <a16:creationId xmlns:a16="http://schemas.microsoft.com/office/drawing/2014/main" id="{A7C41EA7-DA0B-416A-8639-5AF7ECE9799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64" name="Line 14185">
          <a:extLst>
            <a:ext uri="{FF2B5EF4-FFF2-40B4-BE49-F238E27FC236}">
              <a16:creationId xmlns:a16="http://schemas.microsoft.com/office/drawing/2014/main" id="{053B69C9-44F1-42A1-A3FD-394A423DCAF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65" name="Line 14186">
          <a:extLst>
            <a:ext uri="{FF2B5EF4-FFF2-40B4-BE49-F238E27FC236}">
              <a16:creationId xmlns:a16="http://schemas.microsoft.com/office/drawing/2014/main" id="{FAA11CDA-6CD2-4912-A355-61F9B6C9485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66" name="Line 14187">
          <a:extLst>
            <a:ext uri="{FF2B5EF4-FFF2-40B4-BE49-F238E27FC236}">
              <a16:creationId xmlns:a16="http://schemas.microsoft.com/office/drawing/2014/main" id="{EB584483-C374-4591-B19C-120DDEB0377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67" name="Line 14188">
          <a:extLst>
            <a:ext uri="{FF2B5EF4-FFF2-40B4-BE49-F238E27FC236}">
              <a16:creationId xmlns:a16="http://schemas.microsoft.com/office/drawing/2014/main" id="{2C3FDC64-0037-4854-8714-AA0F7F3D58E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68" name="Line 14189">
          <a:extLst>
            <a:ext uri="{FF2B5EF4-FFF2-40B4-BE49-F238E27FC236}">
              <a16:creationId xmlns:a16="http://schemas.microsoft.com/office/drawing/2014/main" id="{7BEFEE71-F768-4E54-B38E-1C64C8228A8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69" name="Line 14190">
          <a:extLst>
            <a:ext uri="{FF2B5EF4-FFF2-40B4-BE49-F238E27FC236}">
              <a16:creationId xmlns:a16="http://schemas.microsoft.com/office/drawing/2014/main" id="{4B0AB3F9-8742-4C20-B096-62996E0F251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70" name="Line 14191">
          <a:extLst>
            <a:ext uri="{FF2B5EF4-FFF2-40B4-BE49-F238E27FC236}">
              <a16:creationId xmlns:a16="http://schemas.microsoft.com/office/drawing/2014/main" id="{D7DEECA2-1BEC-4F42-9940-FFAE0936671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71" name="Line 14192">
          <a:extLst>
            <a:ext uri="{FF2B5EF4-FFF2-40B4-BE49-F238E27FC236}">
              <a16:creationId xmlns:a16="http://schemas.microsoft.com/office/drawing/2014/main" id="{21CC95FA-E3BE-4C10-9CB3-5540A0F7F42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72" name="Line 14193">
          <a:extLst>
            <a:ext uri="{FF2B5EF4-FFF2-40B4-BE49-F238E27FC236}">
              <a16:creationId xmlns:a16="http://schemas.microsoft.com/office/drawing/2014/main" id="{E089839C-87F5-4D43-A4FB-AA02711C515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73" name="Line 14194">
          <a:extLst>
            <a:ext uri="{FF2B5EF4-FFF2-40B4-BE49-F238E27FC236}">
              <a16:creationId xmlns:a16="http://schemas.microsoft.com/office/drawing/2014/main" id="{96DA389D-48CD-40DB-A093-1C02BE8F0F1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74" name="Line 14195">
          <a:extLst>
            <a:ext uri="{FF2B5EF4-FFF2-40B4-BE49-F238E27FC236}">
              <a16:creationId xmlns:a16="http://schemas.microsoft.com/office/drawing/2014/main" id="{D3E80E83-461C-4FFD-8FCD-C872DAF1A24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75" name="Line 14196">
          <a:extLst>
            <a:ext uri="{FF2B5EF4-FFF2-40B4-BE49-F238E27FC236}">
              <a16:creationId xmlns:a16="http://schemas.microsoft.com/office/drawing/2014/main" id="{902CC9F6-FDEC-4030-843F-015B0B55B2B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76" name="Line 14197">
          <a:extLst>
            <a:ext uri="{FF2B5EF4-FFF2-40B4-BE49-F238E27FC236}">
              <a16:creationId xmlns:a16="http://schemas.microsoft.com/office/drawing/2014/main" id="{F14B34CA-6EE2-4A48-BC9B-BA2D4096B9A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77" name="Line 14198">
          <a:extLst>
            <a:ext uri="{FF2B5EF4-FFF2-40B4-BE49-F238E27FC236}">
              <a16:creationId xmlns:a16="http://schemas.microsoft.com/office/drawing/2014/main" id="{5FB76C91-5054-4681-9494-F3010519A14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78" name="Line 14199">
          <a:extLst>
            <a:ext uri="{FF2B5EF4-FFF2-40B4-BE49-F238E27FC236}">
              <a16:creationId xmlns:a16="http://schemas.microsoft.com/office/drawing/2014/main" id="{D97E8932-730C-4233-B5A7-C44FD2207EE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79" name="Line 14200">
          <a:extLst>
            <a:ext uri="{FF2B5EF4-FFF2-40B4-BE49-F238E27FC236}">
              <a16:creationId xmlns:a16="http://schemas.microsoft.com/office/drawing/2014/main" id="{82105E19-DE12-44D7-858E-237361298FA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80" name="Line 14201">
          <a:extLst>
            <a:ext uri="{FF2B5EF4-FFF2-40B4-BE49-F238E27FC236}">
              <a16:creationId xmlns:a16="http://schemas.microsoft.com/office/drawing/2014/main" id="{7BB10DF0-CBD3-4E57-B5C4-903F766AA47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81" name="Line 14202">
          <a:extLst>
            <a:ext uri="{FF2B5EF4-FFF2-40B4-BE49-F238E27FC236}">
              <a16:creationId xmlns:a16="http://schemas.microsoft.com/office/drawing/2014/main" id="{65D726AA-874F-48A2-B4E8-CF40C5BAF4E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82" name="Line 14203">
          <a:extLst>
            <a:ext uri="{FF2B5EF4-FFF2-40B4-BE49-F238E27FC236}">
              <a16:creationId xmlns:a16="http://schemas.microsoft.com/office/drawing/2014/main" id="{90E41E39-51D3-4A41-869E-C72233D7E38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83" name="Line 14204">
          <a:extLst>
            <a:ext uri="{FF2B5EF4-FFF2-40B4-BE49-F238E27FC236}">
              <a16:creationId xmlns:a16="http://schemas.microsoft.com/office/drawing/2014/main" id="{80149741-7175-4D3D-95E2-03DF45A88C4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84" name="Line 14205">
          <a:extLst>
            <a:ext uri="{FF2B5EF4-FFF2-40B4-BE49-F238E27FC236}">
              <a16:creationId xmlns:a16="http://schemas.microsoft.com/office/drawing/2014/main" id="{9A39236D-8633-4B76-A27F-0C1085F0531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85" name="Line 14206">
          <a:extLst>
            <a:ext uri="{FF2B5EF4-FFF2-40B4-BE49-F238E27FC236}">
              <a16:creationId xmlns:a16="http://schemas.microsoft.com/office/drawing/2014/main" id="{C3A1233C-7FBA-4B0D-97EF-B1BECC5B4E9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86" name="Line 14207">
          <a:extLst>
            <a:ext uri="{FF2B5EF4-FFF2-40B4-BE49-F238E27FC236}">
              <a16:creationId xmlns:a16="http://schemas.microsoft.com/office/drawing/2014/main" id="{C36B48E1-44FB-4DFA-B9F1-DD4C2784900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87" name="Line 14208">
          <a:extLst>
            <a:ext uri="{FF2B5EF4-FFF2-40B4-BE49-F238E27FC236}">
              <a16:creationId xmlns:a16="http://schemas.microsoft.com/office/drawing/2014/main" id="{4AD3B3B7-4081-410C-BA64-C943AB91D62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88" name="Line 14209">
          <a:extLst>
            <a:ext uri="{FF2B5EF4-FFF2-40B4-BE49-F238E27FC236}">
              <a16:creationId xmlns:a16="http://schemas.microsoft.com/office/drawing/2014/main" id="{4146A8CA-DB11-4F7B-8230-263BDC4BE3D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89" name="Line 14210">
          <a:extLst>
            <a:ext uri="{FF2B5EF4-FFF2-40B4-BE49-F238E27FC236}">
              <a16:creationId xmlns:a16="http://schemas.microsoft.com/office/drawing/2014/main" id="{055B1AA4-CDEC-4AD2-A0EC-D811435CC6C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90" name="Line 14211">
          <a:extLst>
            <a:ext uri="{FF2B5EF4-FFF2-40B4-BE49-F238E27FC236}">
              <a16:creationId xmlns:a16="http://schemas.microsoft.com/office/drawing/2014/main" id="{509AB25F-703E-4934-BEE5-B753742CF95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91" name="Line 14212">
          <a:extLst>
            <a:ext uri="{FF2B5EF4-FFF2-40B4-BE49-F238E27FC236}">
              <a16:creationId xmlns:a16="http://schemas.microsoft.com/office/drawing/2014/main" id="{A37D04E7-EEAA-4F72-8CF6-232CB63AF93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92" name="Line 14213">
          <a:extLst>
            <a:ext uri="{FF2B5EF4-FFF2-40B4-BE49-F238E27FC236}">
              <a16:creationId xmlns:a16="http://schemas.microsoft.com/office/drawing/2014/main" id="{A0277DA5-913E-4637-B004-C46A3B24EB1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93" name="Line 14214">
          <a:extLst>
            <a:ext uri="{FF2B5EF4-FFF2-40B4-BE49-F238E27FC236}">
              <a16:creationId xmlns:a16="http://schemas.microsoft.com/office/drawing/2014/main" id="{F51DD078-2E14-4A7E-AE71-8DBD204C363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94" name="Line 14215">
          <a:extLst>
            <a:ext uri="{FF2B5EF4-FFF2-40B4-BE49-F238E27FC236}">
              <a16:creationId xmlns:a16="http://schemas.microsoft.com/office/drawing/2014/main" id="{6CB46498-50CA-4C68-AD84-37D2CFC92F3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95" name="Line 14216">
          <a:extLst>
            <a:ext uri="{FF2B5EF4-FFF2-40B4-BE49-F238E27FC236}">
              <a16:creationId xmlns:a16="http://schemas.microsoft.com/office/drawing/2014/main" id="{AA6315DB-E309-4470-BD35-CA287319AB9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96" name="Line 14217">
          <a:extLst>
            <a:ext uri="{FF2B5EF4-FFF2-40B4-BE49-F238E27FC236}">
              <a16:creationId xmlns:a16="http://schemas.microsoft.com/office/drawing/2014/main" id="{480803EA-37A8-452B-8248-94DA617425E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97" name="Line 14218">
          <a:extLst>
            <a:ext uri="{FF2B5EF4-FFF2-40B4-BE49-F238E27FC236}">
              <a16:creationId xmlns:a16="http://schemas.microsoft.com/office/drawing/2014/main" id="{50332188-0F21-4C51-A3A8-E316680D8B6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98" name="Line 14219">
          <a:extLst>
            <a:ext uri="{FF2B5EF4-FFF2-40B4-BE49-F238E27FC236}">
              <a16:creationId xmlns:a16="http://schemas.microsoft.com/office/drawing/2014/main" id="{1CDF14EC-A9B9-46C6-AE7C-88EFDE36F11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8999" name="Line 14220">
          <a:extLst>
            <a:ext uri="{FF2B5EF4-FFF2-40B4-BE49-F238E27FC236}">
              <a16:creationId xmlns:a16="http://schemas.microsoft.com/office/drawing/2014/main" id="{2003DE65-BC01-4A91-BDD3-C2D9606DDA5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00" name="Line 14221">
          <a:extLst>
            <a:ext uri="{FF2B5EF4-FFF2-40B4-BE49-F238E27FC236}">
              <a16:creationId xmlns:a16="http://schemas.microsoft.com/office/drawing/2014/main" id="{343B2F2A-A64A-4834-9669-DCA5E41CBCD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01" name="Line 14222">
          <a:extLst>
            <a:ext uri="{FF2B5EF4-FFF2-40B4-BE49-F238E27FC236}">
              <a16:creationId xmlns:a16="http://schemas.microsoft.com/office/drawing/2014/main" id="{CC4EC24E-2B28-4FD8-96F6-0487031C12B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02" name="Line 14223">
          <a:extLst>
            <a:ext uri="{FF2B5EF4-FFF2-40B4-BE49-F238E27FC236}">
              <a16:creationId xmlns:a16="http://schemas.microsoft.com/office/drawing/2014/main" id="{F92DFCFA-8936-447D-87B7-A07D5D21CE9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03" name="Line 14224">
          <a:extLst>
            <a:ext uri="{FF2B5EF4-FFF2-40B4-BE49-F238E27FC236}">
              <a16:creationId xmlns:a16="http://schemas.microsoft.com/office/drawing/2014/main" id="{DD2B3DAD-0C85-4733-881C-1AFA044EC64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04" name="Line 14225">
          <a:extLst>
            <a:ext uri="{FF2B5EF4-FFF2-40B4-BE49-F238E27FC236}">
              <a16:creationId xmlns:a16="http://schemas.microsoft.com/office/drawing/2014/main" id="{63383D0F-3C20-4351-AA5C-4D1DB17ED3E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05" name="Line 14226">
          <a:extLst>
            <a:ext uri="{FF2B5EF4-FFF2-40B4-BE49-F238E27FC236}">
              <a16:creationId xmlns:a16="http://schemas.microsoft.com/office/drawing/2014/main" id="{C216DD48-6F23-4603-A179-7C7C589D523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06" name="Line 14227">
          <a:extLst>
            <a:ext uri="{FF2B5EF4-FFF2-40B4-BE49-F238E27FC236}">
              <a16:creationId xmlns:a16="http://schemas.microsoft.com/office/drawing/2014/main" id="{ACE688B7-3DF4-496A-95FC-0B9B6FC8B81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07" name="Line 14228">
          <a:extLst>
            <a:ext uri="{FF2B5EF4-FFF2-40B4-BE49-F238E27FC236}">
              <a16:creationId xmlns:a16="http://schemas.microsoft.com/office/drawing/2014/main" id="{213895C8-C42A-4A6A-9631-0FDD42628E5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08" name="Line 14229">
          <a:extLst>
            <a:ext uri="{FF2B5EF4-FFF2-40B4-BE49-F238E27FC236}">
              <a16:creationId xmlns:a16="http://schemas.microsoft.com/office/drawing/2014/main" id="{965C40F0-D3C0-46E5-9CE9-884130DC34D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09" name="Line 14230">
          <a:extLst>
            <a:ext uri="{FF2B5EF4-FFF2-40B4-BE49-F238E27FC236}">
              <a16:creationId xmlns:a16="http://schemas.microsoft.com/office/drawing/2014/main" id="{1D3FF3FB-F565-4577-8882-84676C00C1C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10" name="Line 14231">
          <a:extLst>
            <a:ext uri="{FF2B5EF4-FFF2-40B4-BE49-F238E27FC236}">
              <a16:creationId xmlns:a16="http://schemas.microsoft.com/office/drawing/2014/main" id="{1A219BEF-BEB2-47BA-905B-3D973F9E689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11" name="Line 14232">
          <a:extLst>
            <a:ext uri="{FF2B5EF4-FFF2-40B4-BE49-F238E27FC236}">
              <a16:creationId xmlns:a16="http://schemas.microsoft.com/office/drawing/2014/main" id="{ED000016-07E9-41C2-B1AA-97CE7FB081C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12" name="Line 14233">
          <a:extLst>
            <a:ext uri="{FF2B5EF4-FFF2-40B4-BE49-F238E27FC236}">
              <a16:creationId xmlns:a16="http://schemas.microsoft.com/office/drawing/2014/main" id="{EC6B7E2A-C884-4750-B1A6-9001C24E61F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13" name="Line 14234">
          <a:extLst>
            <a:ext uri="{FF2B5EF4-FFF2-40B4-BE49-F238E27FC236}">
              <a16:creationId xmlns:a16="http://schemas.microsoft.com/office/drawing/2014/main" id="{3F0CAC56-9C6E-49E3-AE94-CDEB6EDCC94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14" name="Line 14235">
          <a:extLst>
            <a:ext uri="{FF2B5EF4-FFF2-40B4-BE49-F238E27FC236}">
              <a16:creationId xmlns:a16="http://schemas.microsoft.com/office/drawing/2014/main" id="{09619F36-BC4E-4386-8CC1-FA628BE536F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15" name="Line 14236">
          <a:extLst>
            <a:ext uri="{FF2B5EF4-FFF2-40B4-BE49-F238E27FC236}">
              <a16:creationId xmlns:a16="http://schemas.microsoft.com/office/drawing/2014/main" id="{C4D962BA-F3F2-4457-8EBA-DE900C7587B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16" name="Line 14237">
          <a:extLst>
            <a:ext uri="{FF2B5EF4-FFF2-40B4-BE49-F238E27FC236}">
              <a16:creationId xmlns:a16="http://schemas.microsoft.com/office/drawing/2014/main" id="{8B51FAA4-2AAE-4224-A70B-F2D04D024BB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17" name="Line 14238">
          <a:extLst>
            <a:ext uri="{FF2B5EF4-FFF2-40B4-BE49-F238E27FC236}">
              <a16:creationId xmlns:a16="http://schemas.microsoft.com/office/drawing/2014/main" id="{DBB1A0C2-D6F3-4767-8A68-C798F79221E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18" name="Line 14239">
          <a:extLst>
            <a:ext uri="{FF2B5EF4-FFF2-40B4-BE49-F238E27FC236}">
              <a16:creationId xmlns:a16="http://schemas.microsoft.com/office/drawing/2014/main" id="{D48F8738-9E1F-450E-AE2A-224F939D4BA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19" name="Line 14240">
          <a:extLst>
            <a:ext uri="{FF2B5EF4-FFF2-40B4-BE49-F238E27FC236}">
              <a16:creationId xmlns:a16="http://schemas.microsoft.com/office/drawing/2014/main" id="{97E080A7-5CB5-44A7-A54F-87286B765EC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20" name="Line 14241">
          <a:extLst>
            <a:ext uri="{FF2B5EF4-FFF2-40B4-BE49-F238E27FC236}">
              <a16:creationId xmlns:a16="http://schemas.microsoft.com/office/drawing/2014/main" id="{CACF214E-D946-4D09-807F-24679F61C2D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21" name="Line 14242">
          <a:extLst>
            <a:ext uri="{FF2B5EF4-FFF2-40B4-BE49-F238E27FC236}">
              <a16:creationId xmlns:a16="http://schemas.microsoft.com/office/drawing/2014/main" id="{E8E26275-1C34-4C03-B42D-F1350CD50E4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22" name="Line 14243">
          <a:extLst>
            <a:ext uri="{FF2B5EF4-FFF2-40B4-BE49-F238E27FC236}">
              <a16:creationId xmlns:a16="http://schemas.microsoft.com/office/drawing/2014/main" id="{A838F1C8-8B28-4C6E-B00A-73D8763D2E4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23" name="Line 14244">
          <a:extLst>
            <a:ext uri="{FF2B5EF4-FFF2-40B4-BE49-F238E27FC236}">
              <a16:creationId xmlns:a16="http://schemas.microsoft.com/office/drawing/2014/main" id="{3BB07857-64D0-450B-9700-4F667A73D6A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24" name="Line 14245">
          <a:extLst>
            <a:ext uri="{FF2B5EF4-FFF2-40B4-BE49-F238E27FC236}">
              <a16:creationId xmlns:a16="http://schemas.microsoft.com/office/drawing/2014/main" id="{85057F19-BB6A-4DE7-87A3-99578DCC1E5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25" name="Line 14246">
          <a:extLst>
            <a:ext uri="{FF2B5EF4-FFF2-40B4-BE49-F238E27FC236}">
              <a16:creationId xmlns:a16="http://schemas.microsoft.com/office/drawing/2014/main" id="{4EAD4FF3-D2C4-4E9A-B84D-D200E18746F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26" name="Line 14247">
          <a:extLst>
            <a:ext uri="{FF2B5EF4-FFF2-40B4-BE49-F238E27FC236}">
              <a16:creationId xmlns:a16="http://schemas.microsoft.com/office/drawing/2014/main" id="{485AD852-80A7-4078-B559-596E7F54853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27" name="Line 14248">
          <a:extLst>
            <a:ext uri="{FF2B5EF4-FFF2-40B4-BE49-F238E27FC236}">
              <a16:creationId xmlns:a16="http://schemas.microsoft.com/office/drawing/2014/main" id="{38B1E7F7-C149-4DD9-9B92-1FE40CE34C7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28" name="Line 14249">
          <a:extLst>
            <a:ext uri="{FF2B5EF4-FFF2-40B4-BE49-F238E27FC236}">
              <a16:creationId xmlns:a16="http://schemas.microsoft.com/office/drawing/2014/main" id="{86690584-F179-476E-AF78-9B289853E8C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29" name="Line 14250">
          <a:extLst>
            <a:ext uri="{FF2B5EF4-FFF2-40B4-BE49-F238E27FC236}">
              <a16:creationId xmlns:a16="http://schemas.microsoft.com/office/drawing/2014/main" id="{58B33D0C-3454-43FF-9977-F282F7B0CA8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30" name="Line 14251">
          <a:extLst>
            <a:ext uri="{FF2B5EF4-FFF2-40B4-BE49-F238E27FC236}">
              <a16:creationId xmlns:a16="http://schemas.microsoft.com/office/drawing/2014/main" id="{01725400-2FEA-4E5C-9704-8E66C4FC0AE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31" name="Line 14252">
          <a:extLst>
            <a:ext uri="{FF2B5EF4-FFF2-40B4-BE49-F238E27FC236}">
              <a16:creationId xmlns:a16="http://schemas.microsoft.com/office/drawing/2014/main" id="{23F8273D-DAD3-4BA1-BE36-426AF018D0A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32" name="Line 14253">
          <a:extLst>
            <a:ext uri="{FF2B5EF4-FFF2-40B4-BE49-F238E27FC236}">
              <a16:creationId xmlns:a16="http://schemas.microsoft.com/office/drawing/2014/main" id="{8745F6AB-45B1-4362-B1BD-89CDCBCC9DE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33" name="Line 14254">
          <a:extLst>
            <a:ext uri="{FF2B5EF4-FFF2-40B4-BE49-F238E27FC236}">
              <a16:creationId xmlns:a16="http://schemas.microsoft.com/office/drawing/2014/main" id="{4D90CBCA-EC20-431E-BF54-0DA26F1E862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34" name="Line 14255">
          <a:extLst>
            <a:ext uri="{FF2B5EF4-FFF2-40B4-BE49-F238E27FC236}">
              <a16:creationId xmlns:a16="http://schemas.microsoft.com/office/drawing/2014/main" id="{BED69EEE-0DC6-4D2F-87B5-D563BFB1C90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35" name="Line 14256">
          <a:extLst>
            <a:ext uri="{FF2B5EF4-FFF2-40B4-BE49-F238E27FC236}">
              <a16:creationId xmlns:a16="http://schemas.microsoft.com/office/drawing/2014/main" id="{66672453-2828-4C71-A69C-B8AC4A58970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36" name="Line 14257">
          <a:extLst>
            <a:ext uri="{FF2B5EF4-FFF2-40B4-BE49-F238E27FC236}">
              <a16:creationId xmlns:a16="http://schemas.microsoft.com/office/drawing/2014/main" id="{E79F151F-36FD-424D-8666-D4FB5305BCE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37" name="Line 14258">
          <a:extLst>
            <a:ext uri="{FF2B5EF4-FFF2-40B4-BE49-F238E27FC236}">
              <a16:creationId xmlns:a16="http://schemas.microsoft.com/office/drawing/2014/main" id="{5ACA1E80-67DC-4380-A006-AE9456D418A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38" name="Line 14259">
          <a:extLst>
            <a:ext uri="{FF2B5EF4-FFF2-40B4-BE49-F238E27FC236}">
              <a16:creationId xmlns:a16="http://schemas.microsoft.com/office/drawing/2014/main" id="{6DD78A93-C00A-4A6A-BA11-4820C875BDC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39" name="Line 14260">
          <a:extLst>
            <a:ext uri="{FF2B5EF4-FFF2-40B4-BE49-F238E27FC236}">
              <a16:creationId xmlns:a16="http://schemas.microsoft.com/office/drawing/2014/main" id="{3C917FEB-B2D1-4706-BB1A-632927518ED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40" name="Line 14261">
          <a:extLst>
            <a:ext uri="{FF2B5EF4-FFF2-40B4-BE49-F238E27FC236}">
              <a16:creationId xmlns:a16="http://schemas.microsoft.com/office/drawing/2014/main" id="{8CD4FFC3-5ECB-4990-812A-D2D77B958AC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41" name="Line 14262">
          <a:extLst>
            <a:ext uri="{FF2B5EF4-FFF2-40B4-BE49-F238E27FC236}">
              <a16:creationId xmlns:a16="http://schemas.microsoft.com/office/drawing/2014/main" id="{A82BCAB6-8FF1-40B1-9E65-654C3DD67D9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42" name="Line 14263">
          <a:extLst>
            <a:ext uri="{FF2B5EF4-FFF2-40B4-BE49-F238E27FC236}">
              <a16:creationId xmlns:a16="http://schemas.microsoft.com/office/drawing/2014/main" id="{146BB2D7-0B64-4385-91EA-3E6B75ADC59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43" name="Line 14264">
          <a:extLst>
            <a:ext uri="{FF2B5EF4-FFF2-40B4-BE49-F238E27FC236}">
              <a16:creationId xmlns:a16="http://schemas.microsoft.com/office/drawing/2014/main" id="{F3A3BEA9-9D6A-431F-AB4F-BCFA63EF6D2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44" name="Line 14265">
          <a:extLst>
            <a:ext uri="{FF2B5EF4-FFF2-40B4-BE49-F238E27FC236}">
              <a16:creationId xmlns:a16="http://schemas.microsoft.com/office/drawing/2014/main" id="{C4BDF30B-28A6-4493-9ABD-C525FB8C35E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45" name="Line 14266">
          <a:extLst>
            <a:ext uri="{FF2B5EF4-FFF2-40B4-BE49-F238E27FC236}">
              <a16:creationId xmlns:a16="http://schemas.microsoft.com/office/drawing/2014/main" id="{F0B52CF1-47D0-4313-91B3-07612C93A10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46" name="Line 14267">
          <a:extLst>
            <a:ext uri="{FF2B5EF4-FFF2-40B4-BE49-F238E27FC236}">
              <a16:creationId xmlns:a16="http://schemas.microsoft.com/office/drawing/2014/main" id="{3C9B1826-CC95-4EEC-AD5C-0BD51AE7AAC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47" name="Line 14268">
          <a:extLst>
            <a:ext uri="{FF2B5EF4-FFF2-40B4-BE49-F238E27FC236}">
              <a16:creationId xmlns:a16="http://schemas.microsoft.com/office/drawing/2014/main" id="{6F85A63C-54E9-4661-B5F8-AAD7F7D808A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48" name="Line 14269">
          <a:extLst>
            <a:ext uri="{FF2B5EF4-FFF2-40B4-BE49-F238E27FC236}">
              <a16:creationId xmlns:a16="http://schemas.microsoft.com/office/drawing/2014/main" id="{1F4E4BB3-335C-4414-8525-843C7D824CA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49" name="Line 14270">
          <a:extLst>
            <a:ext uri="{FF2B5EF4-FFF2-40B4-BE49-F238E27FC236}">
              <a16:creationId xmlns:a16="http://schemas.microsoft.com/office/drawing/2014/main" id="{13EBFCF9-AAE4-49C1-B018-D031D473317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50" name="Line 14271">
          <a:extLst>
            <a:ext uri="{FF2B5EF4-FFF2-40B4-BE49-F238E27FC236}">
              <a16:creationId xmlns:a16="http://schemas.microsoft.com/office/drawing/2014/main" id="{1985E8C2-01C1-483B-94BE-EB4B9B35986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51" name="Line 14272">
          <a:extLst>
            <a:ext uri="{FF2B5EF4-FFF2-40B4-BE49-F238E27FC236}">
              <a16:creationId xmlns:a16="http://schemas.microsoft.com/office/drawing/2014/main" id="{1305158B-9DBE-492F-9106-AA58331E3C2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52" name="Line 14273">
          <a:extLst>
            <a:ext uri="{FF2B5EF4-FFF2-40B4-BE49-F238E27FC236}">
              <a16:creationId xmlns:a16="http://schemas.microsoft.com/office/drawing/2014/main" id="{1DF26AC7-B9AA-4100-8B1B-89AFDBAD9EF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53" name="Line 14274">
          <a:extLst>
            <a:ext uri="{FF2B5EF4-FFF2-40B4-BE49-F238E27FC236}">
              <a16:creationId xmlns:a16="http://schemas.microsoft.com/office/drawing/2014/main" id="{B77834B7-7A4B-4643-A69B-214FA8D5EB0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54" name="Line 14275">
          <a:extLst>
            <a:ext uri="{FF2B5EF4-FFF2-40B4-BE49-F238E27FC236}">
              <a16:creationId xmlns:a16="http://schemas.microsoft.com/office/drawing/2014/main" id="{E717340A-FE4F-473A-8E3B-D7CADCFBC5B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55" name="Line 14276">
          <a:extLst>
            <a:ext uri="{FF2B5EF4-FFF2-40B4-BE49-F238E27FC236}">
              <a16:creationId xmlns:a16="http://schemas.microsoft.com/office/drawing/2014/main" id="{E9B85B0B-D2C5-43C4-A5A0-2057D0A0145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56" name="Line 14277">
          <a:extLst>
            <a:ext uri="{FF2B5EF4-FFF2-40B4-BE49-F238E27FC236}">
              <a16:creationId xmlns:a16="http://schemas.microsoft.com/office/drawing/2014/main" id="{C3A716F4-8835-43C5-B74C-385194BB7AA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57" name="Line 14278">
          <a:extLst>
            <a:ext uri="{FF2B5EF4-FFF2-40B4-BE49-F238E27FC236}">
              <a16:creationId xmlns:a16="http://schemas.microsoft.com/office/drawing/2014/main" id="{C0D2C955-D75D-4EB8-A3A1-F57A70C6D28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58" name="Line 14279">
          <a:extLst>
            <a:ext uri="{FF2B5EF4-FFF2-40B4-BE49-F238E27FC236}">
              <a16:creationId xmlns:a16="http://schemas.microsoft.com/office/drawing/2014/main" id="{9883B8F3-5AA3-4947-8CEC-2E80D5B9B4C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59" name="Line 14280">
          <a:extLst>
            <a:ext uri="{FF2B5EF4-FFF2-40B4-BE49-F238E27FC236}">
              <a16:creationId xmlns:a16="http://schemas.microsoft.com/office/drawing/2014/main" id="{183A5451-E7D2-4201-95AE-6FAD64F43D5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60" name="Line 14281">
          <a:extLst>
            <a:ext uri="{FF2B5EF4-FFF2-40B4-BE49-F238E27FC236}">
              <a16:creationId xmlns:a16="http://schemas.microsoft.com/office/drawing/2014/main" id="{3987A1A9-B61F-4632-A40A-384534CFC7F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61" name="Line 14282">
          <a:extLst>
            <a:ext uri="{FF2B5EF4-FFF2-40B4-BE49-F238E27FC236}">
              <a16:creationId xmlns:a16="http://schemas.microsoft.com/office/drawing/2014/main" id="{34B825F5-64BF-4418-98A1-7CA1E503499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62" name="Line 14283">
          <a:extLst>
            <a:ext uri="{FF2B5EF4-FFF2-40B4-BE49-F238E27FC236}">
              <a16:creationId xmlns:a16="http://schemas.microsoft.com/office/drawing/2014/main" id="{1D6A5EBC-FEFC-46AF-BE2D-581EAE7E32E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63" name="Line 14284">
          <a:extLst>
            <a:ext uri="{FF2B5EF4-FFF2-40B4-BE49-F238E27FC236}">
              <a16:creationId xmlns:a16="http://schemas.microsoft.com/office/drawing/2014/main" id="{35A661A3-6817-4B92-BD5D-1E9658D63FF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64" name="Line 14285">
          <a:extLst>
            <a:ext uri="{FF2B5EF4-FFF2-40B4-BE49-F238E27FC236}">
              <a16:creationId xmlns:a16="http://schemas.microsoft.com/office/drawing/2014/main" id="{3C5502A2-B8DA-498D-9209-8D50A80DA9C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65" name="Line 14286">
          <a:extLst>
            <a:ext uri="{FF2B5EF4-FFF2-40B4-BE49-F238E27FC236}">
              <a16:creationId xmlns:a16="http://schemas.microsoft.com/office/drawing/2014/main" id="{2770DD72-8856-4E9D-8409-E7485F153F5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66" name="Line 14287">
          <a:extLst>
            <a:ext uri="{FF2B5EF4-FFF2-40B4-BE49-F238E27FC236}">
              <a16:creationId xmlns:a16="http://schemas.microsoft.com/office/drawing/2014/main" id="{FBF18157-184F-4197-899F-792BB372902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67" name="Line 14288">
          <a:extLst>
            <a:ext uri="{FF2B5EF4-FFF2-40B4-BE49-F238E27FC236}">
              <a16:creationId xmlns:a16="http://schemas.microsoft.com/office/drawing/2014/main" id="{B60BF0A9-0EA0-4AD9-84E3-E9411527727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68" name="Line 14289">
          <a:extLst>
            <a:ext uri="{FF2B5EF4-FFF2-40B4-BE49-F238E27FC236}">
              <a16:creationId xmlns:a16="http://schemas.microsoft.com/office/drawing/2014/main" id="{C1A67D7A-A5CA-4C3E-B946-03FF3143E6F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69" name="Line 14290">
          <a:extLst>
            <a:ext uri="{FF2B5EF4-FFF2-40B4-BE49-F238E27FC236}">
              <a16:creationId xmlns:a16="http://schemas.microsoft.com/office/drawing/2014/main" id="{C2E4CDCD-D772-453D-8530-F727C83CF70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70" name="Line 14291">
          <a:extLst>
            <a:ext uri="{FF2B5EF4-FFF2-40B4-BE49-F238E27FC236}">
              <a16:creationId xmlns:a16="http://schemas.microsoft.com/office/drawing/2014/main" id="{2A552F25-447C-4FAE-8058-B1ED955E343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71" name="Line 14292">
          <a:extLst>
            <a:ext uri="{FF2B5EF4-FFF2-40B4-BE49-F238E27FC236}">
              <a16:creationId xmlns:a16="http://schemas.microsoft.com/office/drawing/2014/main" id="{07577520-ACB0-4C80-8A37-CE616878FAE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72" name="Line 14293">
          <a:extLst>
            <a:ext uri="{FF2B5EF4-FFF2-40B4-BE49-F238E27FC236}">
              <a16:creationId xmlns:a16="http://schemas.microsoft.com/office/drawing/2014/main" id="{32DE32F4-826F-434C-BF98-0E886D990F4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73" name="Line 14294">
          <a:extLst>
            <a:ext uri="{FF2B5EF4-FFF2-40B4-BE49-F238E27FC236}">
              <a16:creationId xmlns:a16="http://schemas.microsoft.com/office/drawing/2014/main" id="{F6628F1B-1AB0-4C16-9773-84FCD6B9EDF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74" name="Line 14295">
          <a:extLst>
            <a:ext uri="{FF2B5EF4-FFF2-40B4-BE49-F238E27FC236}">
              <a16:creationId xmlns:a16="http://schemas.microsoft.com/office/drawing/2014/main" id="{FFC21AFA-AB4E-46B1-AD48-3A86EB0BC2C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75" name="Line 14296">
          <a:extLst>
            <a:ext uri="{FF2B5EF4-FFF2-40B4-BE49-F238E27FC236}">
              <a16:creationId xmlns:a16="http://schemas.microsoft.com/office/drawing/2014/main" id="{F1BAB0B8-D90D-48C7-AA7C-C93A51053E9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76" name="Line 14297">
          <a:extLst>
            <a:ext uri="{FF2B5EF4-FFF2-40B4-BE49-F238E27FC236}">
              <a16:creationId xmlns:a16="http://schemas.microsoft.com/office/drawing/2014/main" id="{45CBFAD2-6121-4FE0-BE27-1D4C8321F8F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77" name="Line 14298">
          <a:extLst>
            <a:ext uri="{FF2B5EF4-FFF2-40B4-BE49-F238E27FC236}">
              <a16:creationId xmlns:a16="http://schemas.microsoft.com/office/drawing/2014/main" id="{7AEA7D64-4F4A-4B79-941C-BA33A7C0046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78" name="Line 14299">
          <a:extLst>
            <a:ext uri="{FF2B5EF4-FFF2-40B4-BE49-F238E27FC236}">
              <a16:creationId xmlns:a16="http://schemas.microsoft.com/office/drawing/2014/main" id="{C569C2FD-A83D-4C19-8F9B-8F83ABE6C72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79" name="Line 14300">
          <a:extLst>
            <a:ext uri="{FF2B5EF4-FFF2-40B4-BE49-F238E27FC236}">
              <a16:creationId xmlns:a16="http://schemas.microsoft.com/office/drawing/2014/main" id="{58217A38-F68F-4B99-A4BF-731D38EE42C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80" name="Line 14301">
          <a:extLst>
            <a:ext uri="{FF2B5EF4-FFF2-40B4-BE49-F238E27FC236}">
              <a16:creationId xmlns:a16="http://schemas.microsoft.com/office/drawing/2014/main" id="{0BA9B893-4F32-4A6D-8465-586F355BE26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81" name="Line 14302">
          <a:extLst>
            <a:ext uri="{FF2B5EF4-FFF2-40B4-BE49-F238E27FC236}">
              <a16:creationId xmlns:a16="http://schemas.microsoft.com/office/drawing/2014/main" id="{919B8D61-7802-4EC0-A451-BB07CC4234C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82" name="Line 14303">
          <a:extLst>
            <a:ext uri="{FF2B5EF4-FFF2-40B4-BE49-F238E27FC236}">
              <a16:creationId xmlns:a16="http://schemas.microsoft.com/office/drawing/2014/main" id="{536D9490-DBDD-4780-8163-ACEAFF47D01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83" name="Line 14304">
          <a:extLst>
            <a:ext uri="{FF2B5EF4-FFF2-40B4-BE49-F238E27FC236}">
              <a16:creationId xmlns:a16="http://schemas.microsoft.com/office/drawing/2014/main" id="{08C3CF03-3E45-4B09-A8D2-0ABB38B5D7C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84" name="Line 14305">
          <a:extLst>
            <a:ext uri="{FF2B5EF4-FFF2-40B4-BE49-F238E27FC236}">
              <a16:creationId xmlns:a16="http://schemas.microsoft.com/office/drawing/2014/main" id="{9A83D3B2-C93C-4E42-91E6-FF07A6A4AB6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85" name="Line 14306">
          <a:extLst>
            <a:ext uri="{FF2B5EF4-FFF2-40B4-BE49-F238E27FC236}">
              <a16:creationId xmlns:a16="http://schemas.microsoft.com/office/drawing/2014/main" id="{63754C5A-3265-44C3-AD2A-7A268D297AB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86" name="Line 14307">
          <a:extLst>
            <a:ext uri="{FF2B5EF4-FFF2-40B4-BE49-F238E27FC236}">
              <a16:creationId xmlns:a16="http://schemas.microsoft.com/office/drawing/2014/main" id="{3805EE92-F74C-4E96-ADCE-2FCE3F24E92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87" name="Line 14308">
          <a:extLst>
            <a:ext uri="{FF2B5EF4-FFF2-40B4-BE49-F238E27FC236}">
              <a16:creationId xmlns:a16="http://schemas.microsoft.com/office/drawing/2014/main" id="{7E19B15F-8E84-4369-91CC-CC228AC1159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88" name="Line 14309">
          <a:extLst>
            <a:ext uri="{FF2B5EF4-FFF2-40B4-BE49-F238E27FC236}">
              <a16:creationId xmlns:a16="http://schemas.microsoft.com/office/drawing/2014/main" id="{57E5F56E-C308-4F1D-9C16-45A21D48BF5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89" name="Line 14310">
          <a:extLst>
            <a:ext uri="{FF2B5EF4-FFF2-40B4-BE49-F238E27FC236}">
              <a16:creationId xmlns:a16="http://schemas.microsoft.com/office/drawing/2014/main" id="{9C391A3C-6057-46E9-BD55-6858A89E3FA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90" name="Line 14311">
          <a:extLst>
            <a:ext uri="{FF2B5EF4-FFF2-40B4-BE49-F238E27FC236}">
              <a16:creationId xmlns:a16="http://schemas.microsoft.com/office/drawing/2014/main" id="{17296AF0-16EA-4005-8426-23B045A3691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91" name="Line 14312">
          <a:extLst>
            <a:ext uri="{FF2B5EF4-FFF2-40B4-BE49-F238E27FC236}">
              <a16:creationId xmlns:a16="http://schemas.microsoft.com/office/drawing/2014/main" id="{6FF45807-F16A-49D6-978A-C13F6F0EBD5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92" name="Line 14313">
          <a:extLst>
            <a:ext uri="{FF2B5EF4-FFF2-40B4-BE49-F238E27FC236}">
              <a16:creationId xmlns:a16="http://schemas.microsoft.com/office/drawing/2014/main" id="{EFB29D21-3F15-4235-B375-0F6070C6BD1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93" name="Line 14314">
          <a:extLst>
            <a:ext uri="{FF2B5EF4-FFF2-40B4-BE49-F238E27FC236}">
              <a16:creationId xmlns:a16="http://schemas.microsoft.com/office/drawing/2014/main" id="{A256A844-8CDC-4661-850C-E6CC11121C8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94" name="Line 14315">
          <a:extLst>
            <a:ext uri="{FF2B5EF4-FFF2-40B4-BE49-F238E27FC236}">
              <a16:creationId xmlns:a16="http://schemas.microsoft.com/office/drawing/2014/main" id="{53D38C24-7553-4E8B-B9A5-E5C1070ED3A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95" name="Line 14316">
          <a:extLst>
            <a:ext uri="{FF2B5EF4-FFF2-40B4-BE49-F238E27FC236}">
              <a16:creationId xmlns:a16="http://schemas.microsoft.com/office/drawing/2014/main" id="{33EE8854-4635-4203-8F4C-3BA0799134F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96" name="Line 14317">
          <a:extLst>
            <a:ext uri="{FF2B5EF4-FFF2-40B4-BE49-F238E27FC236}">
              <a16:creationId xmlns:a16="http://schemas.microsoft.com/office/drawing/2014/main" id="{8C9C65A2-D458-453B-8110-970538A01EC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97" name="Line 14318">
          <a:extLst>
            <a:ext uri="{FF2B5EF4-FFF2-40B4-BE49-F238E27FC236}">
              <a16:creationId xmlns:a16="http://schemas.microsoft.com/office/drawing/2014/main" id="{158A5733-6A35-45C1-A319-3DB70591D49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98" name="Line 14319">
          <a:extLst>
            <a:ext uri="{FF2B5EF4-FFF2-40B4-BE49-F238E27FC236}">
              <a16:creationId xmlns:a16="http://schemas.microsoft.com/office/drawing/2014/main" id="{8AEED0F3-3D8F-4F19-80D8-7CAD924D3B0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099" name="Line 14320">
          <a:extLst>
            <a:ext uri="{FF2B5EF4-FFF2-40B4-BE49-F238E27FC236}">
              <a16:creationId xmlns:a16="http://schemas.microsoft.com/office/drawing/2014/main" id="{AA67DB3A-9BB7-45A8-B2BC-0B9B6090ABB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00" name="Line 14321">
          <a:extLst>
            <a:ext uri="{FF2B5EF4-FFF2-40B4-BE49-F238E27FC236}">
              <a16:creationId xmlns:a16="http://schemas.microsoft.com/office/drawing/2014/main" id="{920E0D51-B182-4D69-B8F6-EDCAC9790BC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01" name="Line 14322">
          <a:extLst>
            <a:ext uri="{FF2B5EF4-FFF2-40B4-BE49-F238E27FC236}">
              <a16:creationId xmlns:a16="http://schemas.microsoft.com/office/drawing/2014/main" id="{722ADB00-68F1-4EC0-AB8D-9E4B5A63318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02" name="Line 14323">
          <a:extLst>
            <a:ext uri="{FF2B5EF4-FFF2-40B4-BE49-F238E27FC236}">
              <a16:creationId xmlns:a16="http://schemas.microsoft.com/office/drawing/2014/main" id="{5CFEBAD7-180C-414F-B2D4-12C0B3D5A54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03" name="Line 14324">
          <a:extLst>
            <a:ext uri="{FF2B5EF4-FFF2-40B4-BE49-F238E27FC236}">
              <a16:creationId xmlns:a16="http://schemas.microsoft.com/office/drawing/2014/main" id="{5088EB82-DBE9-40DF-BBB8-96984D3BC8A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04" name="Line 14325">
          <a:extLst>
            <a:ext uri="{FF2B5EF4-FFF2-40B4-BE49-F238E27FC236}">
              <a16:creationId xmlns:a16="http://schemas.microsoft.com/office/drawing/2014/main" id="{20E3D8BD-C06B-435A-9C80-968C328861F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05" name="Line 14326">
          <a:extLst>
            <a:ext uri="{FF2B5EF4-FFF2-40B4-BE49-F238E27FC236}">
              <a16:creationId xmlns:a16="http://schemas.microsoft.com/office/drawing/2014/main" id="{3C6B9D3E-4026-4D35-BE3A-3C1333076CD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06" name="Line 14327">
          <a:extLst>
            <a:ext uri="{FF2B5EF4-FFF2-40B4-BE49-F238E27FC236}">
              <a16:creationId xmlns:a16="http://schemas.microsoft.com/office/drawing/2014/main" id="{7C5F8EFE-CA48-4D01-96E4-22DA1CE9826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07" name="Line 14328">
          <a:extLst>
            <a:ext uri="{FF2B5EF4-FFF2-40B4-BE49-F238E27FC236}">
              <a16:creationId xmlns:a16="http://schemas.microsoft.com/office/drawing/2014/main" id="{C6A7B62A-1FBA-4AB9-A312-25FD563280A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08" name="Line 14329">
          <a:extLst>
            <a:ext uri="{FF2B5EF4-FFF2-40B4-BE49-F238E27FC236}">
              <a16:creationId xmlns:a16="http://schemas.microsoft.com/office/drawing/2014/main" id="{4F971289-9502-4D67-BF6C-9B05DD79E4E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09" name="Line 14330">
          <a:extLst>
            <a:ext uri="{FF2B5EF4-FFF2-40B4-BE49-F238E27FC236}">
              <a16:creationId xmlns:a16="http://schemas.microsoft.com/office/drawing/2014/main" id="{D1C58392-BB24-47CC-9686-35887FA8C76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10" name="Line 14331">
          <a:extLst>
            <a:ext uri="{FF2B5EF4-FFF2-40B4-BE49-F238E27FC236}">
              <a16:creationId xmlns:a16="http://schemas.microsoft.com/office/drawing/2014/main" id="{CF3383E0-9564-4D0E-BB1E-BADAF6A413D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11" name="Line 14332">
          <a:extLst>
            <a:ext uri="{FF2B5EF4-FFF2-40B4-BE49-F238E27FC236}">
              <a16:creationId xmlns:a16="http://schemas.microsoft.com/office/drawing/2014/main" id="{976E261B-6C8E-4546-B5A0-B5057CE79E3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12" name="Line 14333">
          <a:extLst>
            <a:ext uri="{FF2B5EF4-FFF2-40B4-BE49-F238E27FC236}">
              <a16:creationId xmlns:a16="http://schemas.microsoft.com/office/drawing/2014/main" id="{72DB6354-61FD-4BBA-8AAC-278CC6234A0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13" name="Line 14334">
          <a:extLst>
            <a:ext uri="{FF2B5EF4-FFF2-40B4-BE49-F238E27FC236}">
              <a16:creationId xmlns:a16="http://schemas.microsoft.com/office/drawing/2014/main" id="{30AC348C-7910-49CB-869B-F8AB8862428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14" name="Line 14335">
          <a:extLst>
            <a:ext uri="{FF2B5EF4-FFF2-40B4-BE49-F238E27FC236}">
              <a16:creationId xmlns:a16="http://schemas.microsoft.com/office/drawing/2014/main" id="{88EC5CE9-AE0A-42D1-B0D8-48D5B258EF3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15" name="Line 14336">
          <a:extLst>
            <a:ext uri="{FF2B5EF4-FFF2-40B4-BE49-F238E27FC236}">
              <a16:creationId xmlns:a16="http://schemas.microsoft.com/office/drawing/2014/main" id="{28A12849-2039-490F-9671-BAD9EE68F1A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16" name="Line 14337">
          <a:extLst>
            <a:ext uri="{FF2B5EF4-FFF2-40B4-BE49-F238E27FC236}">
              <a16:creationId xmlns:a16="http://schemas.microsoft.com/office/drawing/2014/main" id="{A10ED36E-07F3-475C-B5D4-589C52458C8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17" name="Line 14338">
          <a:extLst>
            <a:ext uri="{FF2B5EF4-FFF2-40B4-BE49-F238E27FC236}">
              <a16:creationId xmlns:a16="http://schemas.microsoft.com/office/drawing/2014/main" id="{9FBDFACE-B1CA-4991-A036-B5870DDC861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18" name="Line 14339">
          <a:extLst>
            <a:ext uri="{FF2B5EF4-FFF2-40B4-BE49-F238E27FC236}">
              <a16:creationId xmlns:a16="http://schemas.microsoft.com/office/drawing/2014/main" id="{694B73A1-69FB-4D75-A1B0-A0E54BBB7EF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19" name="Line 14340">
          <a:extLst>
            <a:ext uri="{FF2B5EF4-FFF2-40B4-BE49-F238E27FC236}">
              <a16:creationId xmlns:a16="http://schemas.microsoft.com/office/drawing/2014/main" id="{F6B2E10D-1E51-42EB-895F-37AEB975396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20" name="Line 14341">
          <a:extLst>
            <a:ext uri="{FF2B5EF4-FFF2-40B4-BE49-F238E27FC236}">
              <a16:creationId xmlns:a16="http://schemas.microsoft.com/office/drawing/2014/main" id="{C1F426CB-5491-4A90-92DF-0C89B37DEAD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21" name="Line 14342">
          <a:extLst>
            <a:ext uri="{FF2B5EF4-FFF2-40B4-BE49-F238E27FC236}">
              <a16:creationId xmlns:a16="http://schemas.microsoft.com/office/drawing/2014/main" id="{2C6D442F-F096-4ADC-90FF-DEE76E58247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22" name="Line 14343">
          <a:extLst>
            <a:ext uri="{FF2B5EF4-FFF2-40B4-BE49-F238E27FC236}">
              <a16:creationId xmlns:a16="http://schemas.microsoft.com/office/drawing/2014/main" id="{95EC0913-EE23-4394-8521-F84B88322FA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23" name="Line 14344">
          <a:extLst>
            <a:ext uri="{FF2B5EF4-FFF2-40B4-BE49-F238E27FC236}">
              <a16:creationId xmlns:a16="http://schemas.microsoft.com/office/drawing/2014/main" id="{61CE0534-28D1-4F1F-BED4-E06721E85D9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24" name="Line 14345">
          <a:extLst>
            <a:ext uri="{FF2B5EF4-FFF2-40B4-BE49-F238E27FC236}">
              <a16:creationId xmlns:a16="http://schemas.microsoft.com/office/drawing/2014/main" id="{A05585F8-B84E-421D-83A7-42DBAAE65CE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25" name="Line 14346">
          <a:extLst>
            <a:ext uri="{FF2B5EF4-FFF2-40B4-BE49-F238E27FC236}">
              <a16:creationId xmlns:a16="http://schemas.microsoft.com/office/drawing/2014/main" id="{21B8DEA3-571E-4E8F-B99B-A7862F1CF2F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26" name="Line 14347">
          <a:extLst>
            <a:ext uri="{FF2B5EF4-FFF2-40B4-BE49-F238E27FC236}">
              <a16:creationId xmlns:a16="http://schemas.microsoft.com/office/drawing/2014/main" id="{BEA2CEB0-B314-4190-B523-33998B89AAF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27" name="Line 14348">
          <a:extLst>
            <a:ext uri="{FF2B5EF4-FFF2-40B4-BE49-F238E27FC236}">
              <a16:creationId xmlns:a16="http://schemas.microsoft.com/office/drawing/2014/main" id="{8199CA5B-8BD5-403E-AAC2-C42BAB188D4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28" name="Line 14349">
          <a:extLst>
            <a:ext uri="{FF2B5EF4-FFF2-40B4-BE49-F238E27FC236}">
              <a16:creationId xmlns:a16="http://schemas.microsoft.com/office/drawing/2014/main" id="{4E1E37B5-C75E-4680-B30C-C62263C2E40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29" name="Line 14350">
          <a:extLst>
            <a:ext uri="{FF2B5EF4-FFF2-40B4-BE49-F238E27FC236}">
              <a16:creationId xmlns:a16="http://schemas.microsoft.com/office/drawing/2014/main" id="{85E0DA9E-603B-419F-95D0-AD64387D15A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30" name="Line 14351">
          <a:extLst>
            <a:ext uri="{FF2B5EF4-FFF2-40B4-BE49-F238E27FC236}">
              <a16:creationId xmlns:a16="http://schemas.microsoft.com/office/drawing/2014/main" id="{7FA4B87F-CF76-4786-B177-7E5EFDF3029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31" name="Line 14352">
          <a:extLst>
            <a:ext uri="{FF2B5EF4-FFF2-40B4-BE49-F238E27FC236}">
              <a16:creationId xmlns:a16="http://schemas.microsoft.com/office/drawing/2014/main" id="{4E9742E3-5FB6-4A63-B7AB-4BFDEC9CE83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32" name="Line 14353">
          <a:extLst>
            <a:ext uri="{FF2B5EF4-FFF2-40B4-BE49-F238E27FC236}">
              <a16:creationId xmlns:a16="http://schemas.microsoft.com/office/drawing/2014/main" id="{CE01D479-AD01-4873-800A-34324BE6B1C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33" name="Line 14354">
          <a:extLst>
            <a:ext uri="{FF2B5EF4-FFF2-40B4-BE49-F238E27FC236}">
              <a16:creationId xmlns:a16="http://schemas.microsoft.com/office/drawing/2014/main" id="{33FA6E57-A621-4109-867C-760A6B905B6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34" name="Line 14355">
          <a:extLst>
            <a:ext uri="{FF2B5EF4-FFF2-40B4-BE49-F238E27FC236}">
              <a16:creationId xmlns:a16="http://schemas.microsoft.com/office/drawing/2014/main" id="{C34BDE0C-BA80-4AF9-9000-86EF94B3212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35" name="Line 14356">
          <a:extLst>
            <a:ext uri="{FF2B5EF4-FFF2-40B4-BE49-F238E27FC236}">
              <a16:creationId xmlns:a16="http://schemas.microsoft.com/office/drawing/2014/main" id="{A26C65CE-1308-4D03-88A3-F3B59BFDAE0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36" name="Line 14357">
          <a:extLst>
            <a:ext uri="{FF2B5EF4-FFF2-40B4-BE49-F238E27FC236}">
              <a16:creationId xmlns:a16="http://schemas.microsoft.com/office/drawing/2014/main" id="{C60A18BA-5C21-497A-86AD-A76D24A5E14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37" name="Line 14358">
          <a:extLst>
            <a:ext uri="{FF2B5EF4-FFF2-40B4-BE49-F238E27FC236}">
              <a16:creationId xmlns:a16="http://schemas.microsoft.com/office/drawing/2014/main" id="{E6AA2BC3-5606-4C27-9CF8-A5CDCB27251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38" name="Line 14359">
          <a:extLst>
            <a:ext uri="{FF2B5EF4-FFF2-40B4-BE49-F238E27FC236}">
              <a16:creationId xmlns:a16="http://schemas.microsoft.com/office/drawing/2014/main" id="{C1E550EC-BAF7-4CAB-89AA-DF1130101BD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39" name="Line 14360">
          <a:extLst>
            <a:ext uri="{FF2B5EF4-FFF2-40B4-BE49-F238E27FC236}">
              <a16:creationId xmlns:a16="http://schemas.microsoft.com/office/drawing/2014/main" id="{94ED72C0-89BD-439B-B06A-31161F37A52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40" name="Line 14361">
          <a:extLst>
            <a:ext uri="{FF2B5EF4-FFF2-40B4-BE49-F238E27FC236}">
              <a16:creationId xmlns:a16="http://schemas.microsoft.com/office/drawing/2014/main" id="{FDBEBC91-83E4-4E3F-8852-6058F2A8878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41" name="Line 14362">
          <a:extLst>
            <a:ext uri="{FF2B5EF4-FFF2-40B4-BE49-F238E27FC236}">
              <a16:creationId xmlns:a16="http://schemas.microsoft.com/office/drawing/2014/main" id="{3F090190-3A16-4984-A51D-7BCEAD5FCFD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42" name="Line 14363">
          <a:extLst>
            <a:ext uri="{FF2B5EF4-FFF2-40B4-BE49-F238E27FC236}">
              <a16:creationId xmlns:a16="http://schemas.microsoft.com/office/drawing/2014/main" id="{BBA8D2CB-C4EB-4B69-8E83-7B1F44879B0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43" name="Line 14364">
          <a:extLst>
            <a:ext uri="{FF2B5EF4-FFF2-40B4-BE49-F238E27FC236}">
              <a16:creationId xmlns:a16="http://schemas.microsoft.com/office/drawing/2014/main" id="{C9F569CC-D11D-4002-A005-423613FA1DA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44" name="Line 14365">
          <a:extLst>
            <a:ext uri="{FF2B5EF4-FFF2-40B4-BE49-F238E27FC236}">
              <a16:creationId xmlns:a16="http://schemas.microsoft.com/office/drawing/2014/main" id="{5C040569-232A-438F-8818-3C71DD06D0C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45" name="Line 14366">
          <a:extLst>
            <a:ext uri="{FF2B5EF4-FFF2-40B4-BE49-F238E27FC236}">
              <a16:creationId xmlns:a16="http://schemas.microsoft.com/office/drawing/2014/main" id="{B27D37DD-5A76-484E-B6C1-CACCEA68940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46" name="Line 14367">
          <a:extLst>
            <a:ext uri="{FF2B5EF4-FFF2-40B4-BE49-F238E27FC236}">
              <a16:creationId xmlns:a16="http://schemas.microsoft.com/office/drawing/2014/main" id="{F10485F7-194F-48B7-9434-A2FA9A9A1B1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47" name="Line 14368">
          <a:extLst>
            <a:ext uri="{FF2B5EF4-FFF2-40B4-BE49-F238E27FC236}">
              <a16:creationId xmlns:a16="http://schemas.microsoft.com/office/drawing/2014/main" id="{66D54C52-6054-4513-BDF0-64E5A8AE9D5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48" name="Line 14369">
          <a:extLst>
            <a:ext uri="{FF2B5EF4-FFF2-40B4-BE49-F238E27FC236}">
              <a16:creationId xmlns:a16="http://schemas.microsoft.com/office/drawing/2014/main" id="{F69356CC-1E49-48A4-A4FB-22D97F86200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49" name="Line 14370">
          <a:extLst>
            <a:ext uri="{FF2B5EF4-FFF2-40B4-BE49-F238E27FC236}">
              <a16:creationId xmlns:a16="http://schemas.microsoft.com/office/drawing/2014/main" id="{83DB3818-72D9-4C9E-BFF7-E1DFA5951F7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50" name="Line 14371">
          <a:extLst>
            <a:ext uri="{FF2B5EF4-FFF2-40B4-BE49-F238E27FC236}">
              <a16:creationId xmlns:a16="http://schemas.microsoft.com/office/drawing/2014/main" id="{19C7768E-C519-45A0-8EC0-8567AE57BBE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51" name="Line 14372">
          <a:extLst>
            <a:ext uri="{FF2B5EF4-FFF2-40B4-BE49-F238E27FC236}">
              <a16:creationId xmlns:a16="http://schemas.microsoft.com/office/drawing/2014/main" id="{C8B06F4D-DFB8-4D52-84D1-5418E6FA824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52" name="Line 14373">
          <a:extLst>
            <a:ext uri="{FF2B5EF4-FFF2-40B4-BE49-F238E27FC236}">
              <a16:creationId xmlns:a16="http://schemas.microsoft.com/office/drawing/2014/main" id="{DE54E0BB-C58F-4ECB-91B9-C6FD1918D85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53" name="Line 14374">
          <a:extLst>
            <a:ext uri="{FF2B5EF4-FFF2-40B4-BE49-F238E27FC236}">
              <a16:creationId xmlns:a16="http://schemas.microsoft.com/office/drawing/2014/main" id="{984DC040-A7C4-488C-A3AC-BA3722F3391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54" name="Line 14375">
          <a:extLst>
            <a:ext uri="{FF2B5EF4-FFF2-40B4-BE49-F238E27FC236}">
              <a16:creationId xmlns:a16="http://schemas.microsoft.com/office/drawing/2014/main" id="{6DCBC670-5DB4-401A-89BA-715265D7E5D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55" name="Line 14376">
          <a:extLst>
            <a:ext uri="{FF2B5EF4-FFF2-40B4-BE49-F238E27FC236}">
              <a16:creationId xmlns:a16="http://schemas.microsoft.com/office/drawing/2014/main" id="{B9D881A4-2332-467F-9A7E-CFF4F760F50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56" name="Line 14377">
          <a:extLst>
            <a:ext uri="{FF2B5EF4-FFF2-40B4-BE49-F238E27FC236}">
              <a16:creationId xmlns:a16="http://schemas.microsoft.com/office/drawing/2014/main" id="{76178A6D-9610-45A0-A519-C018478808D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57" name="Line 14378">
          <a:extLst>
            <a:ext uri="{FF2B5EF4-FFF2-40B4-BE49-F238E27FC236}">
              <a16:creationId xmlns:a16="http://schemas.microsoft.com/office/drawing/2014/main" id="{1C00B8BD-4DF0-401D-A761-5687D779215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58" name="Line 14379">
          <a:extLst>
            <a:ext uri="{FF2B5EF4-FFF2-40B4-BE49-F238E27FC236}">
              <a16:creationId xmlns:a16="http://schemas.microsoft.com/office/drawing/2014/main" id="{3C0EB92A-BCC9-4D77-A826-C919FEFDBB3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59" name="Line 14380">
          <a:extLst>
            <a:ext uri="{FF2B5EF4-FFF2-40B4-BE49-F238E27FC236}">
              <a16:creationId xmlns:a16="http://schemas.microsoft.com/office/drawing/2014/main" id="{5C1FDBD3-FFB3-4415-A31C-7C8F1321620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60" name="Line 14381">
          <a:extLst>
            <a:ext uri="{FF2B5EF4-FFF2-40B4-BE49-F238E27FC236}">
              <a16:creationId xmlns:a16="http://schemas.microsoft.com/office/drawing/2014/main" id="{9070A9C2-8E25-46EB-A1EB-D85658A040C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61" name="Line 14382">
          <a:extLst>
            <a:ext uri="{FF2B5EF4-FFF2-40B4-BE49-F238E27FC236}">
              <a16:creationId xmlns:a16="http://schemas.microsoft.com/office/drawing/2014/main" id="{6E1F7482-968B-4E66-82B7-08CE02C92AB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62" name="Line 14383">
          <a:extLst>
            <a:ext uri="{FF2B5EF4-FFF2-40B4-BE49-F238E27FC236}">
              <a16:creationId xmlns:a16="http://schemas.microsoft.com/office/drawing/2014/main" id="{16ACC2EA-D828-4F02-A63B-B6754467EE5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63" name="Line 14384">
          <a:extLst>
            <a:ext uri="{FF2B5EF4-FFF2-40B4-BE49-F238E27FC236}">
              <a16:creationId xmlns:a16="http://schemas.microsoft.com/office/drawing/2014/main" id="{6D8E214E-5E3B-446E-9469-B455CC08AEE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64" name="Line 14385">
          <a:extLst>
            <a:ext uri="{FF2B5EF4-FFF2-40B4-BE49-F238E27FC236}">
              <a16:creationId xmlns:a16="http://schemas.microsoft.com/office/drawing/2014/main" id="{A0922C34-FD61-4AF9-BFCE-D846D9218B6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65" name="Line 14386">
          <a:extLst>
            <a:ext uri="{FF2B5EF4-FFF2-40B4-BE49-F238E27FC236}">
              <a16:creationId xmlns:a16="http://schemas.microsoft.com/office/drawing/2014/main" id="{70B3D1E7-4EE4-472A-A2C6-6D98354F4CD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66" name="Line 14387">
          <a:extLst>
            <a:ext uri="{FF2B5EF4-FFF2-40B4-BE49-F238E27FC236}">
              <a16:creationId xmlns:a16="http://schemas.microsoft.com/office/drawing/2014/main" id="{855B8189-BAF5-438D-AB33-A9063327E5A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67" name="Line 14388">
          <a:extLst>
            <a:ext uri="{FF2B5EF4-FFF2-40B4-BE49-F238E27FC236}">
              <a16:creationId xmlns:a16="http://schemas.microsoft.com/office/drawing/2014/main" id="{FEBB3A59-E4AD-44B0-AB12-81140AD6E8E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68" name="Line 14389">
          <a:extLst>
            <a:ext uri="{FF2B5EF4-FFF2-40B4-BE49-F238E27FC236}">
              <a16:creationId xmlns:a16="http://schemas.microsoft.com/office/drawing/2014/main" id="{3D3FD540-BBB1-4B19-8E17-E937613E5DE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69" name="Line 14390">
          <a:extLst>
            <a:ext uri="{FF2B5EF4-FFF2-40B4-BE49-F238E27FC236}">
              <a16:creationId xmlns:a16="http://schemas.microsoft.com/office/drawing/2014/main" id="{400A972B-0603-48A5-8B00-CEECF90A517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70" name="Line 14391">
          <a:extLst>
            <a:ext uri="{FF2B5EF4-FFF2-40B4-BE49-F238E27FC236}">
              <a16:creationId xmlns:a16="http://schemas.microsoft.com/office/drawing/2014/main" id="{0C5E209B-89D3-4708-B478-2A5408491B6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71" name="Line 14392">
          <a:extLst>
            <a:ext uri="{FF2B5EF4-FFF2-40B4-BE49-F238E27FC236}">
              <a16:creationId xmlns:a16="http://schemas.microsoft.com/office/drawing/2014/main" id="{0BB879C5-590D-4B41-B34D-25A308B41BA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72" name="Line 14393">
          <a:extLst>
            <a:ext uri="{FF2B5EF4-FFF2-40B4-BE49-F238E27FC236}">
              <a16:creationId xmlns:a16="http://schemas.microsoft.com/office/drawing/2014/main" id="{1CD60C93-6192-4363-8AAF-9027AFDBDA7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73" name="Line 14394">
          <a:extLst>
            <a:ext uri="{FF2B5EF4-FFF2-40B4-BE49-F238E27FC236}">
              <a16:creationId xmlns:a16="http://schemas.microsoft.com/office/drawing/2014/main" id="{39CFB372-5E17-40BB-941A-E5CAF2D0823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74" name="Line 14395">
          <a:extLst>
            <a:ext uri="{FF2B5EF4-FFF2-40B4-BE49-F238E27FC236}">
              <a16:creationId xmlns:a16="http://schemas.microsoft.com/office/drawing/2014/main" id="{6CE00F5F-ED9E-4D8D-BA57-1DD811E8958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75" name="Line 14396">
          <a:extLst>
            <a:ext uri="{FF2B5EF4-FFF2-40B4-BE49-F238E27FC236}">
              <a16:creationId xmlns:a16="http://schemas.microsoft.com/office/drawing/2014/main" id="{FA400D53-BBD3-4C9E-BC20-50573D623A1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76" name="Line 14397">
          <a:extLst>
            <a:ext uri="{FF2B5EF4-FFF2-40B4-BE49-F238E27FC236}">
              <a16:creationId xmlns:a16="http://schemas.microsoft.com/office/drawing/2014/main" id="{950439E3-22F5-4C8B-AE02-7D798E4C68A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77" name="Line 14398">
          <a:extLst>
            <a:ext uri="{FF2B5EF4-FFF2-40B4-BE49-F238E27FC236}">
              <a16:creationId xmlns:a16="http://schemas.microsoft.com/office/drawing/2014/main" id="{2CE3B653-1728-4C21-839A-509A6DC9760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78" name="Line 14399">
          <a:extLst>
            <a:ext uri="{FF2B5EF4-FFF2-40B4-BE49-F238E27FC236}">
              <a16:creationId xmlns:a16="http://schemas.microsoft.com/office/drawing/2014/main" id="{B059D024-F179-4E19-BE39-E90AD7F901D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79" name="Line 14400">
          <a:extLst>
            <a:ext uri="{FF2B5EF4-FFF2-40B4-BE49-F238E27FC236}">
              <a16:creationId xmlns:a16="http://schemas.microsoft.com/office/drawing/2014/main" id="{4B20C09F-2077-4360-BC65-27D7FE525B2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80" name="Line 14401">
          <a:extLst>
            <a:ext uri="{FF2B5EF4-FFF2-40B4-BE49-F238E27FC236}">
              <a16:creationId xmlns:a16="http://schemas.microsoft.com/office/drawing/2014/main" id="{36505098-ACF4-4D19-9897-8C2269FED61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81" name="Line 14402">
          <a:extLst>
            <a:ext uri="{FF2B5EF4-FFF2-40B4-BE49-F238E27FC236}">
              <a16:creationId xmlns:a16="http://schemas.microsoft.com/office/drawing/2014/main" id="{C2254780-2660-4B64-93D8-3DE8C17071A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82" name="Line 14403">
          <a:extLst>
            <a:ext uri="{FF2B5EF4-FFF2-40B4-BE49-F238E27FC236}">
              <a16:creationId xmlns:a16="http://schemas.microsoft.com/office/drawing/2014/main" id="{6F68017C-2F15-4D4E-B154-AC9DDFB4DA4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83" name="Line 14404">
          <a:extLst>
            <a:ext uri="{FF2B5EF4-FFF2-40B4-BE49-F238E27FC236}">
              <a16:creationId xmlns:a16="http://schemas.microsoft.com/office/drawing/2014/main" id="{459DF86D-CB59-40CB-80FD-B5131C4BF69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84" name="Line 14405">
          <a:extLst>
            <a:ext uri="{FF2B5EF4-FFF2-40B4-BE49-F238E27FC236}">
              <a16:creationId xmlns:a16="http://schemas.microsoft.com/office/drawing/2014/main" id="{D8664329-60D7-4705-A89D-CAD701B9963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85" name="Line 14406">
          <a:extLst>
            <a:ext uri="{FF2B5EF4-FFF2-40B4-BE49-F238E27FC236}">
              <a16:creationId xmlns:a16="http://schemas.microsoft.com/office/drawing/2014/main" id="{B2461D84-A488-4216-84B5-A09231E0FCA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86" name="Line 14407">
          <a:extLst>
            <a:ext uri="{FF2B5EF4-FFF2-40B4-BE49-F238E27FC236}">
              <a16:creationId xmlns:a16="http://schemas.microsoft.com/office/drawing/2014/main" id="{6F60CE1C-83F7-47B6-9522-8AE4997ED99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87" name="Line 14408">
          <a:extLst>
            <a:ext uri="{FF2B5EF4-FFF2-40B4-BE49-F238E27FC236}">
              <a16:creationId xmlns:a16="http://schemas.microsoft.com/office/drawing/2014/main" id="{4CBB711B-3CA5-4A29-933B-2F7A044625C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88" name="Line 14409">
          <a:extLst>
            <a:ext uri="{FF2B5EF4-FFF2-40B4-BE49-F238E27FC236}">
              <a16:creationId xmlns:a16="http://schemas.microsoft.com/office/drawing/2014/main" id="{329D7871-99A5-41AE-B62E-E44B90E3344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89" name="Line 14410">
          <a:extLst>
            <a:ext uri="{FF2B5EF4-FFF2-40B4-BE49-F238E27FC236}">
              <a16:creationId xmlns:a16="http://schemas.microsoft.com/office/drawing/2014/main" id="{0F6BF709-CBF7-423B-9E93-DD6D6DBA239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90" name="Line 14411">
          <a:extLst>
            <a:ext uri="{FF2B5EF4-FFF2-40B4-BE49-F238E27FC236}">
              <a16:creationId xmlns:a16="http://schemas.microsoft.com/office/drawing/2014/main" id="{8986E1E3-F697-4A0C-9D64-64FD3C4A96C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91" name="Line 14412">
          <a:extLst>
            <a:ext uri="{FF2B5EF4-FFF2-40B4-BE49-F238E27FC236}">
              <a16:creationId xmlns:a16="http://schemas.microsoft.com/office/drawing/2014/main" id="{6FD8CEF7-8F57-4510-B445-B1536035A16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92" name="Line 14413">
          <a:extLst>
            <a:ext uri="{FF2B5EF4-FFF2-40B4-BE49-F238E27FC236}">
              <a16:creationId xmlns:a16="http://schemas.microsoft.com/office/drawing/2014/main" id="{BF0448F4-4DD3-4036-8F00-B023504CD73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93" name="Line 14414">
          <a:extLst>
            <a:ext uri="{FF2B5EF4-FFF2-40B4-BE49-F238E27FC236}">
              <a16:creationId xmlns:a16="http://schemas.microsoft.com/office/drawing/2014/main" id="{7F5417FB-A190-42DF-A07B-3C9A686D93A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94" name="Line 14415">
          <a:extLst>
            <a:ext uri="{FF2B5EF4-FFF2-40B4-BE49-F238E27FC236}">
              <a16:creationId xmlns:a16="http://schemas.microsoft.com/office/drawing/2014/main" id="{5C6BD36B-B047-4269-B2FD-7180DB870C7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95" name="Line 14416">
          <a:extLst>
            <a:ext uri="{FF2B5EF4-FFF2-40B4-BE49-F238E27FC236}">
              <a16:creationId xmlns:a16="http://schemas.microsoft.com/office/drawing/2014/main" id="{15389183-F20D-4DDA-A0E3-CF912E0A7C7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96" name="Line 14417">
          <a:extLst>
            <a:ext uri="{FF2B5EF4-FFF2-40B4-BE49-F238E27FC236}">
              <a16:creationId xmlns:a16="http://schemas.microsoft.com/office/drawing/2014/main" id="{3489C675-32D9-43C1-9B74-DB0F7898690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97" name="Line 14418">
          <a:extLst>
            <a:ext uri="{FF2B5EF4-FFF2-40B4-BE49-F238E27FC236}">
              <a16:creationId xmlns:a16="http://schemas.microsoft.com/office/drawing/2014/main" id="{0F829507-3DCB-4262-9E23-6D8E1FB4C39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98" name="Line 14419">
          <a:extLst>
            <a:ext uri="{FF2B5EF4-FFF2-40B4-BE49-F238E27FC236}">
              <a16:creationId xmlns:a16="http://schemas.microsoft.com/office/drawing/2014/main" id="{7DCEA4CC-E7EA-4726-9972-E259882D874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199" name="Line 14420">
          <a:extLst>
            <a:ext uri="{FF2B5EF4-FFF2-40B4-BE49-F238E27FC236}">
              <a16:creationId xmlns:a16="http://schemas.microsoft.com/office/drawing/2014/main" id="{41FEB1F4-8AE1-4726-897C-C2DEF93AD2F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00" name="Line 14421">
          <a:extLst>
            <a:ext uri="{FF2B5EF4-FFF2-40B4-BE49-F238E27FC236}">
              <a16:creationId xmlns:a16="http://schemas.microsoft.com/office/drawing/2014/main" id="{D9DAB511-907D-452D-857C-1B474BD59B7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01" name="Line 14422">
          <a:extLst>
            <a:ext uri="{FF2B5EF4-FFF2-40B4-BE49-F238E27FC236}">
              <a16:creationId xmlns:a16="http://schemas.microsoft.com/office/drawing/2014/main" id="{2F93C406-5E99-4118-8CFF-11A01A3AE84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02" name="Line 14423">
          <a:extLst>
            <a:ext uri="{FF2B5EF4-FFF2-40B4-BE49-F238E27FC236}">
              <a16:creationId xmlns:a16="http://schemas.microsoft.com/office/drawing/2014/main" id="{3697FAE4-1C5B-4EF8-A389-F44C52B3967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03" name="Line 14424">
          <a:extLst>
            <a:ext uri="{FF2B5EF4-FFF2-40B4-BE49-F238E27FC236}">
              <a16:creationId xmlns:a16="http://schemas.microsoft.com/office/drawing/2014/main" id="{905F9045-5557-4E8A-BD9F-20D14ED33F6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04" name="Line 14425">
          <a:extLst>
            <a:ext uri="{FF2B5EF4-FFF2-40B4-BE49-F238E27FC236}">
              <a16:creationId xmlns:a16="http://schemas.microsoft.com/office/drawing/2014/main" id="{AF996207-BB54-4805-BA70-69E97DA8AED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05" name="Line 14426">
          <a:extLst>
            <a:ext uri="{FF2B5EF4-FFF2-40B4-BE49-F238E27FC236}">
              <a16:creationId xmlns:a16="http://schemas.microsoft.com/office/drawing/2014/main" id="{AD5B0A41-580C-4FE0-9CEF-14C283A7033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06" name="Line 14427">
          <a:extLst>
            <a:ext uri="{FF2B5EF4-FFF2-40B4-BE49-F238E27FC236}">
              <a16:creationId xmlns:a16="http://schemas.microsoft.com/office/drawing/2014/main" id="{9DC32F4B-589D-42BA-8976-E618A2BF2E7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07" name="Line 14428">
          <a:extLst>
            <a:ext uri="{FF2B5EF4-FFF2-40B4-BE49-F238E27FC236}">
              <a16:creationId xmlns:a16="http://schemas.microsoft.com/office/drawing/2014/main" id="{6C625BAF-9675-4333-8FE0-D08CB4828D1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08" name="Line 14429">
          <a:extLst>
            <a:ext uri="{FF2B5EF4-FFF2-40B4-BE49-F238E27FC236}">
              <a16:creationId xmlns:a16="http://schemas.microsoft.com/office/drawing/2014/main" id="{7CBE3AD3-0F12-4A7F-8E95-69D63ABCE5B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09" name="Line 14430">
          <a:extLst>
            <a:ext uri="{FF2B5EF4-FFF2-40B4-BE49-F238E27FC236}">
              <a16:creationId xmlns:a16="http://schemas.microsoft.com/office/drawing/2014/main" id="{65BB61DD-299F-4E76-8682-2EC8CF61F34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10" name="Line 14431">
          <a:extLst>
            <a:ext uri="{FF2B5EF4-FFF2-40B4-BE49-F238E27FC236}">
              <a16:creationId xmlns:a16="http://schemas.microsoft.com/office/drawing/2014/main" id="{6651486C-8334-4459-B021-F79314C4948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11" name="Line 14432">
          <a:extLst>
            <a:ext uri="{FF2B5EF4-FFF2-40B4-BE49-F238E27FC236}">
              <a16:creationId xmlns:a16="http://schemas.microsoft.com/office/drawing/2014/main" id="{47D4CAB4-2E4A-4E81-A2FF-0AB8AE5DF99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12" name="Line 14433">
          <a:extLst>
            <a:ext uri="{FF2B5EF4-FFF2-40B4-BE49-F238E27FC236}">
              <a16:creationId xmlns:a16="http://schemas.microsoft.com/office/drawing/2014/main" id="{44C57EB6-9B61-4B48-B9CD-BE2E78DC897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13" name="Line 14434">
          <a:extLst>
            <a:ext uri="{FF2B5EF4-FFF2-40B4-BE49-F238E27FC236}">
              <a16:creationId xmlns:a16="http://schemas.microsoft.com/office/drawing/2014/main" id="{51337F32-A980-4175-8915-061A4962E1E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14" name="Line 14435">
          <a:extLst>
            <a:ext uri="{FF2B5EF4-FFF2-40B4-BE49-F238E27FC236}">
              <a16:creationId xmlns:a16="http://schemas.microsoft.com/office/drawing/2014/main" id="{9DA9E2E4-DE32-460D-821F-B635D3DC39E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15" name="Line 14436">
          <a:extLst>
            <a:ext uri="{FF2B5EF4-FFF2-40B4-BE49-F238E27FC236}">
              <a16:creationId xmlns:a16="http://schemas.microsoft.com/office/drawing/2014/main" id="{D718AEF4-2414-4553-8981-9D946E70848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16" name="Line 14437">
          <a:extLst>
            <a:ext uri="{FF2B5EF4-FFF2-40B4-BE49-F238E27FC236}">
              <a16:creationId xmlns:a16="http://schemas.microsoft.com/office/drawing/2014/main" id="{2DCE18B7-7544-45DE-B87A-7C981E468F2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17" name="Line 14438">
          <a:extLst>
            <a:ext uri="{FF2B5EF4-FFF2-40B4-BE49-F238E27FC236}">
              <a16:creationId xmlns:a16="http://schemas.microsoft.com/office/drawing/2014/main" id="{DBAAB9F4-9A03-44BC-B4D2-A0803257BF1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18" name="Line 14439">
          <a:extLst>
            <a:ext uri="{FF2B5EF4-FFF2-40B4-BE49-F238E27FC236}">
              <a16:creationId xmlns:a16="http://schemas.microsoft.com/office/drawing/2014/main" id="{80253C8A-5D00-4D54-84A1-E56F4C7B87D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19" name="Line 14440">
          <a:extLst>
            <a:ext uri="{FF2B5EF4-FFF2-40B4-BE49-F238E27FC236}">
              <a16:creationId xmlns:a16="http://schemas.microsoft.com/office/drawing/2014/main" id="{8AE43510-B101-46E7-A791-61A845D0F8A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20" name="Line 14441">
          <a:extLst>
            <a:ext uri="{FF2B5EF4-FFF2-40B4-BE49-F238E27FC236}">
              <a16:creationId xmlns:a16="http://schemas.microsoft.com/office/drawing/2014/main" id="{92AE3DDE-A3EF-444E-A800-50C6D542B18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21" name="Line 14442">
          <a:extLst>
            <a:ext uri="{FF2B5EF4-FFF2-40B4-BE49-F238E27FC236}">
              <a16:creationId xmlns:a16="http://schemas.microsoft.com/office/drawing/2014/main" id="{22591C0C-D8C2-4C8C-8645-9CB41588274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22" name="Line 14443">
          <a:extLst>
            <a:ext uri="{FF2B5EF4-FFF2-40B4-BE49-F238E27FC236}">
              <a16:creationId xmlns:a16="http://schemas.microsoft.com/office/drawing/2014/main" id="{B87337CE-7C53-4CCF-8171-4B1D79F0553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23" name="Line 14444">
          <a:extLst>
            <a:ext uri="{FF2B5EF4-FFF2-40B4-BE49-F238E27FC236}">
              <a16:creationId xmlns:a16="http://schemas.microsoft.com/office/drawing/2014/main" id="{FCFCCA8D-E505-4BA8-9AEE-D1578263AB0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24" name="Line 14445">
          <a:extLst>
            <a:ext uri="{FF2B5EF4-FFF2-40B4-BE49-F238E27FC236}">
              <a16:creationId xmlns:a16="http://schemas.microsoft.com/office/drawing/2014/main" id="{05CBF991-DA7F-49F1-8982-EAF8C6A6FCF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25" name="Line 14446">
          <a:extLst>
            <a:ext uri="{FF2B5EF4-FFF2-40B4-BE49-F238E27FC236}">
              <a16:creationId xmlns:a16="http://schemas.microsoft.com/office/drawing/2014/main" id="{8678F724-47A3-4DDE-87AE-C2880AD515D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26" name="Line 14447">
          <a:extLst>
            <a:ext uri="{FF2B5EF4-FFF2-40B4-BE49-F238E27FC236}">
              <a16:creationId xmlns:a16="http://schemas.microsoft.com/office/drawing/2014/main" id="{7B5D5917-62DA-479F-8D65-6B313DC82CA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27" name="Line 14448">
          <a:extLst>
            <a:ext uri="{FF2B5EF4-FFF2-40B4-BE49-F238E27FC236}">
              <a16:creationId xmlns:a16="http://schemas.microsoft.com/office/drawing/2014/main" id="{CD35CC99-AAEB-483D-94D2-40972167779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28" name="Line 14449">
          <a:extLst>
            <a:ext uri="{FF2B5EF4-FFF2-40B4-BE49-F238E27FC236}">
              <a16:creationId xmlns:a16="http://schemas.microsoft.com/office/drawing/2014/main" id="{639A00BD-6F32-4581-849B-C86159C1873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29" name="Line 14450">
          <a:extLst>
            <a:ext uri="{FF2B5EF4-FFF2-40B4-BE49-F238E27FC236}">
              <a16:creationId xmlns:a16="http://schemas.microsoft.com/office/drawing/2014/main" id="{82043DEF-4152-4B66-9B7B-4A509942BE8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30" name="Line 14451">
          <a:extLst>
            <a:ext uri="{FF2B5EF4-FFF2-40B4-BE49-F238E27FC236}">
              <a16:creationId xmlns:a16="http://schemas.microsoft.com/office/drawing/2014/main" id="{1C2F5814-2E86-44B6-8ADD-1AA2764AF2B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31" name="Line 14452">
          <a:extLst>
            <a:ext uri="{FF2B5EF4-FFF2-40B4-BE49-F238E27FC236}">
              <a16:creationId xmlns:a16="http://schemas.microsoft.com/office/drawing/2014/main" id="{FA85D08E-B1FD-453E-B811-40A95B9402B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32" name="Line 14453">
          <a:extLst>
            <a:ext uri="{FF2B5EF4-FFF2-40B4-BE49-F238E27FC236}">
              <a16:creationId xmlns:a16="http://schemas.microsoft.com/office/drawing/2014/main" id="{6F5E34FE-24E6-4EDB-9808-16130174D7B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33" name="Line 14454">
          <a:extLst>
            <a:ext uri="{FF2B5EF4-FFF2-40B4-BE49-F238E27FC236}">
              <a16:creationId xmlns:a16="http://schemas.microsoft.com/office/drawing/2014/main" id="{102A4F29-D6E9-479A-870A-6ECF425E911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34" name="Line 14455">
          <a:extLst>
            <a:ext uri="{FF2B5EF4-FFF2-40B4-BE49-F238E27FC236}">
              <a16:creationId xmlns:a16="http://schemas.microsoft.com/office/drawing/2014/main" id="{D3E9F073-697D-46AA-8674-6CD1856D260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35" name="Line 14456">
          <a:extLst>
            <a:ext uri="{FF2B5EF4-FFF2-40B4-BE49-F238E27FC236}">
              <a16:creationId xmlns:a16="http://schemas.microsoft.com/office/drawing/2014/main" id="{45BF274C-14E8-4B69-AEF8-AE49AD02F06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36" name="Line 14457">
          <a:extLst>
            <a:ext uri="{FF2B5EF4-FFF2-40B4-BE49-F238E27FC236}">
              <a16:creationId xmlns:a16="http://schemas.microsoft.com/office/drawing/2014/main" id="{2F61211F-B896-449A-94B1-24A6788B7A5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37" name="Line 14458">
          <a:extLst>
            <a:ext uri="{FF2B5EF4-FFF2-40B4-BE49-F238E27FC236}">
              <a16:creationId xmlns:a16="http://schemas.microsoft.com/office/drawing/2014/main" id="{90257656-0C19-4021-8B98-A6E47565741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38" name="Line 14459">
          <a:extLst>
            <a:ext uri="{FF2B5EF4-FFF2-40B4-BE49-F238E27FC236}">
              <a16:creationId xmlns:a16="http://schemas.microsoft.com/office/drawing/2014/main" id="{3706B7FC-8252-46BA-AD0F-D1AF9DA75D8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39" name="Line 14460">
          <a:extLst>
            <a:ext uri="{FF2B5EF4-FFF2-40B4-BE49-F238E27FC236}">
              <a16:creationId xmlns:a16="http://schemas.microsoft.com/office/drawing/2014/main" id="{518DA73B-1EC1-40F6-A18F-4AB7B636508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40" name="Line 14461">
          <a:extLst>
            <a:ext uri="{FF2B5EF4-FFF2-40B4-BE49-F238E27FC236}">
              <a16:creationId xmlns:a16="http://schemas.microsoft.com/office/drawing/2014/main" id="{84E98F00-4C29-451D-AE4D-5E8231CC4B5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41" name="Line 14462">
          <a:extLst>
            <a:ext uri="{FF2B5EF4-FFF2-40B4-BE49-F238E27FC236}">
              <a16:creationId xmlns:a16="http://schemas.microsoft.com/office/drawing/2014/main" id="{87EC4C1B-D86A-495E-BB53-67D90147D57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42" name="Line 14463">
          <a:extLst>
            <a:ext uri="{FF2B5EF4-FFF2-40B4-BE49-F238E27FC236}">
              <a16:creationId xmlns:a16="http://schemas.microsoft.com/office/drawing/2014/main" id="{BABD28BA-D396-46AC-879F-FA9D67B63A8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43" name="Line 14464">
          <a:extLst>
            <a:ext uri="{FF2B5EF4-FFF2-40B4-BE49-F238E27FC236}">
              <a16:creationId xmlns:a16="http://schemas.microsoft.com/office/drawing/2014/main" id="{3EAC9EA3-81BD-4B52-80F3-2270CA45A37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44" name="Line 14465">
          <a:extLst>
            <a:ext uri="{FF2B5EF4-FFF2-40B4-BE49-F238E27FC236}">
              <a16:creationId xmlns:a16="http://schemas.microsoft.com/office/drawing/2014/main" id="{339982D1-EE33-4D30-AB87-0B880F0D8CF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45" name="Line 14466">
          <a:extLst>
            <a:ext uri="{FF2B5EF4-FFF2-40B4-BE49-F238E27FC236}">
              <a16:creationId xmlns:a16="http://schemas.microsoft.com/office/drawing/2014/main" id="{B54306DB-D6C8-4179-9972-B6BA8D76DCB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46" name="Line 14467">
          <a:extLst>
            <a:ext uri="{FF2B5EF4-FFF2-40B4-BE49-F238E27FC236}">
              <a16:creationId xmlns:a16="http://schemas.microsoft.com/office/drawing/2014/main" id="{B20F7BAA-1711-48D7-B85C-DC2C5A46B3F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47" name="Line 14468">
          <a:extLst>
            <a:ext uri="{FF2B5EF4-FFF2-40B4-BE49-F238E27FC236}">
              <a16:creationId xmlns:a16="http://schemas.microsoft.com/office/drawing/2014/main" id="{CCE1FDF3-FCB7-4168-B94C-3ECCE8A6A8A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48" name="Line 14469">
          <a:extLst>
            <a:ext uri="{FF2B5EF4-FFF2-40B4-BE49-F238E27FC236}">
              <a16:creationId xmlns:a16="http://schemas.microsoft.com/office/drawing/2014/main" id="{B553AB28-A27D-4CCE-BD6B-8D9E73CABB1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49" name="Line 14470">
          <a:extLst>
            <a:ext uri="{FF2B5EF4-FFF2-40B4-BE49-F238E27FC236}">
              <a16:creationId xmlns:a16="http://schemas.microsoft.com/office/drawing/2014/main" id="{E207E231-9BCA-4780-ABD7-334C921B2EB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50" name="Line 14471">
          <a:extLst>
            <a:ext uri="{FF2B5EF4-FFF2-40B4-BE49-F238E27FC236}">
              <a16:creationId xmlns:a16="http://schemas.microsoft.com/office/drawing/2014/main" id="{836B2B51-94AB-4918-B22D-1090B6AF2DA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51" name="Line 14472">
          <a:extLst>
            <a:ext uri="{FF2B5EF4-FFF2-40B4-BE49-F238E27FC236}">
              <a16:creationId xmlns:a16="http://schemas.microsoft.com/office/drawing/2014/main" id="{A169620F-A71D-405C-9056-3A43016BEAB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52" name="Line 14473">
          <a:extLst>
            <a:ext uri="{FF2B5EF4-FFF2-40B4-BE49-F238E27FC236}">
              <a16:creationId xmlns:a16="http://schemas.microsoft.com/office/drawing/2014/main" id="{B26B672C-FE87-458F-B1F3-287F74CB059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53" name="Line 14474">
          <a:extLst>
            <a:ext uri="{FF2B5EF4-FFF2-40B4-BE49-F238E27FC236}">
              <a16:creationId xmlns:a16="http://schemas.microsoft.com/office/drawing/2014/main" id="{F8250B57-5BC3-43CD-A7CF-7FD48460662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54" name="Line 14475">
          <a:extLst>
            <a:ext uri="{FF2B5EF4-FFF2-40B4-BE49-F238E27FC236}">
              <a16:creationId xmlns:a16="http://schemas.microsoft.com/office/drawing/2014/main" id="{4E030F8B-EDE6-423E-AC2C-CCF1B7A37D4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55" name="Line 14476">
          <a:extLst>
            <a:ext uri="{FF2B5EF4-FFF2-40B4-BE49-F238E27FC236}">
              <a16:creationId xmlns:a16="http://schemas.microsoft.com/office/drawing/2014/main" id="{1936AAED-ACBD-4AC1-836F-861FA94D9DC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56" name="Line 14477">
          <a:extLst>
            <a:ext uri="{FF2B5EF4-FFF2-40B4-BE49-F238E27FC236}">
              <a16:creationId xmlns:a16="http://schemas.microsoft.com/office/drawing/2014/main" id="{AF0D7430-C3E7-4354-9DA5-A56B496E456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57" name="Line 14478">
          <a:extLst>
            <a:ext uri="{FF2B5EF4-FFF2-40B4-BE49-F238E27FC236}">
              <a16:creationId xmlns:a16="http://schemas.microsoft.com/office/drawing/2014/main" id="{F4A68F37-797C-4DD4-873E-31734E1C3C9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58" name="Line 14479">
          <a:extLst>
            <a:ext uri="{FF2B5EF4-FFF2-40B4-BE49-F238E27FC236}">
              <a16:creationId xmlns:a16="http://schemas.microsoft.com/office/drawing/2014/main" id="{AB29EF2C-4913-4E95-A22C-E5E3CFC09D6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59" name="Line 14480">
          <a:extLst>
            <a:ext uri="{FF2B5EF4-FFF2-40B4-BE49-F238E27FC236}">
              <a16:creationId xmlns:a16="http://schemas.microsoft.com/office/drawing/2014/main" id="{7496BF94-C7ED-4524-8AF4-2B0BC3B7746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60" name="Line 14481">
          <a:extLst>
            <a:ext uri="{FF2B5EF4-FFF2-40B4-BE49-F238E27FC236}">
              <a16:creationId xmlns:a16="http://schemas.microsoft.com/office/drawing/2014/main" id="{F033F460-C947-4003-A9AB-A3C7428BEF7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61" name="Line 14482">
          <a:extLst>
            <a:ext uri="{FF2B5EF4-FFF2-40B4-BE49-F238E27FC236}">
              <a16:creationId xmlns:a16="http://schemas.microsoft.com/office/drawing/2014/main" id="{EFA46B24-D4C0-4565-8A01-A5B6A4CBBDF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62" name="Line 14483">
          <a:extLst>
            <a:ext uri="{FF2B5EF4-FFF2-40B4-BE49-F238E27FC236}">
              <a16:creationId xmlns:a16="http://schemas.microsoft.com/office/drawing/2014/main" id="{D55D1A61-1C8F-4422-8196-8088306F364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63" name="Line 14484">
          <a:extLst>
            <a:ext uri="{FF2B5EF4-FFF2-40B4-BE49-F238E27FC236}">
              <a16:creationId xmlns:a16="http://schemas.microsoft.com/office/drawing/2014/main" id="{963D6CFD-AF62-4986-BE85-F6896A147EC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64" name="Line 14485">
          <a:extLst>
            <a:ext uri="{FF2B5EF4-FFF2-40B4-BE49-F238E27FC236}">
              <a16:creationId xmlns:a16="http://schemas.microsoft.com/office/drawing/2014/main" id="{35104D1A-0DC0-4B0A-92C3-4952AEFF7E7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65" name="Line 14486">
          <a:extLst>
            <a:ext uri="{FF2B5EF4-FFF2-40B4-BE49-F238E27FC236}">
              <a16:creationId xmlns:a16="http://schemas.microsoft.com/office/drawing/2014/main" id="{4EDAB1BD-4DA1-4E33-9FEA-5D39EE0D714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66" name="Line 14487">
          <a:extLst>
            <a:ext uri="{FF2B5EF4-FFF2-40B4-BE49-F238E27FC236}">
              <a16:creationId xmlns:a16="http://schemas.microsoft.com/office/drawing/2014/main" id="{174B7D41-18E3-4B12-9D73-0C457A69C78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67" name="Line 14488">
          <a:extLst>
            <a:ext uri="{FF2B5EF4-FFF2-40B4-BE49-F238E27FC236}">
              <a16:creationId xmlns:a16="http://schemas.microsoft.com/office/drawing/2014/main" id="{4796FEF8-3FC4-4838-B2B7-CFD8E5A7163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68" name="Line 14489">
          <a:extLst>
            <a:ext uri="{FF2B5EF4-FFF2-40B4-BE49-F238E27FC236}">
              <a16:creationId xmlns:a16="http://schemas.microsoft.com/office/drawing/2014/main" id="{6800F3DE-088E-4CCE-A3AC-6966D843314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69" name="Line 14490">
          <a:extLst>
            <a:ext uri="{FF2B5EF4-FFF2-40B4-BE49-F238E27FC236}">
              <a16:creationId xmlns:a16="http://schemas.microsoft.com/office/drawing/2014/main" id="{81AD7FEB-C3D3-468D-8127-FECA179453A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70" name="Line 14491">
          <a:extLst>
            <a:ext uri="{FF2B5EF4-FFF2-40B4-BE49-F238E27FC236}">
              <a16:creationId xmlns:a16="http://schemas.microsoft.com/office/drawing/2014/main" id="{A4838341-74E5-4AD5-9836-779D6E8D77A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71" name="Line 14492">
          <a:extLst>
            <a:ext uri="{FF2B5EF4-FFF2-40B4-BE49-F238E27FC236}">
              <a16:creationId xmlns:a16="http://schemas.microsoft.com/office/drawing/2014/main" id="{615F751F-FDB9-4299-BAAE-598EA94EC8C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72" name="Line 14493">
          <a:extLst>
            <a:ext uri="{FF2B5EF4-FFF2-40B4-BE49-F238E27FC236}">
              <a16:creationId xmlns:a16="http://schemas.microsoft.com/office/drawing/2014/main" id="{47275CE0-6024-4E86-A8A4-AD1531BA899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73" name="Line 14494">
          <a:extLst>
            <a:ext uri="{FF2B5EF4-FFF2-40B4-BE49-F238E27FC236}">
              <a16:creationId xmlns:a16="http://schemas.microsoft.com/office/drawing/2014/main" id="{B473741B-ED9F-4AB3-B528-8892EA02D92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74" name="Line 14495">
          <a:extLst>
            <a:ext uri="{FF2B5EF4-FFF2-40B4-BE49-F238E27FC236}">
              <a16:creationId xmlns:a16="http://schemas.microsoft.com/office/drawing/2014/main" id="{9EA3BE02-4802-4BC3-BAFB-21A6EF78857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75" name="Line 14496">
          <a:extLst>
            <a:ext uri="{FF2B5EF4-FFF2-40B4-BE49-F238E27FC236}">
              <a16:creationId xmlns:a16="http://schemas.microsoft.com/office/drawing/2014/main" id="{D4E3EB55-BC24-4A7D-822F-D1CC73C9DC5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76" name="Line 14497">
          <a:extLst>
            <a:ext uri="{FF2B5EF4-FFF2-40B4-BE49-F238E27FC236}">
              <a16:creationId xmlns:a16="http://schemas.microsoft.com/office/drawing/2014/main" id="{6BD859EA-1CE1-4E8A-A446-BFCA2C22794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77" name="Line 14498">
          <a:extLst>
            <a:ext uri="{FF2B5EF4-FFF2-40B4-BE49-F238E27FC236}">
              <a16:creationId xmlns:a16="http://schemas.microsoft.com/office/drawing/2014/main" id="{20216C8B-2228-4809-BBA6-A2E78E88D68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78" name="Line 14499">
          <a:extLst>
            <a:ext uri="{FF2B5EF4-FFF2-40B4-BE49-F238E27FC236}">
              <a16:creationId xmlns:a16="http://schemas.microsoft.com/office/drawing/2014/main" id="{7A0241C1-9D5F-4533-B801-9C33C64856C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79" name="Line 14500">
          <a:extLst>
            <a:ext uri="{FF2B5EF4-FFF2-40B4-BE49-F238E27FC236}">
              <a16:creationId xmlns:a16="http://schemas.microsoft.com/office/drawing/2014/main" id="{9C80B42F-BB93-4375-8878-0D0939E4979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80" name="Line 14501">
          <a:extLst>
            <a:ext uri="{FF2B5EF4-FFF2-40B4-BE49-F238E27FC236}">
              <a16:creationId xmlns:a16="http://schemas.microsoft.com/office/drawing/2014/main" id="{BA68F01F-2252-4EF2-A7CF-83D9709FD58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81" name="Line 14502">
          <a:extLst>
            <a:ext uri="{FF2B5EF4-FFF2-40B4-BE49-F238E27FC236}">
              <a16:creationId xmlns:a16="http://schemas.microsoft.com/office/drawing/2014/main" id="{37271792-23CF-4396-B4A3-94BC65008A7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82" name="Line 14503">
          <a:extLst>
            <a:ext uri="{FF2B5EF4-FFF2-40B4-BE49-F238E27FC236}">
              <a16:creationId xmlns:a16="http://schemas.microsoft.com/office/drawing/2014/main" id="{B42FBFD6-3283-4F30-B400-B41F6D28392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83" name="Line 14504">
          <a:extLst>
            <a:ext uri="{FF2B5EF4-FFF2-40B4-BE49-F238E27FC236}">
              <a16:creationId xmlns:a16="http://schemas.microsoft.com/office/drawing/2014/main" id="{CCC5B4DE-322F-4921-A96C-C470310DB68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84" name="Line 14505">
          <a:extLst>
            <a:ext uri="{FF2B5EF4-FFF2-40B4-BE49-F238E27FC236}">
              <a16:creationId xmlns:a16="http://schemas.microsoft.com/office/drawing/2014/main" id="{9974A81B-8B02-4789-B50F-6CFD8E8494F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85" name="Line 14506">
          <a:extLst>
            <a:ext uri="{FF2B5EF4-FFF2-40B4-BE49-F238E27FC236}">
              <a16:creationId xmlns:a16="http://schemas.microsoft.com/office/drawing/2014/main" id="{F2253EFB-D6E6-46A2-BA47-48E89C8B488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86" name="Line 14507">
          <a:extLst>
            <a:ext uri="{FF2B5EF4-FFF2-40B4-BE49-F238E27FC236}">
              <a16:creationId xmlns:a16="http://schemas.microsoft.com/office/drawing/2014/main" id="{F9BA9000-F6A2-4770-B9C3-09B16F5C165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87" name="Line 14508">
          <a:extLst>
            <a:ext uri="{FF2B5EF4-FFF2-40B4-BE49-F238E27FC236}">
              <a16:creationId xmlns:a16="http://schemas.microsoft.com/office/drawing/2014/main" id="{80FE0191-D8BB-47C4-B5E9-A3247671A3F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88" name="Line 14509">
          <a:extLst>
            <a:ext uri="{FF2B5EF4-FFF2-40B4-BE49-F238E27FC236}">
              <a16:creationId xmlns:a16="http://schemas.microsoft.com/office/drawing/2014/main" id="{FC575C18-4E5E-4D84-A9BC-D62E3FA4301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89" name="Line 14510">
          <a:extLst>
            <a:ext uri="{FF2B5EF4-FFF2-40B4-BE49-F238E27FC236}">
              <a16:creationId xmlns:a16="http://schemas.microsoft.com/office/drawing/2014/main" id="{82FF888D-7B3B-4800-A7F4-50DADC0B4C6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90" name="Line 14511">
          <a:extLst>
            <a:ext uri="{FF2B5EF4-FFF2-40B4-BE49-F238E27FC236}">
              <a16:creationId xmlns:a16="http://schemas.microsoft.com/office/drawing/2014/main" id="{0AF40B5D-E9F5-46EE-9788-691E742BA4E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91" name="Line 14512">
          <a:extLst>
            <a:ext uri="{FF2B5EF4-FFF2-40B4-BE49-F238E27FC236}">
              <a16:creationId xmlns:a16="http://schemas.microsoft.com/office/drawing/2014/main" id="{C07DF333-6926-4AD7-9E82-1E2C554FEBA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92" name="Line 14513">
          <a:extLst>
            <a:ext uri="{FF2B5EF4-FFF2-40B4-BE49-F238E27FC236}">
              <a16:creationId xmlns:a16="http://schemas.microsoft.com/office/drawing/2014/main" id="{0DA28D58-CE4A-46A5-8AF5-181CC55FA5F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93" name="Line 14514">
          <a:extLst>
            <a:ext uri="{FF2B5EF4-FFF2-40B4-BE49-F238E27FC236}">
              <a16:creationId xmlns:a16="http://schemas.microsoft.com/office/drawing/2014/main" id="{F3F64E52-5156-4687-8698-D301B172C68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94" name="Line 14515">
          <a:extLst>
            <a:ext uri="{FF2B5EF4-FFF2-40B4-BE49-F238E27FC236}">
              <a16:creationId xmlns:a16="http://schemas.microsoft.com/office/drawing/2014/main" id="{C19E43F2-2554-4B33-B281-0B000D6F494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95" name="Line 14516">
          <a:extLst>
            <a:ext uri="{FF2B5EF4-FFF2-40B4-BE49-F238E27FC236}">
              <a16:creationId xmlns:a16="http://schemas.microsoft.com/office/drawing/2014/main" id="{E606E8E3-4324-4776-846E-3906E037A21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96" name="Line 14517">
          <a:extLst>
            <a:ext uri="{FF2B5EF4-FFF2-40B4-BE49-F238E27FC236}">
              <a16:creationId xmlns:a16="http://schemas.microsoft.com/office/drawing/2014/main" id="{0E03CA80-F53E-4943-87B1-8D570A73FC6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97" name="Line 14518">
          <a:extLst>
            <a:ext uri="{FF2B5EF4-FFF2-40B4-BE49-F238E27FC236}">
              <a16:creationId xmlns:a16="http://schemas.microsoft.com/office/drawing/2014/main" id="{261D8C71-67AF-46AD-A58E-84B83B8D99B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98" name="Line 14519">
          <a:extLst>
            <a:ext uri="{FF2B5EF4-FFF2-40B4-BE49-F238E27FC236}">
              <a16:creationId xmlns:a16="http://schemas.microsoft.com/office/drawing/2014/main" id="{EBF27D53-4029-4858-AB0C-14FF9BA0194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299" name="Line 14520">
          <a:extLst>
            <a:ext uri="{FF2B5EF4-FFF2-40B4-BE49-F238E27FC236}">
              <a16:creationId xmlns:a16="http://schemas.microsoft.com/office/drawing/2014/main" id="{382992B0-ECCB-4205-A02C-8A864FC1719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00" name="Line 14521">
          <a:extLst>
            <a:ext uri="{FF2B5EF4-FFF2-40B4-BE49-F238E27FC236}">
              <a16:creationId xmlns:a16="http://schemas.microsoft.com/office/drawing/2014/main" id="{17E0AE74-D1BF-48FB-A929-08DB6FF1F0B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01" name="Line 14522">
          <a:extLst>
            <a:ext uri="{FF2B5EF4-FFF2-40B4-BE49-F238E27FC236}">
              <a16:creationId xmlns:a16="http://schemas.microsoft.com/office/drawing/2014/main" id="{F2E2D991-94DD-4194-BE6B-D6F203B7A13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02" name="Line 14523">
          <a:extLst>
            <a:ext uri="{FF2B5EF4-FFF2-40B4-BE49-F238E27FC236}">
              <a16:creationId xmlns:a16="http://schemas.microsoft.com/office/drawing/2014/main" id="{1E998E38-7046-423D-8C78-3A0E4B8CFAD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03" name="Line 14524">
          <a:extLst>
            <a:ext uri="{FF2B5EF4-FFF2-40B4-BE49-F238E27FC236}">
              <a16:creationId xmlns:a16="http://schemas.microsoft.com/office/drawing/2014/main" id="{C2199FEA-7802-4243-A949-BCA78E5FDDC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04" name="Line 14525">
          <a:extLst>
            <a:ext uri="{FF2B5EF4-FFF2-40B4-BE49-F238E27FC236}">
              <a16:creationId xmlns:a16="http://schemas.microsoft.com/office/drawing/2014/main" id="{615FB99E-1361-4232-BE6C-C2BEF86CF0B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05" name="Line 14526">
          <a:extLst>
            <a:ext uri="{FF2B5EF4-FFF2-40B4-BE49-F238E27FC236}">
              <a16:creationId xmlns:a16="http://schemas.microsoft.com/office/drawing/2014/main" id="{1666D3A4-7C72-4A65-8FD2-FB81D29227B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06" name="Line 14527">
          <a:extLst>
            <a:ext uri="{FF2B5EF4-FFF2-40B4-BE49-F238E27FC236}">
              <a16:creationId xmlns:a16="http://schemas.microsoft.com/office/drawing/2014/main" id="{E3DA0C59-7B5E-4D72-A182-6B37F6640B4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07" name="Line 14528">
          <a:extLst>
            <a:ext uri="{FF2B5EF4-FFF2-40B4-BE49-F238E27FC236}">
              <a16:creationId xmlns:a16="http://schemas.microsoft.com/office/drawing/2014/main" id="{058D1F7B-7544-4BB4-8A6C-D1AFA2EDA60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08" name="Line 14529">
          <a:extLst>
            <a:ext uri="{FF2B5EF4-FFF2-40B4-BE49-F238E27FC236}">
              <a16:creationId xmlns:a16="http://schemas.microsoft.com/office/drawing/2014/main" id="{5A4D3143-9E3F-4FAA-BE17-D3E603EC007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09" name="Line 14530">
          <a:extLst>
            <a:ext uri="{FF2B5EF4-FFF2-40B4-BE49-F238E27FC236}">
              <a16:creationId xmlns:a16="http://schemas.microsoft.com/office/drawing/2014/main" id="{5E01174D-20BA-4283-8C58-0C2BB4C4903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10" name="Line 14531">
          <a:extLst>
            <a:ext uri="{FF2B5EF4-FFF2-40B4-BE49-F238E27FC236}">
              <a16:creationId xmlns:a16="http://schemas.microsoft.com/office/drawing/2014/main" id="{549A5D2D-3E1C-422B-B039-764A49C0E6E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11" name="Line 14532">
          <a:extLst>
            <a:ext uri="{FF2B5EF4-FFF2-40B4-BE49-F238E27FC236}">
              <a16:creationId xmlns:a16="http://schemas.microsoft.com/office/drawing/2014/main" id="{A0000688-3E48-441B-8A3E-18BBB8F578D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12" name="Line 14533">
          <a:extLst>
            <a:ext uri="{FF2B5EF4-FFF2-40B4-BE49-F238E27FC236}">
              <a16:creationId xmlns:a16="http://schemas.microsoft.com/office/drawing/2014/main" id="{209F515C-B28A-46E2-A3DB-4805BC48A51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13" name="Line 14534">
          <a:extLst>
            <a:ext uri="{FF2B5EF4-FFF2-40B4-BE49-F238E27FC236}">
              <a16:creationId xmlns:a16="http://schemas.microsoft.com/office/drawing/2014/main" id="{ED74DC1B-AE7F-4285-A147-1CF6B8A21A0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14" name="Line 14535">
          <a:extLst>
            <a:ext uri="{FF2B5EF4-FFF2-40B4-BE49-F238E27FC236}">
              <a16:creationId xmlns:a16="http://schemas.microsoft.com/office/drawing/2014/main" id="{36D57026-0455-4AA4-94D4-3164445611B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15" name="Line 14536">
          <a:extLst>
            <a:ext uri="{FF2B5EF4-FFF2-40B4-BE49-F238E27FC236}">
              <a16:creationId xmlns:a16="http://schemas.microsoft.com/office/drawing/2014/main" id="{7C92DFE6-6555-40FD-B9E5-167AA3BEB8F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16" name="Line 14537">
          <a:extLst>
            <a:ext uri="{FF2B5EF4-FFF2-40B4-BE49-F238E27FC236}">
              <a16:creationId xmlns:a16="http://schemas.microsoft.com/office/drawing/2014/main" id="{EBA8CFF9-74D8-4D6F-B048-32DAFBD4ACC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17" name="Line 14538">
          <a:extLst>
            <a:ext uri="{FF2B5EF4-FFF2-40B4-BE49-F238E27FC236}">
              <a16:creationId xmlns:a16="http://schemas.microsoft.com/office/drawing/2014/main" id="{B3AFA13A-D6A9-447E-8DFE-EE5DA9A4CCF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18" name="Line 14539">
          <a:extLst>
            <a:ext uri="{FF2B5EF4-FFF2-40B4-BE49-F238E27FC236}">
              <a16:creationId xmlns:a16="http://schemas.microsoft.com/office/drawing/2014/main" id="{12EC092A-68B3-4AA4-A929-496BAAA9C6D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19" name="Line 14540">
          <a:extLst>
            <a:ext uri="{FF2B5EF4-FFF2-40B4-BE49-F238E27FC236}">
              <a16:creationId xmlns:a16="http://schemas.microsoft.com/office/drawing/2014/main" id="{1563D361-4460-4114-A73D-5DBC992AF67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20" name="Line 14541">
          <a:extLst>
            <a:ext uri="{FF2B5EF4-FFF2-40B4-BE49-F238E27FC236}">
              <a16:creationId xmlns:a16="http://schemas.microsoft.com/office/drawing/2014/main" id="{7F0BE584-ECAB-4214-B245-3815D06FDC7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21" name="Line 14542">
          <a:extLst>
            <a:ext uri="{FF2B5EF4-FFF2-40B4-BE49-F238E27FC236}">
              <a16:creationId xmlns:a16="http://schemas.microsoft.com/office/drawing/2014/main" id="{2E16CDD0-6B78-4C67-BF16-87A30782E91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22" name="Line 14543">
          <a:extLst>
            <a:ext uri="{FF2B5EF4-FFF2-40B4-BE49-F238E27FC236}">
              <a16:creationId xmlns:a16="http://schemas.microsoft.com/office/drawing/2014/main" id="{C0960877-FAB6-476B-BDF4-C8178DB1A5C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23" name="Line 14544">
          <a:extLst>
            <a:ext uri="{FF2B5EF4-FFF2-40B4-BE49-F238E27FC236}">
              <a16:creationId xmlns:a16="http://schemas.microsoft.com/office/drawing/2014/main" id="{3F95FF1D-B8F2-43DC-AC34-16A4F605314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24" name="Line 14545">
          <a:extLst>
            <a:ext uri="{FF2B5EF4-FFF2-40B4-BE49-F238E27FC236}">
              <a16:creationId xmlns:a16="http://schemas.microsoft.com/office/drawing/2014/main" id="{7741850A-8423-4130-A751-2586D5A4047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25" name="Line 14546">
          <a:extLst>
            <a:ext uri="{FF2B5EF4-FFF2-40B4-BE49-F238E27FC236}">
              <a16:creationId xmlns:a16="http://schemas.microsoft.com/office/drawing/2014/main" id="{E47AA45F-9563-4C2B-AF92-D0AD5B4587A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26" name="Line 14547">
          <a:extLst>
            <a:ext uri="{FF2B5EF4-FFF2-40B4-BE49-F238E27FC236}">
              <a16:creationId xmlns:a16="http://schemas.microsoft.com/office/drawing/2014/main" id="{0FA1D785-D904-4FE3-AD43-E5764C29D7D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27" name="Line 14548">
          <a:extLst>
            <a:ext uri="{FF2B5EF4-FFF2-40B4-BE49-F238E27FC236}">
              <a16:creationId xmlns:a16="http://schemas.microsoft.com/office/drawing/2014/main" id="{817B293E-6C88-4754-89AB-EA633A492F7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28" name="Line 14549">
          <a:extLst>
            <a:ext uri="{FF2B5EF4-FFF2-40B4-BE49-F238E27FC236}">
              <a16:creationId xmlns:a16="http://schemas.microsoft.com/office/drawing/2014/main" id="{AC70DF57-D7FF-4752-8999-FF44D2E9DFD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29" name="Line 14550">
          <a:extLst>
            <a:ext uri="{FF2B5EF4-FFF2-40B4-BE49-F238E27FC236}">
              <a16:creationId xmlns:a16="http://schemas.microsoft.com/office/drawing/2014/main" id="{63B8A2CE-6E53-4308-9F4C-940AAFE6594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30" name="Line 14551">
          <a:extLst>
            <a:ext uri="{FF2B5EF4-FFF2-40B4-BE49-F238E27FC236}">
              <a16:creationId xmlns:a16="http://schemas.microsoft.com/office/drawing/2014/main" id="{274363B6-24B2-41CE-B956-1AD4360F0AF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31" name="Line 14552">
          <a:extLst>
            <a:ext uri="{FF2B5EF4-FFF2-40B4-BE49-F238E27FC236}">
              <a16:creationId xmlns:a16="http://schemas.microsoft.com/office/drawing/2014/main" id="{0D726781-C988-482C-B515-527768759B2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32" name="Line 14553">
          <a:extLst>
            <a:ext uri="{FF2B5EF4-FFF2-40B4-BE49-F238E27FC236}">
              <a16:creationId xmlns:a16="http://schemas.microsoft.com/office/drawing/2014/main" id="{633688E5-974F-4326-8687-5D3DD5D781B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33" name="Line 14554">
          <a:extLst>
            <a:ext uri="{FF2B5EF4-FFF2-40B4-BE49-F238E27FC236}">
              <a16:creationId xmlns:a16="http://schemas.microsoft.com/office/drawing/2014/main" id="{16EE50D5-3613-4AF4-83D2-96169A01DC2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34" name="Line 14555">
          <a:extLst>
            <a:ext uri="{FF2B5EF4-FFF2-40B4-BE49-F238E27FC236}">
              <a16:creationId xmlns:a16="http://schemas.microsoft.com/office/drawing/2014/main" id="{896F5FA9-B30D-4282-8386-C8458E85E20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35" name="Line 14556">
          <a:extLst>
            <a:ext uri="{FF2B5EF4-FFF2-40B4-BE49-F238E27FC236}">
              <a16:creationId xmlns:a16="http://schemas.microsoft.com/office/drawing/2014/main" id="{7420681C-1386-48F2-9781-D5B1DFAFF37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36" name="Line 14557">
          <a:extLst>
            <a:ext uri="{FF2B5EF4-FFF2-40B4-BE49-F238E27FC236}">
              <a16:creationId xmlns:a16="http://schemas.microsoft.com/office/drawing/2014/main" id="{342B74B6-145A-4AAB-8EB7-ABBEFB2BDAD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37" name="Line 14558">
          <a:extLst>
            <a:ext uri="{FF2B5EF4-FFF2-40B4-BE49-F238E27FC236}">
              <a16:creationId xmlns:a16="http://schemas.microsoft.com/office/drawing/2014/main" id="{B7E29E64-C302-4832-B6CE-DA6B2B9FD6C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38" name="Line 14559">
          <a:extLst>
            <a:ext uri="{FF2B5EF4-FFF2-40B4-BE49-F238E27FC236}">
              <a16:creationId xmlns:a16="http://schemas.microsoft.com/office/drawing/2014/main" id="{1424170F-993F-41AB-8F53-B0437450292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39" name="Line 14560">
          <a:extLst>
            <a:ext uri="{FF2B5EF4-FFF2-40B4-BE49-F238E27FC236}">
              <a16:creationId xmlns:a16="http://schemas.microsoft.com/office/drawing/2014/main" id="{075305B0-2EE9-4FD0-A018-F3A3AA36E37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40" name="Line 14561">
          <a:extLst>
            <a:ext uri="{FF2B5EF4-FFF2-40B4-BE49-F238E27FC236}">
              <a16:creationId xmlns:a16="http://schemas.microsoft.com/office/drawing/2014/main" id="{5C51FCEC-8AA7-4CCD-B937-BA8665525F6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41" name="Line 14562">
          <a:extLst>
            <a:ext uri="{FF2B5EF4-FFF2-40B4-BE49-F238E27FC236}">
              <a16:creationId xmlns:a16="http://schemas.microsoft.com/office/drawing/2014/main" id="{1F4C0126-2D38-41C2-A5CE-D300326E299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42" name="Line 14563">
          <a:extLst>
            <a:ext uri="{FF2B5EF4-FFF2-40B4-BE49-F238E27FC236}">
              <a16:creationId xmlns:a16="http://schemas.microsoft.com/office/drawing/2014/main" id="{AD2FFC1F-BE17-4B7F-B57B-C5403614D77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43" name="Line 14564">
          <a:extLst>
            <a:ext uri="{FF2B5EF4-FFF2-40B4-BE49-F238E27FC236}">
              <a16:creationId xmlns:a16="http://schemas.microsoft.com/office/drawing/2014/main" id="{71F6BCE7-487F-4F43-AE9C-B52C52596A6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44" name="Line 14565">
          <a:extLst>
            <a:ext uri="{FF2B5EF4-FFF2-40B4-BE49-F238E27FC236}">
              <a16:creationId xmlns:a16="http://schemas.microsoft.com/office/drawing/2014/main" id="{6300F1CB-6AB6-4289-B53F-1F45CB4BD22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45" name="Line 14566">
          <a:extLst>
            <a:ext uri="{FF2B5EF4-FFF2-40B4-BE49-F238E27FC236}">
              <a16:creationId xmlns:a16="http://schemas.microsoft.com/office/drawing/2014/main" id="{23579AC7-E3DF-421B-8C79-9CCE07EFB60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46" name="Line 14567">
          <a:extLst>
            <a:ext uri="{FF2B5EF4-FFF2-40B4-BE49-F238E27FC236}">
              <a16:creationId xmlns:a16="http://schemas.microsoft.com/office/drawing/2014/main" id="{F6598DF9-E3F4-4116-9DAD-E9070F1C303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47" name="Line 14568">
          <a:extLst>
            <a:ext uri="{FF2B5EF4-FFF2-40B4-BE49-F238E27FC236}">
              <a16:creationId xmlns:a16="http://schemas.microsoft.com/office/drawing/2014/main" id="{1B92EB04-CD75-44D2-9C39-2C1441D6C39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48" name="Line 14569">
          <a:extLst>
            <a:ext uri="{FF2B5EF4-FFF2-40B4-BE49-F238E27FC236}">
              <a16:creationId xmlns:a16="http://schemas.microsoft.com/office/drawing/2014/main" id="{5933187D-77C5-4600-A5A3-1BCB70262CA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49" name="Line 14570">
          <a:extLst>
            <a:ext uri="{FF2B5EF4-FFF2-40B4-BE49-F238E27FC236}">
              <a16:creationId xmlns:a16="http://schemas.microsoft.com/office/drawing/2014/main" id="{90995D49-0013-4D9D-BB4F-17E9D78CFAB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50" name="Line 14571">
          <a:extLst>
            <a:ext uri="{FF2B5EF4-FFF2-40B4-BE49-F238E27FC236}">
              <a16:creationId xmlns:a16="http://schemas.microsoft.com/office/drawing/2014/main" id="{3A57E26C-F022-4314-B648-DFF71DD182A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51" name="Line 14572">
          <a:extLst>
            <a:ext uri="{FF2B5EF4-FFF2-40B4-BE49-F238E27FC236}">
              <a16:creationId xmlns:a16="http://schemas.microsoft.com/office/drawing/2014/main" id="{72077B9E-B824-46D3-80CB-B97842F4C7F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52" name="Line 14573">
          <a:extLst>
            <a:ext uri="{FF2B5EF4-FFF2-40B4-BE49-F238E27FC236}">
              <a16:creationId xmlns:a16="http://schemas.microsoft.com/office/drawing/2014/main" id="{9E25A0D9-045C-4559-8E70-0DE468DA4B4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53" name="Line 14574">
          <a:extLst>
            <a:ext uri="{FF2B5EF4-FFF2-40B4-BE49-F238E27FC236}">
              <a16:creationId xmlns:a16="http://schemas.microsoft.com/office/drawing/2014/main" id="{4B0F5CA4-30D1-4756-94FA-B4C48571261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54" name="Line 14575">
          <a:extLst>
            <a:ext uri="{FF2B5EF4-FFF2-40B4-BE49-F238E27FC236}">
              <a16:creationId xmlns:a16="http://schemas.microsoft.com/office/drawing/2014/main" id="{635ED920-4116-405F-9457-1D2747967AF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55" name="Line 14576">
          <a:extLst>
            <a:ext uri="{FF2B5EF4-FFF2-40B4-BE49-F238E27FC236}">
              <a16:creationId xmlns:a16="http://schemas.microsoft.com/office/drawing/2014/main" id="{58448DF9-5526-45C5-A566-5D8AFBB0963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56" name="Line 14577">
          <a:extLst>
            <a:ext uri="{FF2B5EF4-FFF2-40B4-BE49-F238E27FC236}">
              <a16:creationId xmlns:a16="http://schemas.microsoft.com/office/drawing/2014/main" id="{715DA853-D081-42E2-A1EF-92C4DEC8A83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57" name="Line 14578">
          <a:extLst>
            <a:ext uri="{FF2B5EF4-FFF2-40B4-BE49-F238E27FC236}">
              <a16:creationId xmlns:a16="http://schemas.microsoft.com/office/drawing/2014/main" id="{889D8D97-C0E7-422C-8476-8FED87CA3F4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58" name="Line 14579">
          <a:extLst>
            <a:ext uri="{FF2B5EF4-FFF2-40B4-BE49-F238E27FC236}">
              <a16:creationId xmlns:a16="http://schemas.microsoft.com/office/drawing/2014/main" id="{DFE33AD1-BEF5-4D10-A0B9-E525DA89C69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59" name="Line 14580">
          <a:extLst>
            <a:ext uri="{FF2B5EF4-FFF2-40B4-BE49-F238E27FC236}">
              <a16:creationId xmlns:a16="http://schemas.microsoft.com/office/drawing/2014/main" id="{2FD63D7C-46D6-4CAC-BC2D-54D89CECC50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60" name="Line 14581">
          <a:extLst>
            <a:ext uri="{FF2B5EF4-FFF2-40B4-BE49-F238E27FC236}">
              <a16:creationId xmlns:a16="http://schemas.microsoft.com/office/drawing/2014/main" id="{1C01091E-DD5A-47CC-BEF7-3B7F90014F5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61" name="Line 14582">
          <a:extLst>
            <a:ext uri="{FF2B5EF4-FFF2-40B4-BE49-F238E27FC236}">
              <a16:creationId xmlns:a16="http://schemas.microsoft.com/office/drawing/2014/main" id="{83DEAF1B-4B78-42C3-BF31-5B4D6324B0C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62" name="Line 14583">
          <a:extLst>
            <a:ext uri="{FF2B5EF4-FFF2-40B4-BE49-F238E27FC236}">
              <a16:creationId xmlns:a16="http://schemas.microsoft.com/office/drawing/2014/main" id="{A90E32C1-A0BE-4252-8C8C-3C11C55CD8A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63" name="Line 14584">
          <a:extLst>
            <a:ext uri="{FF2B5EF4-FFF2-40B4-BE49-F238E27FC236}">
              <a16:creationId xmlns:a16="http://schemas.microsoft.com/office/drawing/2014/main" id="{B396A48F-AFA2-4FC1-8683-9E1E5CA3104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64" name="Line 14585">
          <a:extLst>
            <a:ext uri="{FF2B5EF4-FFF2-40B4-BE49-F238E27FC236}">
              <a16:creationId xmlns:a16="http://schemas.microsoft.com/office/drawing/2014/main" id="{02FAFC2C-12B6-4572-9177-0378501A910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65" name="Line 14586">
          <a:extLst>
            <a:ext uri="{FF2B5EF4-FFF2-40B4-BE49-F238E27FC236}">
              <a16:creationId xmlns:a16="http://schemas.microsoft.com/office/drawing/2014/main" id="{CA7A8E7E-FA93-45B8-AB9F-BC923C6FE2D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66" name="Line 14587">
          <a:extLst>
            <a:ext uri="{FF2B5EF4-FFF2-40B4-BE49-F238E27FC236}">
              <a16:creationId xmlns:a16="http://schemas.microsoft.com/office/drawing/2014/main" id="{C7230CA7-A4B7-4850-B243-569DBE91CFD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67" name="Line 14588">
          <a:extLst>
            <a:ext uri="{FF2B5EF4-FFF2-40B4-BE49-F238E27FC236}">
              <a16:creationId xmlns:a16="http://schemas.microsoft.com/office/drawing/2014/main" id="{ED174EFC-B1DD-4851-90B0-4CC0A6C94AC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68" name="Line 14589">
          <a:extLst>
            <a:ext uri="{FF2B5EF4-FFF2-40B4-BE49-F238E27FC236}">
              <a16:creationId xmlns:a16="http://schemas.microsoft.com/office/drawing/2014/main" id="{AFBB37C5-0C27-4426-8B1E-FAF3694A485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69" name="Line 14590">
          <a:extLst>
            <a:ext uri="{FF2B5EF4-FFF2-40B4-BE49-F238E27FC236}">
              <a16:creationId xmlns:a16="http://schemas.microsoft.com/office/drawing/2014/main" id="{2DAF6662-13DE-4BE2-9EBF-A893B11B7C8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70" name="Line 14591">
          <a:extLst>
            <a:ext uri="{FF2B5EF4-FFF2-40B4-BE49-F238E27FC236}">
              <a16:creationId xmlns:a16="http://schemas.microsoft.com/office/drawing/2014/main" id="{92762D67-4A3D-43B9-B7B9-2625F55493B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71" name="Line 14592">
          <a:extLst>
            <a:ext uri="{FF2B5EF4-FFF2-40B4-BE49-F238E27FC236}">
              <a16:creationId xmlns:a16="http://schemas.microsoft.com/office/drawing/2014/main" id="{75438133-F64F-4354-9828-3A0B91D2807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72" name="Line 14593">
          <a:extLst>
            <a:ext uri="{FF2B5EF4-FFF2-40B4-BE49-F238E27FC236}">
              <a16:creationId xmlns:a16="http://schemas.microsoft.com/office/drawing/2014/main" id="{15630846-5331-464C-8E24-335EAD18D2A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73" name="Line 14594">
          <a:extLst>
            <a:ext uri="{FF2B5EF4-FFF2-40B4-BE49-F238E27FC236}">
              <a16:creationId xmlns:a16="http://schemas.microsoft.com/office/drawing/2014/main" id="{D6E91343-A220-4C5B-BE86-6FC4A4A9B83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74" name="Line 14595">
          <a:extLst>
            <a:ext uri="{FF2B5EF4-FFF2-40B4-BE49-F238E27FC236}">
              <a16:creationId xmlns:a16="http://schemas.microsoft.com/office/drawing/2014/main" id="{3E5E4052-DD1E-4CDC-A61D-C03A1EACC60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75" name="Line 14596">
          <a:extLst>
            <a:ext uri="{FF2B5EF4-FFF2-40B4-BE49-F238E27FC236}">
              <a16:creationId xmlns:a16="http://schemas.microsoft.com/office/drawing/2014/main" id="{555B7C0B-7EC1-4380-A3DD-E2F7E1A0087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76" name="Line 14597">
          <a:extLst>
            <a:ext uri="{FF2B5EF4-FFF2-40B4-BE49-F238E27FC236}">
              <a16:creationId xmlns:a16="http://schemas.microsoft.com/office/drawing/2014/main" id="{9AE161C1-7B58-4085-B952-5488DF422C9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77" name="Line 14598">
          <a:extLst>
            <a:ext uri="{FF2B5EF4-FFF2-40B4-BE49-F238E27FC236}">
              <a16:creationId xmlns:a16="http://schemas.microsoft.com/office/drawing/2014/main" id="{8F1BCF30-2707-4105-87D9-B128D36D615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78" name="Line 14599">
          <a:extLst>
            <a:ext uri="{FF2B5EF4-FFF2-40B4-BE49-F238E27FC236}">
              <a16:creationId xmlns:a16="http://schemas.microsoft.com/office/drawing/2014/main" id="{AE2B8F96-019D-4207-B0E4-8A4E2E2470D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79" name="Line 14600">
          <a:extLst>
            <a:ext uri="{FF2B5EF4-FFF2-40B4-BE49-F238E27FC236}">
              <a16:creationId xmlns:a16="http://schemas.microsoft.com/office/drawing/2014/main" id="{4CE5E347-AB26-41F8-83B5-D48EDC72884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80" name="Line 14601">
          <a:extLst>
            <a:ext uri="{FF2B5EF4-FFF2-40B4-BE49-F238E27FC236}">
              <a16:creationId xmlns:a16="http://schemas.microsoft.com/office/drawing/2014/main" id="{E3B23AD2-4A66-475A-BD20-6F7AB5449F5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81" name="Line 14602">
          <a:extLst>
            <a:ext uri="{FF2B5EF4-FFF2-40B4-BE49-F238E27FC236}">
              <a16:creationId xmlns:a16="http://schemas.microsoft.com/office/drawing/2014/main" id="{3F1FB297-8602-43D0-A90E-ECC3AB66D15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82" name="Line 14603">
          <a:extLst>
            <a:ext uri="{FF2B5EF4-FFF2-40B4-BE49-F238E27FC236}">
              <a16:creationId xmlns:a16="http://schemas.microsoft.com/office/drawing/2014/main" id="{48EBDD89-D882-446A-9396-5922CE43A7F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83" name="Line 14604">
          <a:extLst>
            <a:ext uri="{FF2B5EF4-FFF2-40B4-BE49-F238E27FC236}">
              <a16:creationId xmlns:a16="http://schemas.microsoft.com/office/drawing/2014/main" id="{FB0AA04D-E52E-4104-B016-36D8D1AB933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84" name="Line 14605">
          <a:extLst>
            <a:ext uri="{FF2B5EF4-FFF2-40B4-BE49-F238E27FC236}">
              <a16:creationId xmlns:a16="http://schemas.microsoft.com/office/drawing/2014/main" id="{187C9C08-93A6-46BD-92A6-53BB8725146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85" name="Line 14606">
          <a:extLst>
            <a:ext uri="{FF2B5EF4-FFF2-40B4-BE49-F238E27FC236}">
              <a16:creationId xmlns:a16="http://schemas.microsoft.com/office/drawing/2014/main" id="{9087F082-C34E-4599-8551-120E1028DED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86" name="Line 14607">
          <a:extLst>
            <a:ext uri="{FF2B5EF4-FFF2-40B4-BE49-F238E27FC236}">
              <a16:creationId xmlns:a16="http://schemas.microsoft.com/office/drawing/2014/main" id="{266C4BA4-3101-406B-A42D-8B0E8B71868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87" name="Line 14608">
          <a:extLst>
            <a:ext uri="{FF2B5EF4-FFF2-40B4-BE49-F238E27FC236}">
              <a16:creationId xmlns:a16="http://schemas.microsoft.com/office/drawing/2014/main" id="{E4E7E5CF-8BBB-4EEA-9893-32E36591719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88" name="Line 14609">
          <a:extLst>
            <a:ext uri="{FF2B5EF4-FFF2-40B4-BE49-F238E27FC236}">
              <a16:creationId xmlns:a16="http://schemas.microsoft.com/office/drawing/2014/main" id="{6BEFCE1A-4AE6-474C-BFC1-0329D949778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89" name="Line 14610">
          <a:extLst>
            <a:ext uri="{FF2B5EF4-FFF2-40B4-BE49-F238E27FC236}">
              <a16:creationId xmlns:a16="http://schemas.microsoft.com/office/drawing/2014/main" id="{9B1ED82D-F7BF-4028-9CFE-6A1339CB12F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90" name="Line 14611">
          <a:extLst>
            <a:ext uri="{FF2B5EF4-FFF2-40B4-BE49-F238E27FC236}">
              <a16:creationId xmlns:a16="http://schemas.microsoft.com/office/drawing/2014/main" id="{52A384D8-603B-4172-AF61-AF816A3DD3E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91" name="Line 14612">
          <a:extLst>
            <a:ext uri="{FF2B5EF4-FFF2-40B4-BE49-F238E27FC236}">
              <a16:creationId xmlns:a16="http://schemas.microsoft.com/office/drawing/2014/main" id="{D4BCE444-1533-4FF1-92A1-197EB13E52D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92" name="Line 14613">
          <a:extLst>
            <a:ext uri="{FF2B5EF4-FFF2-40B4-BE49-F238E27FC236}">
              <a16:creationId xmlns:a16="http://schemas.microsoft.com/office/drawing/2014/main" id="{E2C21A8B-F71A-48D8-B794-5CA0644AA8C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93" name="Line 14614">
          <a:extLst>
            <a:ext uri="{FF2B5EF4-FFF2-40B4-BE49-F238E27FC236}">
              <a16:creationId xmlns:a16="http://schemas.microsoft.com/office/drawing/2014/main" id="{AA19152F-46A5-48B5-8B25-26262A4DFB3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94" name="Line 14615">
          <a:extLst>
            <a:ext uri="{FF2B5EF4-FFF2-40B4-BE49-F238E27FC236}">
              <a16:creationId xmlns:a16="http://schemas.microsoft.com/office/drawing/2014/main" id="{9EF7C4F6-6B2B-4FF2-866E-DB5E4FAEB31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95" name="Line 14616">
          <a:extLst>
            <a:ext uri="{FF2B5EF4-FFF2-40B4-BE49-F238E27FC236}">
              <a16:creationId xmlns:a16="http://schemas.microsoft.com/office/drawing/2014/main" id="{56F86002-0D92-45F3-9DCF-DADF601F5C7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96" name="Line 14617">
          <a:extLst>
            <a:ext uri="{FF2B5EF4-FFF2-40B4-BE49-F238E27FC236}">
              <a16:creationId xmlns:a16="http://schemas.microsoft.com/office/drawing/2014/main" id="{0FEC1BF1-C2F8-4035-AC07-6B2D0CD2526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97" name="Line 14618">
          <a:extLst>
            <a:ext uri="{FF2B5EF4-FFF2-40B4-BE49-F238E27FC236}">
              <a16:creationId xmlns:a16="http://schemas.microsoft.com/office/drawing/2014/main" id="{51336266-F1B8-4985-A056-266C5731272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98" name="Line 14619">
          <a:extLst>
            <a:ext uri="{FF2B5EF4-FFF2-40B4-BE49-F238E27FC236}">
              <a16:creationId xmlns:a16="http://schemas.microsoft.com/office/drawing/2014/main" id="{2256CD1F-AF86-4A07-9BE5-DA9A94CF927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399" name="Line 14620">
          <a:extLst>
            <a:ext uri="{FF2B5EF4-FFF2-40B4-BE49-F238E27FC236}">
              <a16:creationId xmlns:a16="http://schemas.microsoft.com/office/drawing/2014/main" id="{4560E015-8CFC-4AC0-A374-58010605856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00" name="Line 14621">
          <a:extLst>
            <a:ext uri="{FF2B5EF4-FFF2-40B4-BE49-F238E27FC236}">
              <a16:creationId xmlns:a16="http://schemas.microsoft.com/office/drawing/2014/main" id="{ED2DA252-C815-4424-952B-2DAF806854D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01" name="Line 14622">
          <a:extLst>
            <a:ext uri="{FF2B5EF4-FFF2-40B4-BE49-F238E27FC236}">
              <a16:creationId xmlns:a16="http://schemas.microsoft.com/office/drawing/2014/main" id="{A25562C3-3BDD-43BB-85A7-FE48A478F84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02" name="Line 14623">
          <a:extLst>
            <a:ext uri="{FF2B5EF4-FFF2-40B4-BE49-F238E27FC236}">
              <a16:creationId xmlns:a16="http://schemas.microsoft.com/office/drawing/2014/main" id="{FA3277C7-9649-4AC7-80CC-2CB939F3B2E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03" name="Line 14624">
          <a:extLst>
            <a:ext uri="{FF2B5EF4-FFF2-40B4-BE49-F238E27FC236}">
              <a16:creationId xmlns:a16="http://schemas.microsoft.com/office/drawing/2014/main" id="{E72D0706-1ADD-44D1-954C-55F04843027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04" name="Line 14625">
          <a:extLst>
            <a:ext uri="{FF2B5EF4-FFF2-40B4-BE49-F238E27FC236}">
              <a16:creationId xmlns:a16="http://schemas.microsoft.com/office/drawing/2014/main" id="{898EA94B-245C-458C-8D7A-5E47F8B9880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05" name="Line 14626">
          <a:extLst>
            <a:ext uri="{FF2B5EF4-FFF2-40B4-BE49-F238E27FC236}">
              <a16:creationId xmlns:a16="http://schemas.microsoft.com/office/drawing/2014/main" id="{8D5EDA9F-88A5-4185-8F3F-86A72E6C10F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06" name="Line 14627">
          <a:extLst>
            <a:ext uri="{FF2B5EF4-FFF2-40B4-BE49-F238E27FC236}">
              <a16:creationId xmlns:a16="http://schemas.microsoft.com/office/drawing/2014/main" id="{38425B36-4E08-4E65-81D4-178E0927592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07" name="Line 14628">
          <a:extLst>
            <a:ext uri="{FF2B5EF4-FFF2-40B4-BE49-F238E27FC236}">
              <a16:creationId xmlns:a16="http://schemas.microsoft.com/office/drawing/2014/main" id="{BCFE4207-980E-4A3D-A786-F12341EFB7D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08" name="Line 14629">
          <a:extLst>
            <a:ext uri="{FF2B5EF4-FFF2-40B4-BE49-F238E27FC236}">
              <a16:creationId xmlns:a16="http://schemas.microsoft.com/office/drawing/2014/main" id="{1C6F0977-EE23-4FBF-AF3F-E0B423BD465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09" name="Line 14630">
          <a:extLst>
            <a:ext uri="{FF2B5EF4-FFF2-40B4-BE49-F238E27FC236}">
              <a16:creationId xmlns:a16="http://schemas.microsoft.com/office/drawing/2014/main" id="{09F24E18-19EF-4FCC-9B74-F2A6B991B6F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10" name="Line 14631">
          <a:extLst>
            <a:ext uri="{FF2B5EF4-FFF2-40B4-BE49-F238E27FC236}">
              <a16:creationId xmlns:a16="http://schemas.microsoft.com/office/drawing/2014/main" id="{EE028D44-91C4-4EAD-AA01-E07A959C78A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11" name="Line 14632">
          <a:extLst>
            <a:ext uri="{FF2B5EF4-FFF2-40B4-BE49-F238E27FC236}">
              <a16:creationId xmlns:a16="http://schemas.microsoft.com/office/drawing/2014/main" id="{65F91A0E-7257-4B60-932B-A80863BE4A4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12" name="Line 14633">
          <a:extLst>
            <a:ext uri="{FF2B5EF4-FFF2-40B4-BE49-F238E27FC236}">
              <a16:creationId xmlns:a16="http://schemas.microsoft.com/office/drawing/2014/main" id="{C2436402-4A16-4F91-89FF-CB56C5C113F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13" name="Line 14634">
          <a:extLst>
            <a:ext uri="{FF2B5EF4-FFF2-40B4-BE49-F238E27FC236}">
              <a16:creationId xmlns:a16="http://schemas.microsoft.com/office/drawing/2014/main" id="{74840DFF-1402-4DB8-8082-8727E14C2C8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14" name="Line 14635">
          <a:extLst>
            <a:ext uri="{FF2B5EF4-FFF2-40B4-BE49-F238E27FC236}">
              <a16:creationId xmlns:a16="http://schemas.microsoft.com/office/drawing/2014/main" id="{9EA04406-5952-431C-8129-AE3F040FF84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15" name="Line 14636">
          <a:extLst>
            <a:ext uri="{FF2B5EF4-FFF2-40B4-BE49-F238E27FC236}">
              <a16:creationId xmlns:a16="http://schemas.microsoft.com/office/drawing/2014/main" id="{CF390A5F-9AFB-4544-839E-F6A7D8171EE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16" name="Line 14637">
          <a:extLst>
            <a:ext uri="{FF2B5EF4-FFF2-40B4-BE49-F238E27FC236}">
              <a16:creationId xmlns:a16="http://schemas.microsoft.com/office/drawing/2014/main" id="{C7F42829-59D8-4277-A204-7CD65BA59A4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17" name="Line 14638">
          <a:extLst>
            <a:ext uri="{FF2B5EF4-FFF2-40B4-BE49-F238E27FC236}">
              <a16:creationId xmlns:a16="http://schemas.microsoft.com/office/drawing/2014/main" id="{3F2615CC-810A-4C4F-9145-3DBBDFA119C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18" name="Line 14639">
          <a:extLst>
            <a:ext uri="{FF2B5EF4-FFF2-40B4-BE49-F238E27FC236}">
              <a16:creationId xmlns:a16="http://schemas.microsoft.com/office/drawing/2014/main" id="{8BC09CB4-D538-4E77-B9E3-80F9568A1B4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19" name="Line 14640">
          <a:extLst>
            <a:ext uri="{FF2B5EF4-FFF2-40B4-BE49-F238E27FC236}">
              <a16:creationId xmlns:a16="http://schemas.microsoft.com/office/drawing/2014/main" id="{0734DEE8-BE78-42DC-89A7-36FD93B3C35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20" name="Line 14641">
          <a:extLst>
            <a:ext uri="{FF2B5EF4-FFF2-40B4-BE49-F238E27FC236}">
              <a16:creationId xmlns:a16="http://schemas.microsoft.com/office/drawing/2014/main" id="{157CEE19-0332-4C21-90A3-602D687872B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21" name="Line 14642">
          <a:extLst>
            <a:ext uri="{FF2B5EF4-FFF2-40B4-BE49-F238E27FC236}">
              <a16:creationId xmlns:a16="http://schemas.microsoft.com/office/drawing/2014/main" id="{A2B0A9A7-8724-42B9-8000-B03098FCD82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22" name="Line 14643">
          <a:extLst>
            <a:ext uri="{FF2B5EF4-FFF2-40B4-BE49-F238E27FC236}">
              <a16:creationId xmlns:a16="http://schemas.microsoft.com/office/drawing/2014/main" id="{C715477C-B794-470C-8873-8ABB5746FFE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23" name="Line 14644">
          <a:extLst>
            <a:ext uri="{FF2B5EF4-FFF2-40B4-BE49-F238E27FC236}">
              <a16:creationId xmlns:a16="http://schemas.microsoft.com/office/drawing/2014/main" id="{89F9F61C-B9E7-494F-A0FB-69D4377BE91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24" name="Line 14645">
          <a:extLst>
            <a:ext uri="{FF2B5EF4-FFF2-40B4-BE49-F238E27FC236}">
              <a16:creationId xmlns:a16="http://schemas.microsoft.com/office/drawing/2014/main" id="{23A5B99C-FC6E-4D4A-9092-8E39D281B5B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25" name="Line 14646">
          <a:extLst>
            <a:ext uri="{FF2B5EF4-FFF2-40B4-BE49-F238E27FC236}">
              <a16:creationId xmlns:a16="http://schemas.microsoft.com/office/drawing/2014/main" id="{2F8F32EE-0611-41F5-B8CE-FBDE091168C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26" name="Line 14647">
          <a:extLst>
            <a:ext uri="{FF2B5EF4-FFF2-40B4-BE49-F238E27FC236}">
              <a16:creationId xmlns:a16="http://schemas.microsoft.com/office/drawing/2014/main" id="{F7543DDF-AC73-43A6-8B2B-515E320C0DB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27" name="Line 14648">
          <a:extLst>
            <a:ext uri="{FF2B5EF4-FFF2-40B4-BE49-F238E27FC236}">
              <a16:creationId xmlns:a16="http://schemas.microsoft.com/office/drawing/2014/main" id="{BF4C802F-FF39-4484-95AB-43B6D380690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28" name="Line 14649">
          <a:extLst>
            <a:ext uri="{FF2B5EF4-FFF2-40B4-BE49-F238E27FC236}">
              <a16:creationId xmlns:a16="http://schemas.microsoft.com/office/drawing/2014/main" id="{80341A47-2C8E-465E-8E72-FBD58F39404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29" name="Line 14650">
          <a:extLst>
            <a:ext uri="{FF2B5EF4-FFF2-40B4-BE49-F238E27FC236}">
              <a16:creationId xmlns:a16="http://schemas.microsoft.com/office/drawing/2014/main" id="{5E427E2F-9DE0-42BE-B549-3A9CBF86430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30" name="Line 14651">
          <a:extLst>
            <a:ext uri="{FF2B5EF4-FFF2-40B4-BE49-F238E27FC236}">
              <a16:creationId xmlns:a16="http://schemas.microsoft.com/office/drawing/2014/main" id="{EB71A20D-AB11-4883-9BB1-586B1B42DB9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31" name="Line 14652">
          <a:extLst>
            <a:ext uri="{FF2B5EF4-FFF2-40B4-BE49-F238E27FC236}">
              <a16:creationId xmlns:a16="http://schemas.microsoft.com/office/drawing/2014/main" id="{1F09F8CA-2849-4105-8F73-0A633E2A413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32" name="Line 14653">
          <a:extLst>
            <a:ext uri="{FF2B5EF4-FFF2-40B4-BE49-F238E27FC236}">
              <a16:creationId xmlns:a16="http://schemas.microsoft.com/office/drawing/2014/main" id="{4E09ADD5-6610-41EE-9B68-6C4BAEC2622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33" name="Line 14654">
          <a:extLst>
            <a:ext uri="{FF2B5EF4-FFF2-40B4-BE49-F238E27FC236}">
              <a16:creationId xmlns:a16="http://schemas.microsoft.com/office/drawing/2014/main" id="{7D299726-948B-4EE2-8C94-E2A55C492F0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34" name="Line 14655">
          <a:extLst>
            <a:ext uri="{FF2B5EF4-FFF2-40B4-BE49-F238E27FC236}">
              <a16:creationId xmlns:a16="http://schemas.microsoft.com/office/drawing/2014/main" id="{C6B71B02-26FA-4D9F-BA13-E472669A1CD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35" name="Line 14656">
          <a:extLst>
            <a:ext uri="{FF2B5EF4-FFF2-40B4-BE49-F238E27FC236}">
              <a16:creationId xmlns:a16="http://schemas.microsoft.com/office/drawing/2014/main" id="{6B55F425-A7D6-4188-84E7-730849DE161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36" name="Line 14657">
          <a:extLst>
            <a:ext uri="{FF2B5EF4-FFF2-40B4-BE49-F238E27FC236}">
              <a16:creationId xmlns:a16="http://schemas.microsoft.com/office/drawing/2014/main" id="{E469F423-DE12-43A6-BA48-FBEC1BC65A9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37" name="Line 14658">
          <a:extLst>
            <a:ext uri="{FF2B5EF4-FFF2-40B4-BE49-F238E27FC236}">
              <a16:creationId xmlns:a16="http://schemas.microsoft.com/office/drawing/2014/main" id="{94FF8B61-8393-4245-99DF-C5C3C642DCE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38" name="Line 14659">
          <a:extLst>
            <a:ext uri="{FF2B5EF4-FFF2-40B4-BE49-F238E27FC236}">
              <a16:creationId xmlns:a16="http://schemas.microsoft.com/office/drawing/2014/main" id="{E0035212-2835-4B04-86F2-082BA4F05D4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39" name="Line 14660">
          <a:extLst>
            <a:ext uri="{FF2B5EF4-FFF2-40B4-BE49-F238E27FC236}">
              <a16:creationId xmlns:a16="http://schemas.microsoft.com/office/drawing/2014/main" id="{BDD24CFA-DE59-4905-8100-13669E6C602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40" name="Line 14661">
          <a:extLst>
            <a:ext uri="{FF2B5EF4-FFF2-40B4-BE49-F238E27FC236}">
              <a16:creationId xmlns:a16="http://schemas.microsoft.com/office/drawing/2014/main" id="{C51F62A6-F75A-4818-A62D-7C7EAF7F02A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41" name="Line 14662">
          <a:extLst>
            <a:ext uri="{FF2B5EF4-FFF2-40B4-BE49-F238E27FC236}">
              <a16:creationId xmlns:a16="http://schemas.microsoft.com/office/drawing/2014/main" id="{5F7219A2-E32A-4BD4-9199-F902F343305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42" name="Line 14663">
          <a:extLst>
            <a:ext uri="{FF2B5EF4-FFF2-40B4-BE49-F238E27FC236}">
              <a16:creationId xmlns:a16="http://schemas.microsoft.com/office/drawing/2014/main" id="{332F7494-EA31-4112-B24C-31F4F237253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43" name="Line 14664">
          <a:extLst>
            <a:ext uri="{FF2B5EF4-FFF2-40B4-BE49-F238E27FC236}">
              <a16:creationId xmlns:a16="http://schemas.microsoft.com/office/drawing/2014/main" id="{B9F17396-CEDC-490B-B73B-B4747FEF3F7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44" name="Line 14665">
          <a:extLst>
            <a:ext uri="{FF2B5EF4-FFF2-40B4-BE49-F238E27FC236}">
              <a16:creationId xmlns:a16="http://schemas.microsoft.com/office/drawing/2014/main" id="{A02084D6-206F-4626-8B34-B08143F88FD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45" name="Line 14666">
          <a:extLst>
            <a:ext uri="{FF2B5EF4-FFF2-40B4-BE49-F238E27FC236}">
              <a16:creationId xmlns:a16="http://schemas.microsoft.com/office/drawing/2014/main" id="{564CDC12-4195-441E-B0DA-5971874FBA3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46" name="Line 14667">
          <a:extLst>
            <a:ext uri="{FF2B5EF4-FFF2-40B4-BE49-F238E27FC236}">
              <a16:creationId xmlns:a16="http://schemas.microsoft.com/office/drawing/2014/main" id="{1882343B-239A-495F-AD3B-0D2A3B9232E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47" name="Line 14668">
          <a:extLst>
            <a:ext uri="{FF2B5EF4-FFF2-40B4-BE49-F238E27FC236}">
              <a16:creationId xmlns:a16="http://schemas.microsoft.com/office/drawing/2014/main" id="{FCDC4030-3EEE-415E-BDF5-B15CBEEC45A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48" name="Line 14669">
          <a:extLst>
            <a:ext uri="{FF2B5EF4-FFF2-40B4-BE49-F238E27FC236}">
              <a16:creationId xmlns:a16="http://schemas.microsoft.com/office/drawing/2014/main" id="{993A53AD-106A-4D47-968D-C61D0F3AAE8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49" name="Line 14670">
          <a:extLst>
            <a:ext uri="{FF2B5EF4-FFF2-40B4-BE49-F238E27FC236}">
              <a16:creationId xmlns:a16="http://schemas.microsoft.com/office/drawing/2014/main" id="{63112AFC-5726-4675-B240-EDBD56FB903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50" name="Line 14671">
          <a:extLst>
            <a:ext uri="{FF2B5EF4-FFF2-40B4-BE49-F238E27FC236}">
              <a16:creationId xmlns:a16="http://schemas.microsoft.com/office/drawing/2014/main" id="{2FB38A7B-9E5A-44FB-BEC0-0B590879477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51" name="Line 14672">
          <a:extLst>
            <a:ext uri="{FF2B5EF4-FFF2-40B4-BE49-F238E27FC236}">
              <a16:creationId xmlns:a16="http://schemas.microsoft.com/office/drawing/2014/main" id="{0DEBA73E-F650-4AE5-9962-794431CC087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52" name="Line 14673">
          <a:extLst>
            <a:ext uri="{FF2B5EF4-FFF2-40B4-BE49-F238E27FC236}">
              <a16:creationId xmlns:a16="http://schemas.microsoft.com/office/drawing/2014/main" id="{0212114C-D913-4D0C-9E22-A28615D490A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53" name="Line 14674">
          <a:extLst>
            <a:ext uri="{FF2B5EF4-FFF2-40B4-BE49-F238E27FC236}">
              <a16:creationId xmlns:a16="http://schemas.microsoft.com/office/drawing/2014/main" id="{5DDB0C19-5885-4783-919B-334D0F614F9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54" name="Line 14675">
          <a:extLst>
            <a:ext uri="{FF2B5EF4-FFF2-40B4-BE49-F238E27FC236}">
              <a16:creationId xmlns:a16="http://schemas.microsoft.com/office/drawing/2014/main" id="{9D8AAEAB-4EBE-4202-815B-15054D0E1F8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55" name="Line 14676">
          <a:extLst>
            <a:ext uri="{FF2B5EF4-FFF2-40B4-BE49-F238E27FC236}">
              <a16:creationId xmlns:a16="http://schemas.microsoft.com/office/drawing/2014/main" id="{697C4BB4-8F87-457A-B5C1-41AD5FFCB95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56" name="Line 14677">
          <a:extLst>
            <a:ext uri="{FF2B5EF4-FFF2-40B4-BE49-F238E27FC236}">
              <a16:creationId xmlns:a16="http://schemas.microsoft.com/office/drawing/2014/main" id="{86C9D0C6-1FFC-4FCD-9CA1-427AA9C45A3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57" name="Line 14678">
          <a:extLst>
            <a:ext uri="{FF2B5EF4-FFF2-40B4-BE49-F238E27FC236}">
              <a16:creationId xmlns:a16="http://schemas.microsoft.com/office/drawing/2014/main" id="{25DF80C1-2CFC-44FB-8B2A-0BAABCA0BC0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58" name="Line 14679">
          <a:extLst>
            <a:ext uri="{FF2B5EF4-FFF2-40B4-BE49-F238E27FC236}">
              <a16:creationId xmlns:a16="http://schemas.microsoft.com/office/drawing/2014/main" id="{4C80812F-8A71-4D3C-B59D-12BBFF115FF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59" name="Line 14680">
          <a:extLst>
            <a:ext uri="{FF2B5EF4-FFF2-40B4-BE49-F238E27FC236}">
              <a16:creationId xmlns:a16="http://schemas.microsoft.com/office/drawing/2014/main" id="{6AD1A7BC-4C0E-4F07-86EE-E76F1B80DDA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60" name="Line 14681">
          <a:extLst>
            <a:ext uri="{FF2B5EF4-FFF2-40B4-BE49-F238E27FC236}">
              <a16:creationId xmlns:a16="http://schemas.microsoft.com/office/drawing/2014/main" id="{48FC7236-E43B-4AA5-903F-4912624111C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61" name="Line 14682">
          <a:extLst>
            <a:ext uri="{FF2B5EF4-FFF2-40B4-BE49-F238E27FC236}">
              <a16:creationId xmlns:a16="http://schemas.microsoft.com/office/drawing/2014/main" id="{F4A5880A-4CA4-4DCB-885D-C67EEF1545B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62" name="Line 14683">
          <a:extLst>
            <a:ext uri="{FF2B5EF4-FFF2-40B4-BE49-F238E27FC236}">
              <a16:creationId xmlns:a16="http://schemas.microsoft.com/office/drawing/2014/main" id="{38D07406-8A61-4FD6-AC29-1E91301428E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63" name="Line 14684">
          <a:extLst>
            <a:ext uri="{FF2B5EF4-FFF2-40B4-BE49-F238E27FC236}">
              <a16:creationId xmlns:a16="http://schemas.microsoft.com/office/drawing/2014/main" id="{FF494738-0DB4-4D93-A57C-008A96AD23E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64" name="Line 14685">
          <a:extLst>
            <a:ext uri="{FF2B5EF4-FFF2-40B4-BE49-F238E27FC236}">
              <a16:creationId xmlns:a16="http://schemas.microsoft.com/office/drawing/2014/main" id="{709EA940-2164-47FB-831D-60DA9820781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65" name="Line 14686">
          <a:extLst>
            <a:ext uri="{FF2B5EF4-FFF2-40B4-BE49-F238E27FC236}">
              <a16:creationId xmlns:a16="http://schemas.microsoft.com/office/drawing/2014/main" id="{F4F7D7DE-C929-4461-BADC-3DEFAB21464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66" name="Line 14687">
          <a:extLst>
            <a:ext uri="{FF2B5EF4-FFF2-40B4-BE49-F238E27FC236}">
              <a16:creationId xmlns:a16="http://schemas.microsoft.com/office/drawing/2014/main" id="{0D7A0B88-4057-4CAE-B54C-115585219C4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67" name="Line 14688">
          <a:extLst>
            <a:ext uri="{FF2B5EF4-FFF2-40B4-BE49-F238E27FC236}">
              <a16:creationId xmlns:a16="http://schemas.microsoft.com/office/drawing/2014/main" id="{0B3821E9-23F6-49FF-A5B9-125CBB757D6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68" name="Line 14689">
          <a:extLst>
            <a:ext uri="{FF2B5EF4-FFF2-40B4-BE49-F238E27FC236}">
              <a16:creationId xmlns:a16="http://schemas.microsoft.com/office/drawing/2014/main" id="{0930D815-F1F5-44C4-AA77-CD21E12F564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69" name="Line 14690">
          <a:extLst>
            <a:ext uri="{FF2B5EF4-FFF2-40B4-BE49-F238E27FC236}">
              <a16:creationId xmlns:a16="http://schemas.microsoft.com/office/drawing/2014/main" id="{0D7A37F6-06A8-4888-B954-9BED7CC21FE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70" name="Line 14691">
          <a:extLst>
            <a:ext uri="{FF2B5EF4-FFF2-40B4-BE49-F238E27FC236}">
              <a16:creationId xmlns:a16="http://schemas.microsoft.com/office/drawing/2014/main" id="{A0F0CE1E-9F53-4467-9D32-AE03E29BCDE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71" name="Line 14692">
          <a:extLst>
            <a:ext uri="{FF2B5EF4-FFF2-40B4-BE49-F238E27FC236}">
              <a16:creationId xmlns:a16="http://schemas.microsoft.com/office/drawing/2014/main" id="{6F6C9EFA-2390-45E4-A700-8CF8E4A9B7D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72" name="Line 14693">
          <a:extLst>
            <a:ext uri="{FF2B5EF4-FFF2-40B4-BE49-F238E27FC236}">
              <a16:creationId xmlns:a16="http://schemas.microsoft.com/office/drawing/2014/main" id="{1DADE37C-6F3A-45ED-90A6-9B2ADBDFA92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73" name="Line 14694">
          <a:extLst>
            <a:ext uri="{FF2B5EF4-FFF2-40B4-BE49-F238E27FC236}">
              <a16:creationId xmlns:a16="http://schemas.microsoft.com/office/drawing/2014/main" id="{2347DA99-A97D-47EE-A45C-10C23F51151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74" name="Line 14695">
          <a:extLst>
            <a:ext uri="{FF2B5EF4-FFF2-40B4-BE49-F238E27FC236}">
              <a16:creationId xmlns:a16="http://schemas.microsoft.com/office/drawing/2014/main" id="{29575EC9-BC63-46ED-A292-99AEE772998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75" name="Line 14696">
          <a:extLst>
            <a:ext uri="{FF2B5EF4-FFF2-40B4-BE49-F238E27FC236}">
              <a16:creationId xmlns:a16="http://schemas.microsoft.com/office/drawing/2014/main" id="{23D67D8E-1152-4BF4-9F16-B9F1EE0219B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76" name="Line 14697">
          <a:extLst>
            <a:ext uri="{FF2B5EF4-FFF2-40B4-BE49-F238E27FC236}">
              <a16:creationId xmlns:a16="http://schemas.microsoft.com/office/drawing/2014/main" id="{EE2BB4A2-7051-46D1-AD04-48A632A822B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77" name="Line 14698">
          <a:extLst>
            <a:ext uri="{FF2B5EF4-FFF2-40B4-BE49-F238E27FC236}">
              <a16:creationId xmlns:a16="http://schemas.microsoft.com/office/drawing/2014/main" id="{B025D79F-D658-4341-9456-9DBC337FB3C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78" name="Line 14699">
          <a:extLst>
            <a:ext uri="{FF2B5EF4-FFF2-40B4-BE49-F238E27FC236}">
              <a16:creationId xmlns:a16="http://schemas.microsoft.com/office/drawing/2014/main" id="{D0652AFE-323D-4ECC-9ED1-9CAEB732841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79" name="Line 14700">
          <a:extLst>
            <a:ext uri="{FF2B5EF4-FFF2-40B4-BE49-F238E27FC236}">
              <a16:creationId xmlns:a16="http://schemas.microsoft.com/office/drawing/2014/main" id="{203AA0C5-9667-4296-98D0-576DA75704D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80" name="Line 14701">
          <a:extLst>
            <a:ext uri="{FF2B5EF4-FFF2-40B4-BE49-F238E27FC236}">
              <a16:creationId xmlns:a16="http://schemas.microsoft.com/office/drawing/2014/main" id="{16D7D5BE-32D2-453F-BF03-836E43663E7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81" name="Line 14702">
          <a:extLst>
            <a:ext uri="{FF2B5EF4-FFF2-40B4-BE49-F238E27FC236}">
              <a16:creationId xmlns:a16="http://schemas.microsoft.com/office/drawing/2014/main" id="{529CDFBB-74D3-4742-BBD8-C5F8A1EE680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82" name="Line 14703">
          <a:extLst>
            <a:ext uri="{FF2B5EF4-FFF2-40B4-BE49-F238E27FC236}">
              <a16:creationId xmlns:a16="http://schemas.microsoft.com/office/drawing/2014/main" id="{4F618AB5-DBDA-4D57-AFE3-ADA1F2B30C4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83" name="Line 14704">
          <a:extLst>
            <a:ext uri="{FF2B5EF4-FFF2-40B4-BE49-F238E27FC236}">
              <a16:creationId xmlns:a16="http://schemas.microsoft.com/office/drawing/2014/main" id="{5AD7289D-04BB-44C3-A483-D44B71CFF7F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84" name="Line 14705">
          <a:extLst>
            <a:ext uri="{FF2B5EF4-FFF2-40B4-BE49-F238E27FC236}">
              <a16:creationId xmlns:a16="http://schemas.microsoft.com/office/drawing/2014/main" id="{5218B4F2-A28F-4FA4-AC85-4F0881113C0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85" name="Line 14706">
          <a:extLst>
            <a:ext uri="{FF2B5EF4-FFF2-40B4-BE49-F238E27FC236}">
              <a16:creationId xmlns:a16="http://schemas.microsoft.com/office/drawing/2014/main" id="{3A74073E-B38F-4F7A-8A38-731EA185659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86" name="Line 14707">
          <a:extLst>
            <a:ext uri="{FF2B5EF4-FFF2-40B4-BE49-F238E27FC236}">
              <a16:creationId xmlns:a16="http://schemas.microsoft.com/office/drawing/2014/main" id="{102AA1F7-5FAA-41D7-A792-0A3FE179777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87" name="Line 14708">
          <a:extLst>
            <a:ext uri="{FF2B5EF4-FFF2-40B4-BE49-F238E27FC236}">
              <a16:creationId xmlns:a16="http://schemas.microsoft.com/office/drawing/2014/main" id="{AB303062-224C-4A53-BFAC-C14BBBF08FE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88" name="Line 14709">
          <a:extLst>
            <a:ext uri="{FF2B5EF4-FFF2-40B4-BE49-F238E27FC236}">
              <a16:creationId xmlns:a16="http://schemas.microsoft.com/office/drawing/2014/main" id="{2376C2AD-E255-4092-A66B-6FB50071BD6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89" name="Line 14710">
          <a:extLst>
            <a:ext uri="{FF2B5EF4-FFF2-40B4-BE49-F238E27FC236}">
              <a16:creationId xmlns:a16="http://schemas.microsoft.com/office/drawing/2014/main" id="{A1643CBB-5B3F-459F-8805-C6BF77A637F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90" name="Line 14711">
          <a:extLst>
            <a:ext uri="{FF2B5EF4-FFF2-40B4-BE49-F238E27FC236}">
              <a16:creationId xmlns:a16="http://schemas.microsoft.com/office/drawing/2014/main" id="{C2602B60-A5C3-46E5-BBA4-46063D417EF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91" name="Line 14712">
          <a:extLst>
            <a:ext uri="{FF2B5EF4-FFF2-40B4-BE49-F238E27FC236}">
              <a16:creationId xmlns:a16="http://schemas.microsoft.com/office/drawing/2014/main" id="{FFA65BF2-14EA-45A1-8990-8DE27B97155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92" name="Line 14713">
          <a:extLst>
            <a:ext uri="{FF2B5EF4-FFF2-40B4-BE49-F238E27FC236}">
              <a16:creationId xmlns:a16="http://schemas.microsoft.com/office/drawing/2014/main" id="{B8DAE179-9534-4BE5-9A0E-F70D170C2BC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93" name="Line 14714">
          <a:extLst>
            <a:ext uri="{FF2B5EF4-FFF2-40B4-BE49-F238E27FC236}">
              <a16:creationId xmlns:a16="http://schemas.microsoft.com/office/drawing/2014/main" id="{915ECDE8-440D-4BAE-93A0-42D6002BA61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94" name="Line 14715">
          <a:extLst>
            <a:ext uri="{FF2B5EF4-FFF2-40B4-BE49-F238E27FC236}">
              <a16:creationId xmlns:a16="http://schemas.microsoft.com/office/drawing/2014/main" id="{27B986B9-FC23-4888-8583-137A83A76BE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95" name="Line 14716">
          <a:extLst>
            <a:ext uri="{FF2B5EF4-FFF2-40B4-BE49-F238E27FC236}">
              <a16:creationId xmlns:a16="http://schemas.microsoft.com/office/drawing/2014/main" id="{C9D2946E-3B48-4ED4-B341-BB1C6BCD231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96" name="Line 14717">
          <a:extLst>
            <a:ext uri="{FF2B5EF4-FFF2-40B4-BE49-F238E27FC236}">
              <a16:creationId xmlns:a16="http://schemas.microsoft.com/office/drawing/2014/main" id="{AF09FFAA-8012-490A-BBDC-14755FE6BAE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97" name="Line 14718">
          <a:extLst>
            <a:ext uri="{FF2B5EF4-FFF2-40B4-BE49-F238E27FC236}">
              <a16:creationId xmlns:a16="http://schemas.microsoft.com/office/drawing/2014/main" id="{2AFD2E40-29CF-40C3-AC11-A96BA1B1F1D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98" name="Line 14719">
          <a:extLst>
            <a:ext uri="{FF2B5EF4-FFF2-40B4-BE49-F238E27FC236}">
              <a16:creationId xmlns:a16="http://schemas.microsoft.com/office/drawing/2014/main" id="{B4CBBC70-FBC8-4EAA-BD19-F3E9D76A868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499" name="Line 14720">
          <a:extLst>
            <a:ext uri="{FF2B5EF4-FFF2-40B4-BE49-F238E27FC236}">
              <a16:creationId xmlns:a16="http://schemas.microsoft.com/office/drawing/2014/main" id="{1A4C7955-BC87-439B-A973-337DFADFB74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00" name="Line 14721">
          <a:extLst>
            <a:ext uri="{FF2B5EF4-FFF2-40B4-BE49-F238E27FC236}">
              <a16:creationId xmlns:a16="http://schemas.microsoft.com/office/drawing/2014/main" id="{E014A8C4-2E14-4D2A-B41C-20BC6155629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01" name="Line 14722">
          <a:extLst>
            <a:ext uri="{FF2B5EF4-FFF2-40B4-BE49-F238E27FC236}">
              <a16:creationId xmlns:a16="http://schemas.microsoft.com/office/drawing/2014/main" id="{F8919373-D007-4EF2-A448-E9735FF2DEA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02" name="Line 14723">
          <a:extLst>
            <a:ext uri="{FF2B5EF4-FFF2-40B4-BE49-F238E27FC236}">
              <a16:creationId xmlns:a16="http://schemas.microsoft.com/office/drawing/2014/main" id="{16007D17-1FDE-45C6-96DC-AE2173AE5A1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03" name="Line 14724">
          <a:extLst>
            <a:ext uri="{FF2B5EF4-FFF2-40B4-BE49-F238E27FC236}">
              <a16:creationId xmlns:a16="http://schemas.microsoft.com/office/drawing/2014/main" id="{9AED8AF0-3F0D-4381-B834-B2BE4C28118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04" name="Line 14725">
          <a:extLst>
            <a:ext uri="{FF2B5EF4-FFF2-40B4-BE49-F238E27FC236}">
              <a16:creationId xmlns:a16="http://schemas.microsoft.com/office/drawing/2014/main" id="{27572DD4-7AAB-47D4-B194-33EE717F48E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05" name="Line 14726">
          <a:extLst>
            <a:ext uri="{FF2B5EF4-FFF2-40B4-BE49-F238E27FC236}">
              <a16:creationId xmlns:a16="http://schemas.microsoft.com/office/drawing/2014/main" id="{A45A5CAE-FB06-4095-9D8C-8DEA77BB151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06" name="Line 14727">
          <a:extLst>
            <a:ext uri="{FF2B5EF4-FFF2-40B4-BE49-F238E27FC236}">
              <a16:creationId xmlns:a16="http://schemas.microsoft.com/office/drawing/2014/main" id="{C18F389E-6767-44AA-A20A-F6719360D46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07" name="Line 14728">
          <a:extLst>
            <a:ext uri="{FF2B5EF4-FFF2-40B4-BE49-F238E27FC236}">
              <a16:creationId xmlns:a16="http://schemas.microsoft.com/office/drawing/2014/main" id="{82A3BC18-0354-4DDD-9CA1-1DFB50A97DC4}"/>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08" name="Line 14729">
          <a:extLst>
            <a:ext uri="{FF2B5EF4-FFF2-40B4-BE49-F238E27FC236}">
              <a16:creationId xmlns:a16="http://schemas.microsoft.com/office/drawing/2014/main" id="{3AD904BD-A5DC-44D8-A488-8CFCB775BF0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09" name="Line 14730">
          <a:extLst>
            <a:ext uri="{FF2B5EF4-FFF2-40B4-BE49-F238E27FC236}">
              <a16:creationId xmlns:a16="http://schemas.microsoft.com/office/drawing/2014/main" id="{EE3F65FE-91F9-42B2-AAEF-067E859D65B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10" name="Line 14731">
          <a:extLst>
            <a:ext uri="{FF2B5EF4-FFF2-40B4-BE49-F238E27FC236}">
              <a16:creationId xmlns:a16="http://schemas.microsoft.com/office/drawing/2014/main" id="{B35BFB9A-32D3-4FB9-A08D-7D390BC7B26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11" name="Line 14732">
          <a:extLst>
            <a:ext uri="{FF2B5EF4-FFF2-40B4-BE49-F238E27FC236}">
              <a16:creationId xmlns:a16="http://schemas.microsoft.com/office/drawing/2014/main" id="{6B5D777F-D4C3-4BA5-87CA-B4B1753719E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12" name="Line 14733">
          <a:extLst>
            <a:ext uri="{FF2B5EF4-FFF2-40B4-BE49-F238E27FC236}">
              <a16:creationId xmlns:a16="http://schemas.microsoft.com/office/drawing/2014/main" id="{E0EFDDBC-3667-4921-A574-D63B9EF83151}"/>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13" name="Line 14756">
          <a:extLst>
            <a:ext uri="{FF2B5EF4-FFF2-40B4-BE49-F238E27FC236}">
              <a16:creationId xmlns:a16="http://schemas.microsoft.com/office/drawing/2014/main" id="{DDEDC54F-7A0A-4363-9100-C7B0382CDC9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14" name="Line 14757">
          <a:extLst>
            <a:ext uri="{FF2B5EF4-FFF2-40B4-BE49-F238E27FC236}">
              <a16:creationId xmlns:a16="http://schemas.microsoft.com/office/drawing/2014/main" id="{24C00413-C660-4BAD-9084-5EDD40DFD33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15" name="Line 14758">
          <a:extLst>
            <a:ext uri="{FF2B5EF4-FFF2-40B4-BE49-F238E27FC236}">
              <a16:creationId xmlns:a16="http://schemas.microsoft.com/office/drawing/2014/main" id="{12DA9C32-28F7-4FA6-AC34-18A35FB6714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16" name="Line 14759">
          <a:extLst>
            <a:ext uri="{FF2B5EF4-FFF2-40B4-BE49-F238E27FC236}">
              <a16:creationId xmlns:a16="http://schemas.microsoft.com/office/drawing/2014/main" id="{155948F4-E4CF-4B49-90B1-489508FD9AB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17" name="Line 14760">
          <a:extLst>
            <a:ext uri="{FF2B5EF4-FFF2-40B4-BE49-F238E27FC236}">
              <a16:creationId xmlns:a16="http://schemas.microsoft.com/office/drawing/2014/main" id="{4B415137-842E-41C3-B422-653196C2770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18" name="Line 14761">
          <a:extLst>
            <a:ext uri="{FF2B5EF4-FFF2-40B4-BE49-F238E27FC236}">
              <a16:creationId xmlns:a16="http://schemas.microsoft.com/office/drawing/2014/main" id="{526E1C57-8D47-43FC-9017-65F353EFE3C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19" name="Line 14762">
          <a:extLst>
            <a:ext uri="{FF2B5EF4-FFF2-40B4-BE49-F238E27FC236}">
              <a16:creationId xmlns:a16="http://schemas.microsoft.com/office/drawing/2014/main" id="{F4FFF73F-24A6-427F-8109-B9806ED288D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20" name="Line 14763">
          <a:extLst>
            <a:ext uri="{FF2B5EF4-FFF2-40B4-BE49-F238E27FC236}">
              <a16:creationId xmlns:a16="http://schemas.microsoft.com/office/drawing/2014/main" id="{D32A6EB4-9F70-40A8-9911-A999855AEB5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21" name="Line 14764">
          <a:extLst>
            <a:ext uri="{FF2B5EF4-FFF2-40B4-BE49-F238E27FC236}">
              <a16:creationId xmlns:a16="http://schemas.microsoft.com/office/drawing/2014/main" id="{00A1A8CE-ACE4-4EE1-858F-7B2ECC2FAB9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22" name="Line 14765">
          <a:extLst>
            <a:ext uri="{FF2B5EF4-FFF2-40B4-BE49-F238E27FC236}">
              <a16:creationId xmlns:a16="http://schemas.microsoft.com/office/drawing/2014/main" id="{17693440-861E-47D2-93B6-38323FE5341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23" name="Line 14766">
          <a:extLst>
            <a:ext uri="{FF2B5EF4-FFF2-40B4-BE49-F238E27FC236}">
              <a16:creationId xmlns:a16="http://schemas.microsoft.com/office/drawing/2014/main" id="{14276E85-8BE2-4B70-B0D2-222D335A090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24" name="Line 14767">
          <a:extLst>
            <a:ext uri="{FF2B5EF4-FFF2-40B4-BE49-F238E27FC236}">
              <a16:creationId xmlns:a16="http://schemas.microsoft.com/office/drawing/2014/main" id="{A9969E3A-3930-46D9-B068-D8C714BE3BC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25" name="Line 14768">
          <a:extLst>
            <a:ext uri="{FF2B5EF4-FFF2-40B4-BE49-F238E27FC236}">
              <a16:creationId xmlns:a16="http://schemas.microsoft.com/office/drawing/2014/main" id="{576BA6E6-374A-4928-B975-EA91B08649A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26" name="Line 14769">
          <a:extLst>
            <a:ext uri="{FF2B5EF4-FFF2-40B4-BE49-F238E27FC236}">
              <a16:creationId xmlns:a16="http://schemas.microsoft.com/office/drawing/2014/main" id="{15A803DE-19F2-4C17-B024-560735302D3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27" name="Line 14770">
          <a:extLst>
            <a:ext uri="{FF2B5EF4-FFF2-40B4-BE49-F238E27FC236}">
              <a16:creationId xmlns:a16="http://schemas.microsoft.com/office/drawing/2014/main" id="{62AC62D7-6B1F-4452-86EA-5CB85216B3B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28" name="Line 14771">
          <a:extLst>
            <a:ext uri="{FF2B5EF4-FFF2-40B4-BE49-F238E27FC236}">
              <a16:creationId xmlns:a16="http://schemas.microsoft.com/office/drawing/2014/main" id="{22F5ADBD-D599-4A4B-A1F2-EC52D573E78F}"/>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29" name="Line 14772">
          <a:extLst>
            <a:ext uri="{FF2B5EF4-FFF2-40B4-BE49-F238E27FC236}">
              <a16:creationId xmlns:a16="http://schemas.microsoft.com/office/drawing/2014/main" id="{3D60C153-E922-4630-923D-B6343FBD775A}"/>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30" name="Line 14773">
          <a:extLst>
            <a:ext uri="{FF2B5EF4-FFF2-40B4-BE49-F238E27FC236}">
              <a16:creationId xmlns:a16="http://schemas.microsoft.com/office/drawing/2014/main" id="{4D7D60C5-66C4-4127-ADC1-EA482940423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31" name="Line 14774">
          <a:extLst>
            <a:ext uri="{FF2B5EF4-FFF2-40B4-BE49-F238E27FC236}">
              <a16:creationId xmlns:a16="http://schemas.microsoft.com/office/drawing/2014/main" id="{7AC0FCC9-FBFC-4F30-ADD7-BA264AEAF83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32" name="Line 14775">
          <a:extLst>
            <a:ext uri="{FF2B5EF4-FFF2-40B4-BE49-F238E27FC236}">
              <a16:creationId xmlns:a16="http://schemas.microsoft.com/office/drawing/2014/main" id="{885EB454-8DC0-429A-9C27-AF6CE01C25A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33" name="Line 14776">
          <a:extLst>
            <a:ext uri="{FF2B5EF4-FFF2-40B4-BE49-F238E27FC236}">
              <a16:creationId xmlns:a16="http://schemas.microsoft.com/office/drawing/2014/main" id="{FE02E845-6676-4219-8DE6-5D804597937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34" name="Line 14777">
          <a:extLst>
            <a:ext uri="{FF2B5EF4-FFF2-40B4-BE49-F238E27FC236}">
              <a16:creationId xmlns:a16="http://schemas.microsoft.com/office/drawing/2014/main" id="{14DA3E89-6A7D-44CD-9FD2-7A3BF1CBD5B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35" name="Line 14778">
          <a:extLst>
            <a:ext uri="{FF2B5EF4-FFF2-40B4-BE49-F238E27FC236}">
              <a16:creationId xmlns:a16="http://schemas.microsoft.com/office/drawing/2014/main" id="{969021CC-4D07-4113-9E89-2ACC3E50E9D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36" name="Line 14779">
          <a:extLst>
            <a:ext uri="{FF2B5EF4-FFF2-40B4-BE49-F238E27FC236}">
              <a16:creationId xmlns:a16="http://schemas.microsoft.com/office/drawing/2014/main" id="{190AEC6B-6DB0-4D42-9BA6-68257565604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37" name="Line 14780">
          <a:extLst>
            <a:ext uri="{FF2B5EF4-FFF2-40B4-BE49-F238E27FC236}">
              <a16:creationId xmlns:a16="http://schemas.microsoft.com/office/drawing/2014/main" id="{7019CD80-CD8C-4BEB-82DD-01239ACE7AB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38" name="Line 15544">
          <a:extLst>
            <a:ext uri="{FF2B5EF4-FFF2-40B4-BE49-F238E27FC236}">
              <a16:creationId xmlns:a16="http://schemas.microsoft.com/office/drawing/2014/main" id="{E9B9CC80-6494-4C8B-A73D-FB17424E6C2A}"/>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39" name="Line 15545">
          <a:extLst>
            <a:ext uri="{FF2B5EF4-FFF2-40B4-BE49-F238E27FC236}">
              <a16:creationId xmlns:a16="http://schemas.microsoft.com/office/drawing/2014/main" id="{62D00BC3-D977-4F7E-BB83-77E6E06EA665}"/>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40" name="Line 15546">
          <a:extLst>
            <a:ext uri="{FF2B5EF4-FFF2-40B4-BE49-F238E27FC236}">
              <a16:creationId xmlns:a16="http://schemas.microsoft.com/office/drawing/2014/main" id="{D81EE08D-621E-4355-B3FD-9CE7A2C1151F}"/>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41" name="Line 15547">
          <a:extLst>
            <a:ext uri="{FF2B5EF4-FFF2-40B4-BE49-F238E27FC236}">
              <a16:creationId xmlns:a16="http://schemas.microsoft.com/office/drawing/2014/main" id="{DA81AC8C-269B-4F5A-B2C8-38F5D75915C4}"/>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42" name="Line 15548">
          <a:extLst>
            <a:ext uri="{FF2B5EF4-FFF2-40B4-BE49-F238E27FC236}">
              <a16:creationId xmlns:a16="http://schemas.microsoft.com/office/drawing/2014/main" id="{68642780-1F0B-4B04-9A59-8BB9933916DE}"/>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43" name="Line 15549">
          <a:extLst>
            <a:ext uri="{FF2B5EF4-FFF2-40B4-BE49-F238E27FC236}">
              <a16:creationId xmlns:a16="http://schemas.microsoft.com/office/drawing/2014/main" id="{8144C4F9-101B-4E79-B601-327DACBAF964}"/>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44" name="Line 15550">
          <a:extLst>
            <a:ext uri="{FF2B5EF4-FFF2-40B4-BE49-F238E27FC236}">
              <a16:creationId xmlns:a16="http://schemas.microsoft.com/office/drawing/2014/main" id="{782E5A51-8EFD-49DA-84F0-331B6E73735E}"/>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45" name="Line 15551">
          <a:extLst>
            <a:ext uri="{FF2B5EF4-FFF2-40B4-BE49-F238E27FC236}">
              <a16:creationId xmlns:a16="http://schemas.microsoft.com/office/drawing/2014/main" id="{092B0012-39BE-4F13-B898-44A31E383CFA}"/>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46" name="Line 15552">
          <a:extLst>
            <a:ext uri="{FF2B5EF4-FFF2-40B4-BE49-F238E27FC236}">
              <a16:creationId xmlns:a16="http://schemas.microsoft.com/office/drawing/2014/main" id="{A4A342D9-F6AF-4564-8E4E-FC27C9250758}"/>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47" name="Line 15553">
          <a:extLst>
            <a:ext uri="{FF2B5EF4-FFF2-40B4-BE49-F238E27FC236}">
              <a16:creationId xmlns:a16="http://schemas.microsoft.com/office/drawing/2014/main" id="{73CCF69E-8881-4085-88B5-576B265C4A34}"/>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48" name="Line 15554">
          <a:extLst>
            <a:ext uri="{FF2B5EF4-FFF2-40B4-BE49-F238E27FC236}">
              <a16:creationId xmlns:a16="http://schemas.microsoft.com/office/drawing/2014/main" id="{F41F298C-0084-4E1F-A23E-327D2EB8E813}"/>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49" name="Line 15555">
          <a:extLst>
            <a:ext uri="{FF2B5EF4-FFF2-40B4-BE49-F238E27FC236}">
              <a16:creationId xmlns:a16="http://schemas.microsoft.com/office/drawing/2014/main" id="{6F4C5EA6-9FEF-4DFB-8A8F-6B41C0D1C909}"/>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50" name="Line 15556">
          <a:extLst>
            <a:ext uri="{FF2B5EF4-FFF2-40B4-BE49-F238E27FC236}">
              <a16:creationId xmlns:a16="http://schemas.microsoft.com/office/drawing/2014/main" id="{41E5F865-FED7-483E-B3EA-A329D554A1B5}"/>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51" name="Line 15557">
          <a:extLst>
            <a:ext uri="{FF2B5EF4-FFF2-40B4-BE49-F238E27FC236}">
              <a16:creationId xmlns:a16="http://schemas.microsoft.com/office/drawing/2014/main" id="{6E224FAD-37E9-4979-8717-315852837D3A}"/>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52" name="Line 15558">
          <a:extLst>
            <a:ext uri="{FF2B5EF4-FFF2-40B4-BE49-F238E27FC236}">
              <a16:creationId xmlns:a16="http://schemas.microsoft.com/office/drawing/2014/main" id="{3D7CFF3F-5728-46F6-B7C2-225B49E53EF0}"/>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53" name="Line 15559">
          <a:extLst>
            <a:ext uri="{FF2B5EF4-FFF2-40B4-BE49-F238E27FC236}">
              <a16:creationId xmlns:a16="http://schemas.microsoft.com/office/drawing/2014/main" id="{792A8A12-9C47-4D5A-A690-EE0ACA3A3E93}"/>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54" name="Line 15560">
          <a:extLst>
            <a:ext uri="{FF2B5EF4-FFF2-40B4-BE49-F238E27FC236}">
              <a16:creationId xmlns:a16="http://schemas.microsoft.com/office/drawing/2014/main" id="{34D1CD46-FB32-4B47-B26F-6B856197D220}"/>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55" name="Line 15561">
          <a:extLst>
            <a:ext uri="{FF2B5EF4-FFF2-40B4-BE49-F238E27FC236}">
              <a16:creationId xmlns:a16="http://schemas.microsoft.com/office/drawing/2014/main" id="{3E1248C7-F028-496B-8B60-DD9A5072D9B6}"/>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56" name="Line 15562">
          <a:extLst>
            <a:ext uri="{FF2B5EF4-FFF2-40B4-BE49-F238E27FC236}">
              <a16:creationId xmlns:a16="http://schemas.microsoft.com/office/drawing/2014/main" id="{7867FE49-FFFE-43C0-A0E9-D61D36DBBDF5}"/>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57" name="Line 15563">
          <a:extLst>
            <a:ext uri="{FF2B5EF4-FFF2-40B4-BE49-F238E27FC236}">
              <a16:creationId xmlns:a16="http://schemas.microsoft.com/office/drawing/2014/main" id="{566B8021-AF6C-4644-8A49-F71A3E4E254A}"/>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58" name="Line 15564">
          <a:extLst>
            <a:ext uri="{FF2B5EF4-FFF2-40B4-BE49-F238E27FC236}">
              <a16:creationId xmlns:a16="http://schemas.microsoft.com/office/drawing/2014/main" id="{152370C8-A0C7-4002-8EE0-639C7CB97926}"/>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59" name="Line 15565">
          <a:extLst>
            <a:ext uri="{FF2B5EF4-FFF2-40B4-BE49-F238E27FC236}">
              <a16:creationId xmlns:a16="http://schemas.microsoft.com/office/drawing/2014/main" id="{66ACB75E-1024-40EB-B9E7-C4A6BA12F8EB}"/>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60" name="Line 15566">
          <a:extLst>
            <a:ext uri="{FF2B5EF4-FFF2-40B4-BE49-F238E27FC236}">
              <a16:creationId xmlns:a16="http://schemas.microsoft.com/office/drawing/2014/main" id="{47E561B1-842A-40E8-8BCC-43485646E63B}"/>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6079561" name="Line 15567">
          <a:extLst>
            <a:ext uri="{FF2B5EF4-FFF2-40B4-BE49-F238E27FC236}">
              <a16:creationId xmlns:a16="http://schemas.microsoft.com/office/drawing/2014/main" id="{A3F5E3E3-AF05-4DC4-BCF4-45405ED7FB42}"/>
            </a:ext>
          </a:extLst>
        </xdr:cNvPr>
        <xdr:cNvSpPr>
          <a:spLocks noChangeShapeType="1"/>
        </xdr:cNvSpPr>
      </xdr:nvSpPr>
      <xdr:spPr bwMode="auto">
        <a:xfrm flipV="1">
          <a:off x="809625" y="1097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62" name="Line 14734">
          <a:extLst>
            <a:ext uri="{FF2B5EF4-FFF2-40B4-BE49-F238E27FC236}">
              <a16:creationId xmlns:a16="http://schemas.microsoft.com/office/drawing/2014/main" id="{6C3801BE-EF2D-4E69-951C-D9DA78BCA83B}"/>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63" name="Line 14735">
          <a:extLst>
            <a:ext uri="{FF2B5EF4-FFF2-40B4-BE49-F238E27FC236}">
              <a16:creationId xmlns:a16="http://schemas.microsoft.com/office/drawing/2014/main" id="{B291687E-1453-486E-B4F0-2300931C142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64" name="Line 14736">
          <a:extLst>
            <a:ext uri="{FF2B5EF4-FFF2-40B4-BE49-F238E27FC236}">
              <a16:creationId xmlns:a16="http://schemas.microsoft.com/office/drawing/2014/main" id="{7C4FAA5D-E4CD-4626-B0B3-1E53E293968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65" name="Line 14737">
          <a:extLst>
            <a:ext uri="{FF2B5EF4-FFF2-40B4-BE49-F238E27FC236}">
              <a16:creationId xmlns:a16="http://schemas.microsoft.com/office/drawing/2014/main" id="{03DD9950-4D27-4165-9F65-04A78BCC8C2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66" name="Line 14738">
          <a:extLst>
            <a:ext uri="{FF2B5EF4-FFF2-40B4-BE49-F238E27FC236}">
              <a16:creationId xmlns:a16="http://schemas.microsoft.com/office/drawing/2014/main" id="{ED5933DD-E7BB-4E1F-88DB-EBC5AF58D135}"/>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67" name="Line 14739">
          <a:extLst>
            <a:ext uri="{FF2B5EF4-FFF2-40B4-BE49-F238E27FC236}">
              <a16:creationId xmlns:a16="http://schemas.microsoft.com/office/drawing/2014/main" id="{038A4554-220D-43E7-A1AC-4EDF5259E92E}"/>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68" name="Line 14740">
          <a:extLst>
            <a:ext uri="{FF2B5EF4-FFF2-40B4-BE49-F238E27FC236}">
              <a16:creationId xmlns:a16="http://schemas.microsoft.com/office/drawing/2014/main" id="{238E46FB-9451-4004-BD90-CCC28366A1E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69" name="Line 14741">
          <a:extLst>
            <a:ext uri="{FF2B5EF4-FFF2-40B4-BE49-F238E27FC236}">
              <a16:creationId xmlns:a16="http://schemas.microsoft.com/office/drawing/2014/main" id="{DD274F7A-2D85-4E14-BB17-9924D67509D0}"/>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70" name="Line 14742">
          <a:extLst>
            <a:ext uri="{FF2B5EF4-FFF2-40B4-BE49-F238E27FC236}">
              <a16:creationId xmlns:a16="http://schemas.microsoft.com/office/drawing/2014/main" id="{3CF1D325-86EA-4AF1-BCE3-B40F3DCDBEE3}"/>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71" name="Line 14743">
          <a:extLst>
            <a:ext uri="{FF2B5EF4-FFF2-40B4-BE49-F238E27FC236}">
              <a16:creationId xmlns:a16="http://schemas.microsoft.com/office/drawing/2014/main" id="{F78790A6-6ED1-462D-8763-D21765DF072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72" name="Line 14744">
          <a:extLst>
            <a:ext uri="{FF2B5EF4-FFF2-40B4-BE49-F238E27FC236}">
              <a16:creationId xmlns:a16="http://schemas.microsoft.com/office/drawing/2014/main" id="{A74F619D-508B-4993-86F1-1491F43994B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73" name="Line 14745">
          <a:extLst>
            <a:ext uri="{FF2B5EF4-FFF2-40B4-BE49-F238E27FC236}">
              <a16:creationId xmlns:a16="http://schemas.microsoft.com/office/drawing/2014/main" id="{1097CC72-638A-49E8-AD75-3BA7DBAD170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74" name="Line 14746">
          <a:extLst>
            <a:ext uri="{FF2B5EF4-FFF2-40B4-BE49-F238E27FC236}">
              <a16:creationId xmlns:a16="http://schemas.microsoft.com/office/drawing/2014/main" id="{AC16C8C7-CA92-4F28-976B-906A5AF94A98}"/>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75" name="Line 14747">
          <a:extLst>
            <a:ext uri="{FF2B5EF4-FFF2-40B4-BE49-F238E27FC236}">
              <a16:creationId xmlns:a16="http://schemas.microsoft.com/office/drawing/2014/main" id="{116B37D3-0AE3-4CAF-94CF-632F766C224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76" name="Line 14748">
          <a:extLst>
            <a:ext uri="{FF2B5EF4-FFF2-40B4-BE49-F238E27FC236}">
              <a16:creationId xmlns:a16="http://schemas.microsoft.com/office/drawing/2014/main" id="{1A803920-7B95-449A-A1DA-5B8262A3788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77" name="Line 14749">
          <a:extLst>
            <a:ext uri="{FF2B5EF4-FFF2-40B4-BE49-F238E27FC236}">
              <a16:creationId xmlns:a16="http://schemas.microsoft.com/office/drawing/2014/main" id="{A79EE37A-21E1-4C70-9DAA-521CEC7A4F7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78" name="Line 14750">
          <a:extLst>
            <a:ext uri="{FF2B5EF4-FFF2-40B4-BE49-F238E27FC236}">
              <a16:creationId xmlns:a16="http://schemas.microsoft.com/office/drawing/2014/main" id="{1B45D725-E319-462F-B630-A7012B17EAFD}"/>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79" name="Line 14751">
          <a:extLst>
            <a:ext uri="{FF2B5EF4-FFF2-40B4-BE49-F238E27FC236}">
              <a16:creationId xmlns:a16="http://schemas.microsoft.com/office/drawing/2014/main" id="{1D64C9FE-352C-46C8-A411-F5601B196057}"/>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80" name="Line 14752">
          <a:extLst>
            <a:ext uri="{FF2B5EF4-FFF2-40B4-BE49-F238E27FC236}">
              <a16:creationId xmlns:a16="http://schemas.microsoft.com/office/drawing/2014/main" id="{9BFB878E-7BDA-452A-BE52-01302EE75E96}"/>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81" name="Line 14753">
          <a:extLst>
            <a:ext uri="{FF2B5EF4-FFF2-40B4-BE49-F238E27FC236}">
              <a16:creationId xmlns:a16="http://schemas.microsoft.com/office/drawing/2014/main" id="{DF1C711E-FDEC-4820-B592-FD4F6E2D4012}"/>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82" name="Line 14754">
          <a:extLst>
            <a:ext uri="{FF2B5EF4-FFF2-40B4-BE49-F238E27FC236}">
              <a16:creationId xmlns:a16="http://schemas.microsoft.com/office/drawing/2014/main" id="{73AD6BF5-B746-4CC6-B665-E584D274B7E9}"/>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39</xdr:row>
      <xdr:rowOff>0</xdr:rowOff>
    </xdr:from>
    <xdr:to>
      <xdr:col>2</xdr:col>
      <xdr:colOff>0</xdr:colOff>
      <xdr:row>39</xdr:row>
      <xdr:rowOff>0</xdr:rowOff>
    </xdr:to>
    <xdr:sp macro="" textlink="">
      <xdr:nvSpPr>
        <xdr:cNvPr id="6079583" name="Line 14755">
          <a:extLst>
            <a:ext uri="{FF2B5EF4-FFF2-40B4-BE49-F238E27FC236}">
              <a16:creationId xmlns:a16="http://schemas.microsoft.com/office/drawing/2014/main" id="{ECE7C92E-E6C2-4848-88EE-D35DBDFF858C}"/>
            </a:ext>
          </a:extLst>
        </xdr:cNvPr>
        <xdr:cNvSpPr>
          <a:spLocks noChangeShapeType="1"/>
        </xdr:cNvSpPr>
      </xdr:nvSpPr>
      <xdr:spPr bwMode="auto">
        <a:xfrm flipV="1">
          <a:off x="809625" y="11591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B8863383-7D61-4F81-91F9-4E44F30A0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6CB86C16-5EFD-4E04-A0F0-A7AB18F2FE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A1FC15DF-B7E6-4106-8503-33450F97963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40D13F0B-7893-4C71-BC91-7C3C645CAD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98D536F8-4941-4480-AF82-F968669344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664C4DD4-B81B-41C4-A7C2-738ABB78C76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B82A0E7B-B88D-4A34-A721-EB72F4B5D81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2F84964F-8FB8-410A-9771-312B87E491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FB563733-5FAF-4C1D-BFA4-0DAFC9CEEE0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C737CF23-2BF6-456E-B82E-B1B2AF512AB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7C080030-3D2D-4B66-B444-FC6E5C4627C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1872E34D-FF18-479C-826D-1199E32DA9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6DDE52A6-D7AA-48E0-A737-6373AE3CC19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7F8F1890-4595-4033-952E-4435C30099E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E51766B7-C3B9-49AE-9F13-C39F708AD34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96E40ED4-4D69-4228-8A62-A8B04C831F5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339636EE-7549-4E7D-AD57-B0CD5F82B87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397DEEB2-0EA5-4014-B723-12FA1AF3AA0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0EF7C2E1-102F-4DFE-8417-A3DD7582786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2B6FAFEE-70C5-42C5-8114-1DEA7DEE2E3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83D1BDBF-62FF-460A-A6CB-DB3B185A0B0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41996F57-3D6D-471C-BEE0-7AE7E456A4E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E3E75F80-9B92-49DE-AA87-ECA5CB62125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C6DE3F98-3F19-4C8C-92AF-4088FBA29C75}"/>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A09E6B8E-F28E-485C-9044-3B724EE7E205}"/>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9E87C874-3E35-463C-981E-4B12DE65847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F3B9333C-B1A2-41AF-872B-3A7C6E1AC6A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69971548-F775-4D69-BE88-60D6DA4421C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8DEE5D14-A85C-478C-893E-4175D34F678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67DA1486-17B9-4FCF-A715-2CB59443F0D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15EA2AD0-7E16-4227-A1AB-8486A0CC0FE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5104EF49-B767-4FB7-9A35-EE6EE2DC221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13FBA984-D5D0-4025-B6FA-80F86872D95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C6CC569C-38F0-4889-981C-8BB82ED972A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742E4FBF-1495-40B7-ADC2-F1F721E847F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C2CFD7AE-AA5F-4B33-9451-85873D805357}"/>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E6FCF215-0731-4B08-B71C-30FCB75398E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A9038443-0520-4EFE-AE57-2471541600B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4BF24478-D6B2-4942-B055-1089BE977A4B}"/>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F8C4AB24-FC2C-4CF2-BCE8-BE82EF6D676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6AB48C1E-4F36-40C2-97EB-FDA685F3382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BEEF0BC4-FF51-4FDB-9C44-BAC9D5851424}"/>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3A9DB472-4731-4075-9A26-0285BEC478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26AE6CB7-A7E0-467B-B64C-213E327B0D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FE9E09A0-7169-4DF3-B29A-C450794A1A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E66C24AA-FA7A-4698-9E54-DE1E1B018A8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AF664519-74BA-4FF4-A5A8-DCE7D97D901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B5856342-C66A-4541-9447-691F30AB72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D718C888-6C67-43F7-A78C-A86F88E4D1E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7C1F6BB6-6831-4DDA-BCC9-1B63259E9C7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3017CB9A-4AB0-4E5D-B9E6-CDD4329B07F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ED696791-CA79-4084-B1FC-3E69F53D4FD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8" Type="http://schemas.openxmlformats.org/officeDocument/2006/relationships/hyperlink" Target="http://www.cuisine-annie.com/article-aides-memoire-equivalence-cup-grammes-20.html" TargetMode="External"/><Relationship Id="rId13"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3" Type="http://schemas.openxmlformats.org/officeDocument/2006/relationships/hyperlink" Target="http://www.click-chef.com/?lang=4" TargetMode="External"/><Relationship Id="rId7" Type="http://schemas.openxmlformats.org/officeDocument/2006/relationships/hyperlink" Target="https://www.unitjuggler.com/convertir-volume-de-cm3-en-l.html" TargetMode="External"/><Relationship Id="rId12" Type="http://schemas.openxmlformats.org/officeDocument/2006/relationships/hyperlink" Target="http://chefsimon.lemonde.fr/additifs/agar-agar.html" TargetMode="External"/><Relationship Id="rId2" Type="http://schemas.openxmlformats.org/officeDocument/2006/relationships/hyperlink" Target="https://fr.wikipedia.org/wiki/M%C3%A8tre_cube" TargetMode="External"/><Relationship Id="rId1" Type="http://schemas.openxmlformats.org/officeDocument/2006/relationships/hyperlink" Target="http://chefsimon.lemonde.fr/convertisseur-mesures.html" TargetMode="External"/><Relationship Id="rId6" Type="http://schemas.openxmlformats.org/officeDocument/2006/relationships/hyperlink" Target="http://www.supertoinette.com/mesures-equivalences-culinaires.html" TargetMode="External"/><Relationship Id="rId11" Type="http://schemas.openxmlformats.org/officeDocument/2006/relationships/hyperlink" Target="http://www.aufeminin.com/fiche/cuisine/f14522-gelatine-et-agar-gar-principes-et-utilisations.html" TargetMode="External"/><Relationship Id="rId5" Type="http://schemas.openxmlformats.org/officeDocument/2006/relationships/hyperlink" Target="http://pages.infinit.net/pagesweb/equivalences/ing.htm" TargetMode="External"/><Relationship Id="rId10"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4" Type="http://schemas.openxmlformats.org/officeDocument/2006/relationships/hyperlink" Target="http://machine-a-pain.fr/calculette-conversion-poids-volume.php" TargetMode="External"/><Relationship Id="rId9"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13" Type="http://schemas.openxmlformats.org/officeDocument/2006/relationships/hyperlink" Target="http://www.1001cocktails.com/magazine/savoir-faire/cocktails-a-etages" TargetMode="External"/><Relationship Id="rId3" Type="http://schemas.openxmlformats.org/officeDocument/2006/relationships/hyperlink" Target="http://www.google.fr/url?sa=t&amp;rct=j&amp;q=&amp;esrc=s&amp;source=web&amp;cd=13&amp;ved=0CEAQFjACOAo&amp;url=http%3A%2F%2Fcuisine.larousse.fr%2Ftours-de-main%2Fdetail%2Fla-cuisson-du-sucre&amp;ei=ooGkUreoFsPQ0QX_hYDYCA&amp;usg=AFQjCNEWt3MPHpEIHI5j7nJ8hYsU7Kj_2A&amp;sig2=vVXyvsX9trK_hSiJoVPmqA&amp;bvm=bv.57752919,d.d2k&amp;cad=rja" TargetMode="External"/><Relationship Id="rId7" Type="http://schemas.openxmlformats.org/officeDocument/2006/relationships/hyperlink" Target="http://www.google.fr/url?sa=t&amp;rct=j&amp;q=&amp;esrc=s&amp;source=web&amp;cd=1&amp;ved=0CDEQFjAA&amp;url=http%3A%2F%2Fwww.lesfoodies.com%2Frecettes%2Fgelatine%2Braisin&amp;ei=aZOkUtuaI83I0AWQuIHoCA&amp;usg=AFQjCNH9T7fJiEIecEIxbTSfjufACRdcjg&amp;sig2=USRkaErzs7fIUYnLKAnDnw&amp;cad=rja" TargetMode="External"/><Relationship Id="rId12" Type="http://schemas.openxmlformats.org/officeDocument/2006/relationships/hyperlink" Target="http://fr.answers.yahoo.com/question/index?qid=20090730080951AAKkgPl" TargetMode="External"/><Relationship Id="rId2" Type="http://schemas.openxmlformats.org/officeDocument/2006/relationships/hyperlink" Target="http://blog.deluxe.fr/trucs-astuces-et-elements-de-choix/sucre-sa-cuisson.html" TargetMode="External"/><Relationship Id="rId1" Type="http://schemas.openxmlformats.org/officeDocument/2006/relationships/hyperlink" Target="http://cuisinederic.blogspot.fr/2011/06/cuisson-du-sucre-sirops-et-confiserie.html" TargetMode="External"/><Relationship Id="rId6" Type="http://schemas.openxmlformats.org/officeDocument/2006/relationships/hyperlink" Target="http://www.meilleurduchef.com/cgi/mdc/forum/fr?f=recettes&amp;id=1056675034-27293-1" TargetMode="External"/><Relationship Id="rId11"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5"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0" Type="http://schemas.openxmlformats.org/officeDocument/2006/relationships/hyperlink" Target="http://chefsimon.lemonde.fr/additifs/agar-agar.html" TargetMode="External"/><Relationship Id="rId4" Type="http://schemas.openxmlformats.org/officeDocument/2006/relationships/hyperlink" Target="http://www.google.fr/url?sa=t&amp;rct=j&amp;q=&amp;esrc=s&amp;source=web&amp;cd=16&amp;ved=0CF8QFjAFOAo&amp;url=http%3A%2F%2Fchefsimon.lemonde.fr%2Fpratique%2Fcuisson-sucre.html&amp;ei=ooGkUreoFsPQ0QX_hYDYCA&amp;usg=AFQjCNEQC-Y2uXvJJ9URPcnHz-abRWzDag&amp;sig2=JHhb70uSzIE3uReVJvwfmQ&amp;bvm=bv.57752919,d.d2k&amp;cad=rja" TargetMode="External"/><Relationship Id="rId9" Type="http://schemas.openxmlformats.org/officeDocument/2006/relationships/hyperlink" Target="http://www.aufeminin.com/fiche/cuisine/f14522-gelatine-et-agar-gar-principes-et-utilisations.html" TargetMode="External"/><Relationship Id="rId14"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uprt.fr/detail.php?id=38&amp;titre=ff-mod-les-de-fiches-techniques" TargetMode="External"/><Relationship Id="rId2" Type="http://schemas.openxmlformats.org/officeDocument/2006/relationships/hyperlink" Target="http://www.hotellerie-restauration.ac-versailles.fr/spip.php?article2168" TargetMode="External"/><Relationship Id="rId1" Type="http://schemas.openxmlformats.org/officeDocument/2006/relationships/hyperlink" Target="https://www.facebook.com/leboucher.joel" TargetMode="External"/><Relationship Id="rId5" Type="http://schemas.openxmlformats.org/officeDocument/2006/relationships/printerSettings" Target="../printerSettings/printerSettings1.bin"/><Relationship Id="rId4" Type="http://schemas.openxmlformats.org/officeDocument/2006/relationships/hyperlink" Target="https://www.facebook.com/UPRT.fr/"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4.xml"/><Relationship Id="rId4"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17.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5.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18.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6.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9.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encycolorpedia.com/websafe" TargetMode="External"/><Relationship Id="rId7" Type="http://schemas.openxmlformats.org/officeDocument/2006/relationships/printerSettings" Target="../printerSettings/printerSettings20.bin"/><Relationship Id="rId2" Type="http://schemas.openxmlformats.org/officeDocument/2006/relationships/hyperlink" Target="http://dmcritchie.mvps.org/excel/colors.htm"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5" Type="http://schemas.openxmlformats.org/officeDocument/2006/relationships/hyperlink" Target="https://encycolorpedia.com/named" TargetMode="External"/><Relationship Id="rId4" Type="http://schemas.openxmlformats.org/officeDocument/2006/relationships/hyperlink" Target="https://encycolorpedia.com/htm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mfrance.fr/3M/fr_FR/post-it-notes/ideas/collaborate/"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4CC62-6D44-4559-8C85-A4CAB7FCAD48}">
  <dimension ref="A1:AR52"/>
  <sheetViews>
    <sheetView tabSelected="1" zoomScale="75" zoomScaleNormal="75" workbookViewId="0">
      <selection activeCell="AA13" sqref="AA13"/>
    </sheetView>
  </sheetViews>
  <sheetFormatPr baseColWidth="10" defaultRowHeight="12.75"/>
  <cols>
    <col min="1" max="2" width="11.42578125" style="306"/>
    <col min="3" max="3" width="16" style="306" customWidth="1"/>
    <col min="4" max="18" width="11.42578125" style="306"/>
    <col min="19" max="19" width="16" style="306" customWidth="1"/>
    <col min="20" max="20" width="12.140625" style="306" customWidth="1"/>
    <col min="21" max="21" width="15.28515625" style="306" customWidth="1"/>
    <col min="22" max="22" width="11.42578125" style="306"/>
    <col min="23" max="23" width="14.140625" style="306" customWidth="1"/>
    <col min="24" max="16384" width="11.42578125" style="306"/>
  </cols>
  <sheetData>
    <row r="1" spans="1:44" ht="30" customHeight="1">
      <c r="A1" s="304"/>
      <c r="B1" s="304"/>
      <c r="C1" s="304"/>
      <c r="D1" s="304"/>
      <c r="E1" s="304"/>
      <c r="F1" s="304"/>
      <c r="G1" s="304"/>
      <c r="H1" s="304"/>
      <c r="I1" s="304"/>
      <c r="J1" s="304"/>
      <c r="K1" s="304"/>
      <c r="L1" s="69"/>
      <c r="M1" s="69"/>
      <c r="N1" s="69"/>
      <c r="O1" s="69"/>
      <c r="P1" s="69"/>
      <c r="Q1" s="305"/>
      <c r="R1" s="305"/>
      <c r="S1" s="305"/>
      <c r="T1" s="305"/>
      <c r="U1" s="305"/>
      <c r="V1" s="305"/>
      <c r="W1" s="305"/>
      <c r="X1" s="305"/>
      <c r="Y1" s="305"/>
      <c r="Z1" s="305"/>
      <c r="AA1" s="305"/>
      <c r="AB1" s="305"/>
      <c r="AC1" s="305"/>
    </row>
    <row r="2" spans="1:44" ht="30" customHeight="1">
      <c r="A2" s="304"/>
      <c r="B2" s="307" t="s">
        <v>541</v>
      </c>
      <c r="C2" s="304"/>
      <c r="D2" s="304"/>
      <c r="E2" s="304"/>
      <c r="F2" s="304"/>
      <c r="G2" s="304"/>
      <c r="H2" s="304"/>
      <c r="I2" s="69"/>
      <c r="J2" s="304"/>
      <c r="K2" s="304"/>
      <c r="L2" s="69"/>
      <c r="M2" s="69"/>
      <c r="N2" s="69"/>
      <c r="O2" s="69"/>
      <c r="P2" s="69"/>
      <c r="Q2" s="2093"/>
      <c r="R2" s="2092"/>
      <c r="S2" s="2092"/>
      <c r="T2" s="2093" t="s">
        <v>1484</v>
      </c>
      <c r="U2" s="305"/>
      <c r="V2" s="305"/>
      <c r="W2" s="305"/>
      <c r="X2" s="305"/>
      <c r="Y2" s="305"/>
      <c r="Z2" s="305"/>
      <c r="AA2" s="305"/>
      <c r="AB2" s="305"/>
      <c r="AC2" s="305"/>
    </row>
    <row r="3" spans="1:44" ht="30" customHeight="1">
      <c r="A3" s="304"/>
      <c r="B3" s="308" t="s">
        <v>540</v>
      </c>
      <c r="C3" s="309"/>
      <c r="D3" s="304"/>
      <c r="E3" s="304"/>
      <c r="F3" s="304"/>
      <c r="G3" s="304"/>
      <c r="H3" s="304"/>
      <c r="I3" s="69"/>
      <c r="J3" s="304"/>
      <c r="K3" s="304"/>
      <c r="L3" s="69"/>
      <c r="M3" s="69"/>
      <c r="N3" s="69"/>
      <c r="O3" s="69"/>
      <c r="P3" s="69"/>
      <c r="Q3" s="2094"/>
      <c r="R3" s="2092"/>
      <c r="S3" s="2092"/>
      <c r="T3" s="2094" t="s">
        <v>1485</v>
      </c>
      <c r="U3" s="305"/>
      <c r="V3" s="305"/>
      <c r="W3" s="305"/>
      <c r="X3" s="305"/>
      <c r="Y3" s="305"/>
      <c r="Z3" s="305"/>
      <c r="AA3" s="305"/>
      <c r="AB3" s="305"/>
      <c r="AC3" s="305"/>
    </row>
    <row r="4" spans="1:44" ht="30" customHeight="1">
      <c r="A4" s="304"/>
      <c r="B4" s="308" t="s">
        <v>1482</v>
      </c>
      <c r="C4" s="309"/>
      <c r="D4" s="304"/>
      <c r="E4" s="304"/>
      <c r="F4" s="304"/>
      <c r="G4" s="304"/>
      <c r="H4" s="304"/>
      <c r="I4" s="69"/>
      <c r="J4" s="304"/>
      <c r="K4" s="304"/>
      <c r="L4" s="69"/>
      <c r="M4" s="69"/>
      <c r="N4" s="69"/>
      <c r="O4" s="69"/>
      <c r="P4" s="69"/>
      <c r="Q4" s="2090"/>
      <c r="R4" s="2091"/>
      <c r="S4" s="2091"/>
      <c r="T4" s="2090" t="s">
        <v>1483</v>
      </c>
      <c r="U4" s="305"/>
      <c r="V4" s="305"/>
      <c r="W4" s="305"/>
      <c r="X4" s="305"/>
      <c r="Y4" s="305"/>
      <c r="Z4" s="305"/>
      <c r="AA4" s="305"/>
      <c r="AB4" s="305"/>
      <c r="AC4" s="305"/>
    </row>
    <row r="5" spans="1:44" ht="30" customHeight="1">
      <c r="A5" s="304"/>
      <c r="B5" s="308" t="s">
        <v>1327</v>
      </c>
      <c r="C5" s="309"/>
      <c r="D5" s="304"/>
      <c r="E5" s="304"/>
      <c r="F5" s="304"/>
      <c r="G5" s="304"/>
      <c r="H5" s="304"/>
      <c r="I5" s="69"/>
      <c r="J5" s="304"/>
      <c r="K5" s="304"/>
      <c r="L5" s="69"/>
      <c r="M5" s="69"/>
      <c r="N5" s="69"/>
      <c r="O5" s="69"/>
      <c r="P5" s="69"/>
      <c r="Q5" s="305"/>
      <c r="R5" s="305"/>
      <c r="S5" s="305"/>
      <c r="T5" s="2094" t="s">
        <v>1657</v>
      </c>
      <c r="U5" s="305"/>
      <c r="V5" s="305"/>
      <c r="W5" s="305"/>
      <c r="X5" s="305"/>
      <c r="Y5" s="305"/>
      <c r="Z5" s="305"/>
      <c r="AA5" s="305"/>
      <c r="AB5" s="305"/>
      <c r="AC5" s="305"/>
    </row>
    <row r="6" spans="1:44" ht="30" customHeight="1">
      <c r="A6" s="304"/>
      <c r="B6" s="308" t="s">
        <v>539</v>
      </c>
      <c r="C6" s="304"/>
      <c r="D6" s="304"/>
      <c r="E6" s="304"/>
      <c r="F6" s="304"/>
      <c r="G6" s="304"/>
      <c r="H6" s="304"/>
      <c r="I6" s="69"/>
      <c r="J6" s="304"/>
      <c r="K6" s="304"/>
      <c r="L6" s="69"/>
      <c r="M6" s="69"/>
      <c r="N6" s="69"/>
      <c r="O6" s="69"/>
      <c r="P6" s="69"/>
      <c r="Q6" s="305"/>
      <c r="R6" s="305"/>
      <c r="S6" s="305"/>
      <c r="T6" s="2090" t="s">
        <v>1566</v>
      </c>
      <c r="U6" s="305"/>
      <c r="V6" s="305"/>
      <c r="W6" s="305"/>
      <c r="X6" s="305"/>
      <c r="Y6" s="305"/>
      <c r="Z6" s="305"/>
      <c r="AA6" s="305"/>
      <c r="AB6" s="305"/>
      <c r="AC6" s="305"/>
    </row>
    <row r="7" spans="1:44" ht="30" customHeight="1">
      <c r="A7" s="304"/>
      <c r="B7" s="308"/>
      <c r="C7" s="304"/>
      <c r="D7" s="304"/>
      <c r="E7" s="304"/>
      <c r="F7" s="304"/>
      <c r="G7" s="304"/>
      <c r="H7" s="304"/>
      <c r="I7" s="69"/>
      <c r="J7" s="304"/>
      <c r="K7" s="304"/>
      <c r="L7" s="69"/>
      <c r="M7" s="69"/>
      <c r="N7" s="69"/>
      <c r="O7" s="69"/>
      <c r="P7" s="69"/>
      <c r="Q7" s="305"/>
      <c r="R7" s="305"/>
      <c r="S7" s="305"/>
      <c r="T7" s="2425" t="str">
        <f ca="1">"Page "&amp;_xlfn.SHEET()&amp;" sur "&amp;_xlfn.SHEETS()</f>
        <v>Page 1 sur 28</v>
      </c>
      <c r="U7" s="2424"/>
      <c r="V7" s="305"/>
      <c r="W7" s="305"/>
      <c r="X7" s="305"/>
      <c r="Y7" s="305"/>
      <c r="Z7" s="305"/>
      <c r="AA7" s="305"/>
      <c r="AB7" s="305"/>
      <c r="AC7" s="305"/>
    </row>
    <row r="8" spans="1:44" ht="30" customHeight="1">
      <c r="A8" s="304"/>
      <c r="B8" s="308"/>
      <c r="C8" s="304"/>
      <c r="D8" s="304"/>
      <c r="E8" s="304"/>
      <c r="F8" s="304"/>
      <c r="G8" s="304"/>
      <c r="H8" s="304"/>
      <c r="I8" s="69"/>
      <c r="J8" s="304"/>
      <c r="K8" s="304"/>
      <c r="L8" s="69"/>
      <c r="M8" s="69"/>
      <c r="N8" s="69"/>
      <c r="O8" s="69"/>
      <c r="P8" s="69"/>
      <c r="Q8" s="305"/>
      <c r="R8" s="305"/>
      <c r="S8" s="305"/>
      <c r="T8" s="305"/>
      <c r="U8" s="305"/>
      <c r="V8" s="305"/>
      <c r="W8" s="305"/>
      <c r="X8" s="305"/>
      <c r="Y8" s="305"/>
      <c r="Z8" s="305"/>
      <c r="AA8" s="305"/>
      <c r="AB8" s="305"/>
      <c r="AC8" s="305"/>
    </row>
    <row r="9" spans="1:44" s="311" customFormat="1" ht="40.5" customHeight="1">
      <c r="A9" s="304"/>
      <c r="B9" s="312" t="s">
        <v>1334</v>
      </c>
      <c r="C9" s="304"/>
      <c r="D9" s="304"/>
      <c r="E9" s="304"/>
      <c r="F9" s="304"/>
      <c r="G9" s="304"/>
      <c r="H9" s="304"/>
      <c r="I9" s="69"/>
      <c r="J9" s="304"/>
      <c r="K9" s="304"/>
      <c r="L9" s="69"/>
      <c r="M9" s="69"/>
      <c r="N9" s="69"/>
      <c r="O9" s="69"/>
      <c r="P9" s="69"/>
      <c r="Q9" s="312" t="s">
        <v>1335</v>
      </c>
      <c r="R9" s="305"/>
      <c r="S9" s="305"/>
      <c r="T9" s="305"/>
      <c r="U9" s="305"/>
      <c r="V9" s="305"/>
      <c r="W9" s="305"/>
      <c r="X9" s="305"/>
      <c r="Y9" s="305"/>
      <c r="Z9" s="305"/>
      <c r="AA9" s="305"/>
      <c r="AB9" s="305"/>
      <c r="AC9" s="305"/>
      <c r="AD9" s="306"/>
      <c r="AE9" s="306"/>
      <c r="AF9" s="306"/>
      <c r="AG9" s="306"/>
      <c r="AH9" s="306"/>
      <c r="AI9" s="306"/>
      <c r="AJ9" s="306"/>
      <c r="AK9" s="306"/>
      <c r="AL9" s="306"/>
      <c r="AM9" s="306"/>
      <c r="AN9" s="306"/>
      <c r="AO9" s="306"/>
      <c r="AP9" s="306"/>
      <c r="AQ9" s="306"/>
      <c r="AR9" s="306"/>
    </row>
    <row r="10" spans="1:44" s="311" customFormat="1" ht="40.5" customHeight="1">
      <c r="A10" s="304"/>
      <c r="B10" s="310"/>
      <c r="C10" s="313" t="s">
        <v>1336</v>
      </c>
      <c r="D10" s="304"/>
      <c r="E10" s="314" t="s">
        <v>1337</v>
      </c>
      <c r="F10" s="69"/>
      <c r="G10" s="2177" t="s">
        <v>1338</v>
      </c>
      <c r="H10" s="304"/>
      <c r="I10" s="69"/>
      <c r="J10" s="308" t="s">
        <v>1339</v>
      </c>
      <c r="K10" s="304"/>
      <c r="L10" s="69"/>
      <c r="M10" s="69"/>
      <c r="N10" s="69"/>
      <c r="O10" s="69"/>
      <c r="P10" s="69"/>
      <c r="Q10" s="315" t="s">
        <v>1340</v>
      </c>
      <c r="R10" s="316"/>
      <c r="S10" s="317">
        <v>15.5</v>
      </c>
      <c r="T10" s="305"/>
      <c r="U10" s="2178">
        <v>15.5</v>
      </c>
      <c r="V10" s="305"/>
      <c r="W10" s="318">
        <v>15.5</v>
      </c>
      <c r="X10" s="305"/>
      <c r="Y10" s="305"/>
      <c r="Z10" s="305"/>
      <c r="AA10" s="305"/>
      <c r="AB10" s="305"/>
      <c r="AC10" s="305"/>
      <c r="AD10" s="306"/>
      <c r="AE10" s="306"/>
      <c r="AF10" s="306"/>
      <c r="AG10" s="306"/>
      <c r="AH10" s="306"/>
      <c r="AI10" s="306"/>
      <c r="AJ10" s="306"/>
      <c r="AK10" s="306"/>
      <c r="AL10" s="306"/>
      <c r="AM10" s="306"/>
      <c r="AN10" s="306"/>
      <c r="AO10" s="306"/>
      <c r="AP10" s="306"/>
      <c r="AQ10" s="306"/>
      <c r="AR10" s="306"/>
    </row>
    <row r="11" spans="1:44" s="311" customFormat="1" ht="40.5" customHeight="1">
      <c r="A11" s="304"/>
      <c r="B11" s="310"/>
      <c r="C11" s="313" t="s">
        <v>1341</v>
      </c>
      <c r="D11" s="304"/>
      <c r="E11" s="314" t="s">
        <v>1342</v>
      </c>
      <c r="F11" s="69"/>
      <c r="G11" s="2177" t="s">
        <v>1343</v>
      </c>
      <c r="H11" s="304"/>
      <c r="I11" s="69"/>
      <c r="J11" s="308" t="s">
        <v>1344</v>
      </c>
      <c r="K11" s="304"/>
      <c r="L11" s="69"/>
      <c r="M11" s="69"/>
      <c r="N11" s="69"/>
      <c r="O11" s="69"/>
      <c r="P11" s="69"/>
      <c r="Q11" s="319" t="s">
        <v>1345</v>
      </c>
      <c r="R11" s="316"/>
      <c r="S11" s="314" t="s">
        <v>1346</v>
      </c>
      <c r="T11" s="305"/>
      <c r="U11" s="320" t="s">
        <v>1347</v>
      </c>
      <c r="V11" s="305"/>
      <c r="W11" s="314" t="s">
        <v>1348</v>
      </c>
      <c r="X11" s="305"/>
      <c r="Y11" s="305"/>
      <c r="Z11" s="305"/>
      <c r="AA11" s="305"/>
      <c r="AB11" s="305"/>
      <c r="AC11" s="305"/>
      <c r="AD11" s="306"/>
      <c r="AE11" s="306"/>
      <c r="AF11" s="306"/>
      <c r="AG11" s="306"/>
      <c r="AH11" s="306"/>
      <c r="AI11" s="306"/>
      <c r="AJ11" s="306"/>
      <c r="AK11" s="306"/>
      <c r="AL11" s="306"/>
      <c r="AM11" s="306"/>
      <c r="AN11" s="306"/>
      <c r="AO11" s="306"/>
      <c r="AP11" s="306"/>
      <c r="AQ11" s="306"/>
      <c r="AR11" s="306"/>
    </row>
    <row r="12" spans="1:44" s="311" customFormat="1" ht="40.5" customHeight="1">
      <c r="A12" s="304"/>
      <c r="B12" s="310"/>
      <c r="C12" s="304"/>
      <c r="D12" s="304"/>
      <c r="E12" s="304"/>
      <c r="F12" s="304"/>
      <c r="G12" s="304"/>
      <c r="H12" s="304"/>
      <c r="I12" s="69"/>
      <c r="J12" s="304"/>
      <c r="K12" s="304"/>
      <c r="L12" s="69"/>
      <c r="M12" s="69"/>
      <c r="N12" s="69"/>
      <c r="O12" s="69"/>
      <c r="P12" s="69"/>
      <c r="Q12" s="305"/>
      <c r="R12" s="305"/>
      <c r="S12" s="305"/>
      <c r="T12" s="305"/>
      <c r="U12" s="305"/>
      <c r="V12" s="305"/>
      <c r="W12" s="305"/>
      <c r="X12" s="305"/>
      <c r="Y12" s="305"/>
      <c r="Z12" s="305"/>
      <c r="AA12" s="305"/>
      <c r="AB12" s="305"/>
      <c r="AC12" s="305"/>
      <c r="AD12" s="306"/>
      <c r="AE12" s="306"/>
      <c r="AF12" s="306"/>
      <c r="AG12" s="306"/>
      <c r="AH12" s="306"/>
      <c r="AI12" s="306"/>
      <c r="AJ12" s="306"/>
      <c r="AK12" s="306"/>
      <c r="AL12" s="306"/>
      <c r="AM12" s="306"/>
      <c r="AN12" s="306"/>
      <c r="AO12" s="306"/>
      <c r="AP12" s="306"/>
      <c r="AQ12" s="306"/>
      <c r="AR12" s="306"/>
    </row>
    <row r="13" spans="1:44" s="311" customFormat="1" ht="40.5" customHeight="1">
      <c r="A13" s="304"/>
      <c r="B13" s="312" t="s">
        <v>1349</v>
      </c>
      <c r="C13" s="304"/>
      <c r="D13" s="304"/>
      <c r="E13" s="304"/>
      <c r="F13" s="304"/>
      <c r="G13" s="304"/>
      <c r="H13" s="304"/>
      <c r="I13" s="69"/>
      <c r="J13" s="304"/>
      <c r="K13" s="304"/>
      <c r="L13" s="69"/>
      <c r="M13" s="69"/>
      <c r="N13" s="69"/>
      <c r="O13" s="69"/>
      <c r="P13" s="69"/>
      <c r="Q13" s="305"/>
      <c r="R13" s="305"/>
      <c r="S13" s="305"/>
      <c r="T13" s="305"/>
      <c r="U13" s="305"/>
      <c r="V13" s="305"/>
      <c r="W13" s="305"/>
      <c r="X13" s="305"/>
      <c r="Y13" s="305"/>
      <c r="Z13" s="305"/>
      <c r="AA13" s="305"/>
      <c r="AB13" s="305"/>
      <c r="AC13" s="305"/>
      <c r="AD13" s="306"/>
      <c r="AE13" s="306"/>
      <c r="AF13" s="306"/>
      <c r="AG13" s="306"/>
      <c r="AH13" s="306"/>
      <c r="AI13" s="306"/>
      <c r="AJ13" s="306"/>
      <c r="AK13" s="306"/>
      <c r="AL13" s="306"/>
      <c r="AM13" s="306"/>
      <c r="AN13" s="306"/>
      <c r="AO13" s="306"/>
      <c r="AP13" s="306"/>
      <c r="AQ13" s="306"/>
      <c r="AR13" s="306"/>
    </row>
    <row r="14" spans="1:44" s="311" customFormat="1" ht="40.5" customHeight="1">
      <c r="A14" s="304"/>
      <c r="B14" s="310"/>
      <c r="C14" s="2179" t="s">
        <v>1350</v>
      </c>
      <c r="D14" s="304"/>
      <c r="E14" s="304"/>
      <c r="F14" s="304"/>
      <c r="G14" s="304"/>
      <c r="H14" s="2180" t="s">
        <v>1351</v>
      </c>
      <c r="I14" s="2180"/>
      <c r="J14" s="304"/>
      <c r="K14" s="304"/>
      <c r="L14" s="69"/>
      <c r="M14" s="69"/>
      <c r="N14" s="69"/>
      <c r="O14" s="69"/>
      <c r="P14" s="2181" t="s">
        <v>1352</v>
      </c>
      <c r="Q14" s="2181"/>
      <c r="R14" s="305"/>
      <c r="S14" s="305"/>
      <c r="T14" s="305"/>
      <c r="U14" s="305"/>
      <c r="V14" s="2182" t="s">
        <v>1353</v>
      </c>
      <c r="W14" s="2182"/>
      <c r="X14" s="305"/>
      <c r="Y14" s="305"/>
      <c r="Z14" s="305"/>
      <c r="AA14" s="305"/>
      <c r="AB14" s="305"/>
      <c r="AC14" s="305"/>
      <c r="AD14" s="306"/>
      <c r="AE14" s="306"/>
      <c r="AF14" s="306"/>
      <c r="AG14" s="306"/>
      <c r="AH14" s="306"/>
      <c r="AI14" s="306"/>
      <c r="AJ14" s="306"/>
      <c r="AK14" s="306"/>
      <c r="AL14" s="306"/>
      <c r="AM14" s="306"/>
      <c r="AN14" s="306"/>
      <c r="AO14" s="306"/>
      <c r="AP14" s="306"/>
      <c r="AQ14" s="306"/>
      <c r="AR14" s="306"/>
    </row>
    <row r="15" spans="1:44" s="311" customFormat="1" ht="40.5" customHeight="1">
      <c r="A15" s="304"/>
      <c r="B15" s="310"/>
      <c r="C15" s="2183" t="s">
        <v>1354</v>
      </c>
      <c r="D15" s="304"/>
      <c r="E15" s="304"/>
      <c r="F15" s="304"/>
      <c r="G15" s="304"/>
      <c r="H15" s="2184" t="s">
        <v>1355</v>
      </c>
      <c r="I15" s="2184"/>
      <c r="J15" s="304"/>
      <c r="K15" s="304"/>
      <c r="L15" s="69"/>
      <c r="M15" s="69"/>
      <c r="N15" s="69"/>
      <c r="O15" s="69"/>
      <c r="P15" s="2185" t="s">
        <v>1356</v>
      </c>
      <c r="Q15" s="2185"/>
      <c r="R15" s="305"/>
      <c r="S15" s="305"/>
      <c r="T15" s="305"/>
      <c r="U15" s="305"/>
      <c r="V15" s="2186" t="s">
        <v>1357</v>
      </c>
      <c r="W15" s="2186"/>
      <c r="X15" s="305"/>
      <c r="Y15" s="305"/>
      <c r="Z15" s="305"/>
      <c r="AA15" s="305"/>
      <c r="AB15" s="305"/>
      <c r="AC15" s="305"/>
      <c r="AD15" s="306"/>
      <c r="AE15" s="306"/>
      <c r="AF15" s="306"/>
      <c r="AG15" s="306"/>
      <c r="AH15" s="306"/>
      <c r="AI15" s="306"/>
      <c r="AJ15" s="306"/>
      <c r="AK15" s="306"/>
      <c r="AL15" s="306"/>
      <c r="AM15" s="306"/>
      <c r="AN15" s="306"/>
      <c r="AO15" s="306"/>
      <c r="AP15" s="306"/>
      <c r="AQ15" s="306"/>
      <c r="AR15" s="306"/>
    </row>
    <row r="16" spans="1:44" s="311" customFormat="1" ht="40.5" customHeight="1">
      <c r="A16" s="304"/>
      <c r="B16" s="310"/>
      <c r="C16" s="2187" t="s">
        <v>1358</v>
      </c>
      <c r="D16" s="304"/>
      <c r="E16" s="304"/>
      <c r="F16" s="304"/>
      <c r="G16" s="304"/>
      <c r="H16" s="304"/>
      <c r="I16" s="69"/>
      <c r="J16" s="304"/>
      <c r="K16" s="304"/>
      <c r="L16" s="69"/>
      <c r="M16" s="69"/>
      <c r="N16" s="69"/>
      <c r="O16" s="69"/>
      <c r="P16" s="69"/>
      <c r="Q16" s="305"/>
      <c r="R16" s="305"/>
      <c r="S16" s="305"/>
      <c r="T16" s="305"/>
      <c r="U16" s="305"/>
      <c r="V16" s="305"/>
      <c r="W16" s="305"/>
      <c r="X16" s="305"/>
      <c r="Y16" s="305"/>
      <c r="Z16" s="305"/>
      <c r="AA16" s="305"/>
      <c r="AB16" s="305"/>
      <c r="AC16" s="305"/>
      <c r="AD16" s="306"/>
      <c r="AE16" s="306"/>
      <c r="AF16" s="306"/>
      <c r="AG16" s="306"/>
      <c r="AH16" s="306"/>
      <c r="AI16" s="306"/>
      <c r="AJ16" s="306"/>
      <c r="AK16" s="306"/>
      <c r="AL16" s="306"/>
      <c r="AM16" s="306"/>
      <c r="AN16" s="306"/>
      <c r="AO16" s="306"/>
      <c r="AP16" s="306"/>
      <c r="AQ16" s="306"/>
      <c r="AR16" s="306"/>
    </row>
    <row r="17" spans="1:33" s="324" customFormat="1" ht="40.5" customHeight="1">
      <c r="A17" s="321"/>
      <c r="B17" s="312" t="s">
        <v>1359</v>
      </c>
      <c r="C17" s="321"/>
      <c r="D17" s="321"/>
      <c r="E17" s="321"/>
      <c r="F17" s="321"/>
      <c r="G17" s="321"/>
      <c r="H17" s="321"/>
      <c r="I17" s="69"/>
      <c r="J17" s="321"/>
      <c r="K17" s="321"/>
      <c r="L17" s="69"/>
      <c r="M17" s="69"/>
      <c r="N17" s="69"/>
      <c r="O17" s="69"/>
      <c r="P17" s="69"/>
      <c r="Q17" s="322"/>
      <c r="R17" s="322"/>
      <c r="S17" s="322"/>
      <c r="T17" s="322"/>
      <c r="U17" s="322"/>
      <c r="V17" s="322"/>
      <c r="W17" s="322"/>
      <c r="X17" s="322"/>
      <c r="Y17" s="322"/>
      <c r="Z17" s="322"/>
      <c r="AA17" s="322"/>
      <c r="AB17" s="322"/>
      <c r="AC17" s="322"/>
      <c r="AD17" s="306"/>
      <c r="AE17" s="306"/>
      <c r="AF17" s="306"/>
      <c r="AG17" s="306"/>
    </row>
    <row r="18" spans="1:33" s="324" customFormat="1" ht="40.5" customHeight="1">
      <c r="A18" s="321"/>
      <c r="B18" s="325"/>
      <c r="C18" s="326" t="s">
        <v>570</v>
      </c>
      <c r="D18" s="327" t="s">
        <v>569</v>
      </c>
      <c r="E18" s="328" t="s">
        <v>602</v>
      </c>
      <c r="F18" s="329" t="s">
        <v>603</v>
      </c>
      <c r="G18" s="330" t="s">
        <v>604</v>
      </c>
      <c r="H18" s="331" t="s">
        <v>605</v>
      </c>
      <c r="I18" s="332" t="s">
        <v>606</v>
      </c>
      <c r="J18" s="333" t="s">
        <v>927</v>
      </c>
      <c r="K18" s="334" t="s">
        <v>1025</v>
      </c>
      <c r="L18" s="335" t="s">
        <v>1033</v>
      </c>
      <c r="M18" s="336" t="s">
        <v>1040</v>
      </c>
      <c r="N18" s="337" t="s">
        <v>1062</v>
      </c>
      <c r="O18" s="338" t="s">
        <v>1077</v>
      </c>
      <c r="P18" s="329" t="s">
        <v>1084</v>
      </c>
      <c r="Q18" s="339" t="s">
        <v>1089</v>
      </c>
      <c r="R18" s="340" t="s">
        <v>1094</v>
      </c>
      <c r="S18" s="341" t="s">
        <v>1102</v>
      </c>
      <c r="T18" s="342" t="s">
        <v>1106</v>
      </c>
      <c r="U18" s="343" t="s">
        <v>1109</v>
      </c>
      <c r="V18" s="328" t="s">
        <v>1113</v>
      </c>
      <c r="W18" s="322"/>
      <c r="X18" s="322"/>
      <c r="Y18" s="322"/>
      <c r="Z18" s="322"/>
      <c r="AA18" s="322"/>
      <c r="AB18" s="322"/>
      <c r="AC18" s="322"/>
      <c r="AD18" s="306"/>
      <c r="AE18" s="306"/>
      <c r="AF18" s="306"/>
      <c r="AG18" s="306"/>
    </row>
    <row r="19" spans="1:33" s="324" customFormat="1" ht="40.5" customHeight="1">
      <c r="A19" s="321"/>
      <c r="B19" s="325"/>
      <c r="C19" s="321"/>
      <c r="D19" s="321"/>
      <c r="E19" s="321"/>
      <c r="F19" s="321"/>
      <c r="G19" s="321"/>
      <c r="H19" s="321"/>
      <c r="I19" s="69"/>
      <c r="J19" s="321"/>
      <c r="K19" s="321"/>
      <c r="L19" s="69"/>
      <c r="M19" s="69"/>
      <c r="N19" s="69"/>
      <c r="O19" s="69"/>
      <c r="P19" s="69"/>
      <c r="Q19" s="322"/>
      <c r="R19" s="322"/>
      <c r="S19" s="322"/>
      <c r="T19" s="322"/>
      <c r="U19" s="322"/>
      <c r="V19" s="322"/>
      <c r="W19" s="322"/>
      <c r="X19" s="322"/>
      <c r="Y19" s="322"/>
      <c r="Z19" s="322"/>
      <c r="AA19" s="322"/>
      <c r="AB19" s="322"/>
      <c r="AC19" s="322"/>
      <c r="AD19" s="306"/>
      <c r="AE19" s="306"/>
      <c r="AF19" s="306"/>
      <c r="AG19" s="306"/>
    </row>
    <row r="20" spans="1:33" s="324" customFormat="1" ht="40.5" customHeight="1">
      <c r="A20" s="321"/>
      <c r="B20" s="325"/>
      <c r="C20" s="344" t="s">
        <v>570</v>
      </c>
      <c r="D20" s="344" t="s">
        <v>569</v>
      </c>
      <c r="E20" s="344" t="s">
        <v>602</v>
      </c>
      <c r="F20" s="344" t="s">
        <v>603</v>
      </c>
      <c r="G20" s="344" t="s">
        <v>604</v>
      </c>
      <c r="H20" s="344" t="s">
        <v>605</v>
      </c>
      <c r="I20" s="344" t="s">
        <v>606</v>
      </c>
      <c r="J20" s="344" t="s">
        <v>927</v>
      </c>
      <c r="K20" s="344" t="s">
        <v>1025</v>
      </c>
      <c r="L20" s="344" t="s">
        <v>1033</v>
      </c>
      <c r="M20" s="344" t="s">
        <v>1040</v>
      </c>
      <c r="N20" s="344" t="s">
        <v>1062</v>
      </c>
      <c r="O20" s="344" t="s">
        <v>1077</v>
      </c>
      <c r="P20" s="344" t="s">
        <v>1084</v>
      </c>
      <c r="Q20" s="344" t="s">
        <v>1089</v>
      </c>
      <c r="R20" s="344" t="s">
        <v>1094</v>
      </c>
      <c r="S20" s="344" t="s">
        <v>1102</v>
      </c>
      <c r="T20" s="344" t="s">
        <v>1106</v>
      </c>
      <c r="U20" s="344" t="s">
        <v>1109</v>
      </c>
      <c r="V20" s="344" t="s">
        <v>1113</v>
      </c>
      <c r="W20" s="322"/>
      <c r="X20" s="322"/>
      <c r="Y20" s="322"/>
      <c r="Z20" s="322"/>
      <c r="AA20" s="322"/>
      <c r="AB20" s="322"/>
      <c r="AC20" s="322"/>
      <c r="AD20" s="306"/>
      <c r="AE20" s="306"/>
      <c r="AF20" s="306"/>
      <c r="AG20" s="306"/>
    </row>
    <row r="21" spans="1:33" s="324" customFormat="1" ht="40.5" customHeight="1">
      <c r="A21" s="321"/>
      <c r="B21" s="325"/>
      <c r="C21" s="321"/>
      <c r="D21" s="321"/>
      <c r="E21" s="321"/>
      <c r="F21" s="321"/>
      <c r="G21" s="321"/>
      <c r="H21" s="321"/>
      <c r="I21" s="69"/>
      <c r="J21" s="321"/>
      <c r="K21" s="321"/>
      <c r="L21" s="69"/>
      <c r="M21" s="69"/>
      <c r="N21" s="69"/>
      <c r="O21" s="69"/>
      <c r="P21" s="69"/>
      <c r="Q21" s="322"/>
      <c r="R21" s="322"/>
      <c r="S21" s="322"/>
      <c r="T21" s="322"/>
      <c r="U21" s="322"/>
      <c r="V21" s="322"/>
      <c r="W21" s="322"/>
      <c r="X21" s="322"/>
      <c r="Y21" s="322"/>
      <c r="Z21" s="322"/>
      <c r="AA21" s="322"/>
      <c r="AB21" s="322"/>
      <c r="AC21" s="322"/>
      <c r="AD21" s="306"/>
      <c r="AE21" s="306"/>
      <c r="AF21" s="306"/>
      <c r="AG21" s="306"/>
    </row>
    <row r="22" spans="1:33" s="324" customFormat="1" ht="40.5" customHeight="1">
      <c r="A22" s="321"/>
      <c r="B22" s="325"/>
      <c r="C22" s="345">
        <v>1</v>
      </c>
      <c r="D22" s="345" t="s">
        <v>1360</v>
      </c>
      <c r="E22" s="345" t="s">
        <v>1361</v>
      </c>
      <c r="F22" s="345" t="s">
        <v>1362</v>
      </c>
      <c r="G22" s="345" t="s">
        <v>1363</v>
      </c>
      <c r="H22" s="345" t="s">
        <v>1364</v>
      </c>
      <c r="I22" s="345" t="s">
        <v>1365</v>
      </c>
      <c r="J22" s="345" t="s">
        <v>1366</v>
      </c>
      <c r="K22" s="345" t="s">
        <v>1367</v>
      </c>
      <c r="L22" s="345" t="s">
        <v>1368</v>
      </c>
      <c r="M22" s="345" t="s">
        <v>1369</v>
      </c>
      <c r="N22" s="345" t="s">
        <v>1370</v>
      </c>
      <c r="O22" s="345" t="s">
        <v>1371</v>
      </c>
      <c r="P22" s="345" t="s">
        <v>1372</v>
      </c>
      <c r="Q22" s="345" t="s">
        <v>1373</v>
      </c>
      <c r="R22" s="345" t="s">
        <v>1374</v>
      </c>
      <c r="S22" s="345" t="s">
        <v>1375</v>
      </c>
      <c r="T22" s="345" t="s">
        <v>1376</v>
      </c>
      <c r="U22" s="345" t="s">
        <v>1377</v>
      </c>
      <c r="V22" s="345" t="s">
        <v>1378</v>
      </c>
      <c r="W22" s="322"/>
      <c r="X22" s="322"/>
      <c r="Y22" s="322"/>
      <c r="Z22" s="322"/>
      <c r="AA22" s="322"/>
      <c r="AB22" s="322"/>
      <c r="AC22" s="322"/>
      <c r="AD22" s="306"/>
      <c r="AE22" s="306"/>
      <c r="AF22" s="306"/>
      <c r="AG22" s="306"/>
    </row>
    <row r="23" spans="1:33" s="324" customFormat="1" ht="40.5" customHeight="1">
      <c r="A23" s="321"/>
      <c r="B23" s="325"/>
      <c r="C23" s="321"/>
      <c r="D23" s="321"/>
      <c r="E23" s="321"/>
      <c r="F23" s="321"/>
      <c r="G23" s="321"/>
      <c r="H23" s="321"/>
      <c r="I23" s="69"/>
      <c r="J23" s="321"/>
      <c r="K23" s="321"/>
      <c r="L23" s="69"/>
      <c r="M23" s="69"/>
      <c r="N23" s="69"/>
      <c r="O23" s="69"/>
      <c r="P23" s="69"/>
      <c r="Q23" s="322"/>
      <c r="R23" s="322"/>
      <c r="S23" s="322"/>
      <c r="T23" s="322"/>
      <c r="U23" s="322"/>
      <c r="V23" s="322"/>
      <c r="W23" s="322"/>
      <c r="X23" s="322"/>
      <c r="Y23" s="322"/>
      <c r="Z23" s="322"/>
      <c r="AA23" s="322"/>
      <c r="AB23" s="322"/>
      <c r="AC23" s="322"/>
      <c r="AD23" s="306"/>
      <c r="AE23" s="306"/>
      <c r="AF23" s="306"/>
      <c r="AG23" s="306"/>
    </row>
    <row r="24" spans="1:33" s="324" customFormat="1" ht="40.5" customHeight="1">
      <c r="A24" s="321"/>
      <c r="B24" s="325"/>
      <c r="C24" s="346">
        <v>1</v>
      </c>
      <c r="D24" s="347">
        <v>2</v>
      </c>
      <c r="E24" s="346">
        <v>3</v>
      </c>
      <c r="F24" s="347">
        <v>4</v>
      </c>
      <c r="G24" s="346">
        <v>5</v>
      </c>
      <c r="H24" s="347">
        <v>6</v>
      </c>
      <c r="I24" s="346">
        <v>7</v>
      </c>
      <c r="J24" s="347">
        <v>8</v>
      </c>
      <c r="K24" s="346">
        <v>9</v>
      </c>
      <c r="L24" s="347">
        <v>10</v>
      </c>
      <c r="M24" s="346">
        <v>11</v>
      </c>
      <c r="N24" s="347">
        <v>12</v>
      </c>
      <c r="O24" s="346">
        <v>13</v>
      </c>
      <c r="P24" s="347">
        <v>14</v>
      </c>
      <c r="Q24" s="346">
        <v>15</v>
      </c>
      <c r="R24" s="347">
        <v>16</v>
      </c>
      <c r="S24" s="346">
        <v>17</v>
      </c>
      <c r="T24" s="347">
        <v>18</v>
      </c>
      <c r="U24" s="346">
        <v>19</v>
      </c>
      <c r="V24" s="347">
        <v>20</v>
      </c>
      <c r="W24" s="322"/>
      <c r="X24" s="322"/>
      <c r="Y24" s="322"/>
      <c r="Z24" s="322"/>
      <c r="AA24" s="322"/>
      <c r="AB24" s="322"/>
      <c r="AC24" s="322"/>
      <c r="AD24" s="306"/>
      <c r="AE24" s="306"/>
      <c r="AF24" s="306"/>
      <c r="AG24" s="306"/>
    </row>
    <row r="25" spans="1:33" s="324" customFormat="1" ht="40.5" customHeight="1">
      <c r="A25" s="321"/>
      <c r="B25" s="325"/>
      <c r="C25" s="321"/>
      <c r="D25" s="321"/>
      <c r="E25" s="321"/>
      <c r="F25" s="321"/>
      <c r="G25" s="321"/>
      <c r="H25" s="321"/>
      <c r="I25" s="69"/>
      <c r="J25" s="321"/>
      <c r="K25" s="321"/>
      <c r="L25" s="69"/>
      <c r="M25" s="69"/>
      <c r="N25" s="69"/>
      <c r="O25" s="69"/>
      <c r="P25" s="69"/>
      <c r="Q25" s="322"/>
      <c r="R25" s="322"/>
      <c r="S25" s="322"/>
      <c r="T25" s="322"/>
      <c r="U25" s="322"/>
      <c r="V25" s="322"/>
      <c r="W25" s="322"/>
      <c r="X25" s="322"/>
      <c r="Y25" s="322"/>
      <c r="Z25" s="322"/>
      <c r="AA25" s="322"/>
      <c r="AB25" s="322"/>
      <c r="AC25" s="322"/>
      <c r="AD25" s="306"/>
      <c r="AE25" s="306"/>
      <c r="AF25" s="306"/>
      <c r="AG25" s="306"/>
    </row>
    <row r="26" spans="1:33" s="324" customFormat="1" ht="40.5" customHeight="1">
      <c r="A26" s="321"/>
      <c r="B26" s="325"/>
      <c r="C26" s="2188" t="s">
        <v>1545</v>
      </c>
      <c r="D26" s="2189"/>
      <c r="E26" s="2189"/>
      <c r="F26" s="2189"/>
      <c r="G26" s="69"/>
      <c r="H26" s="69"/>
      <c r="I26" s="69"/>
      <c r="J26" s="69"/>
      <c r="K26" s="69"/>
      <c r="L26" s="2190" t="s">
        <v>1546</v>
      </c>
      <c r="M26" s="69"/>
      <c r="N26" s="69"/>
      <c r="O26" s="69"/>
      <c r="P26" s="69"/>
      <c r="Q26" s="322"/>
      <c r="R26" s="2191"/>
      <c r="S26" s="322"/>
      <c r="T26" s="322"/>
      <c r="U26" s="322"/>
      <c r="V26" s="322"/>
      <c r="W26" s="322"/>
      <c r="X26" s="322"/>
      <c r="Y26" s="322"/>
      <c r="Z26" s="322"/>
      <c r="AA26" s="322"/>
      <c r="AB26" s="322"/>
      <c r="AC26" s="322"/>
      <c r="AD26" s="306"/>
      <c r="AE26" s="306"/>
      <c r="AF26" s="306"/>
      <c r="AG26" s="306"/>
    </row>
    <row r="27" spans="1:33" s="324" customFormat="1" ht="40.5" customHeight="1">
      <c r="A27" s="321"/>
      <c r="B27" s="325"/>
      <c r="C27" s="2192" t="s">
        <v>1547</v>
      </c>
      <c r="D27" s="2189"/>
      <c r="E27" s="2189"/>
      <c r="F27" s="2189"/>
      <c r="G27" s="2191"/>
      <c r="H27" s="2193"/>
      <c r="I27" s="2189"/>
      <c r="J27" s="2189"/>
      <c r="K27" s="321"/>
      <c r="L27" s="69"/>
      <c r="M27" s="69"/>
      <c r="N27" s="69"/>
      <c r="O27" s="69"/>
      <c r="P27" s="69"/>
      <c r="Q27" s="322"/>
      <c r="R27" s="322"/>
      <c r="S27" s="322"/>
      <c r="T27" s="322"/>
      <c r="U27" s="322"/>
      <c r="V27" s="322"/>
      <c r="W27" s="322"/>
      <c r="X27" s="322"/>
      <c r="Y27" s="322"/>
      <c r="Z27" s="322"/>
      <c r="AA27" s="322"/>
      <c r="AB27" s="322"/>
      <c r="AC27" s="322"/>
      <c r="AD27" s="306"/>
      <c r="AE27" s="306"/>
      <c r="AF27" s="306"/>
      <c r="AG27" s="306"/>
    </row>
    <row r="28" spans="1:33" s="324" customFormat="1" ht="40.5" customHeight="1">
      <c r="A28" s="321"/>
      <c r="B28" s="325"/>
      <c r="C28" s="2194" t="s">
        <v>1548</v>
      </c>
      <c r="D28" s="2189"/>
      <c r="E28" s="2189"/>
      <c r="F28" s="2189"/>
      <c r="G28" s="2191"/>
      <c r="H28" s="2193"/>
      <c r="I28" s="2189"/>
      <c r="J28" s="2189"/>
      <c r="K28" s="321"/>
      <c r="L28" s="69"/>
      <c r="M28" s="69"/>
      <c r="N28" s="69"/>
      <c r="O28" s="69"/>
      <c r="P28" s="69"/>
      <c r="Q28" s="322"/>
      <c r="R28" s="322"/>
      <c r="S28" s="322"/>
      <c r="T28" s="322"/>
      <c r="U28" s="322"/>
      <c r="V28" s="322"/>
      <c r="W28" s="322"/>
      <c r="X28" s="322"/>
      <c r="Y28" s="322"/>
      <c r="Z28" s="322"/>
      <c r="AA28" s="322"/>
      <c r="AB28" s="322"/>
      <c r="AC28" s="322"/>
      <c r="AD28" s="306"/>
      <c r="AE28" s="306"/>
      <c r="AF28" s="306"/>
      <c r="AG28" s="306"/>
    </row>
    <row r="29" spans="1:33" s="324" customFormat="1" ht="40.5" customHeight="1">
      <c r="A29" s="321"/>
      <c r="B29" s="325"/>
      <c r="C29" s="321"/>
      <c r="D29" s="321"/>
      <c r="E29" s="321"/>
      <c r="F29" s="321"/>
      <c r="G29" s="321"/>
      <c r="H29" s="321"/>
      <c r="I29" s="69"/>
      <c r="J29" s="321"/>
      <c r="K29" s="321"/>
      <c r="L29" s="69"/>
      <c r="M29" s="69"/>
      <c r="N29" s="69"/>
      <c r="O29" s="69"/>
      <c r="P29" s="69"/>
      <c r="Q29" s="322"/>
      <c r="R29" s="322"/>
      <c r="S29" s="322"/>
      <c r="T29" s="322"/>
      <c r="U29" s="322"/>
      <c r="V29" s="322"/>
      <c r="W29" s="322"/>
      <c r="X29" s="322"/>
      <c r="Y29" s="322"/>
      <c r="Z29" s="322"/>
      <c r="AA29" s="322"/>
      <c r="AB29" s="322"/>
      <c r="AC29" s="322"/>
      <c r="AD29" s="306"/>
      <c r="AE29" s="306"/>
      <c r="AF29" s="306"/>
      <c r="AG29" s="306"/>
    </row>
    <row r="30" spans="1:33" s="324" customFormat="1" ht="40.5" customHeight="1">
      <c r="A30" s="321"/>
      <c r="B30" s="312" t="s">
        <v>1379</v>
      </c>
      <c r="C30" s="321"/>
      <c r="D30" s="321"/>
      <c r="E30" s="321"/>
      <c r="F30" s="321"/>
      <c r="G30" s="321"/>
      <c r="H30" s="321"/>
      <c r="I30" s="69"/>
      <c r="J30" s="321"/>
      <c r="K30" s="321"/>
      <c r="L30" s="69"/>
      <c r="M30" s="69"/>
      <c r="N30" s="69"/>
      <c r="O30" s="69"/>
      <c r="P30" s="69"/>
      <c r="Q30" s="322"/>
      <c r="R30" s="312"/>
      <c r="S30" s="312"/>
      <c r="T30" s="322"/>
      <c r="U30" s="322"/>
      <c r="V30" s="322"/>
      <c r="W30" s="322"/>
      <c r="X30" s="322"/>
      <c r="Y30" s="322"/>
      <c r="Z30" s="322"/>
      <c r="AA30" s="322"/>
      <c r="AB30" s="322"/>
      <c r="AC30" s="322"/>
      <c r="AD30" s="306"/>
      <c r="AE30" s="306"/>
      <c r="AF30" s="306"/>
      <c r="AG30" s="306"/>
    </row>
    <row r="31" spans="1:33" s="324" customFormat="1" ht="40.5" customHeight="1">
      <c r="A31" s="321"/>
      <c r="B31" s="348" t="s">
        <v>1333</v>
      </c>
      <c r="C31" s="348" t="s">
        <v>1380</v>
      </c>
      <c r="D31" s="348" t="s">
        <v>1381</v>
      </c>
      <c r="E31" s="348" t="s">
        <v>1382</v>
      </c>
      <c r="F31" s="348" t="s">
        <v>298</v>
      </c>
      <c r="G31" s="348" t="s">
        <v>1383</v>
      </c>
      <c r="H31" s="348" t="s">
        <v>1384</v>
      </c>
      <c r="I31" s="348" t="s">
        <v>1385</v>
      </c>
      <c r="J31" s="348" t="s">
        <v>1386</v>
      </c>
      <c r="K31" s="348" t="s">
        <v>1387</v>
      </c>
      <c r="L31" s="348" t="s">
        <v>1388</v>
      </c>
      <c r="M31" s="348" t="s">
        <v>1389</v>
      </c>
      <c r="N31" s="348" t="s">
        <v>1390</v>
      </c>
      <c r="O31" s="348" t="s">
        <v>1391</v>
      </c>
      <c r="P31" s="348" t="s">
        <v>1392</v>
      </c>
      <c r="Q31" s="348" t="s">
        <v>1393</v>
      </c>
      <c r="R31" s="348" t="s">
        <v>1394</v>
      </c>
      <c r="S31" s="348" t="s">
        <v>1395</v>
      </c>
      <c r="T31" s="348" t="s">
        <v>1396</v>
      </c>
      <c r="U31" s="348" t="s">
        <v>1397</v>
      </c>
      <c r="V31" s="348"/>
      <c r="W31" s="348"/>
      <c r="X31" s="348"/>
      <c r="Y31" s="348"/>
      <c r="Z31" s="348"/>
      <c r="AA31" s="348"/>
      <c r="AB31" s="322"/>
      <c r="AC31" s="322"/>
      <c r="AD31" s="306"/>
      <c r="AE31" s="306"/>
      <c r="AF31" s="306"/>
      <c r="AG31" s="306"/>
    </row>
    <row r="32" spans="1:33" s="324" customFormat="1" ht="40.5" customHeight="1">
      <c r="A32" s="321"/>
      <c r="B32" s="312"/>
      <c r="C32" s="321"/>
      <c r="D32" s="321"/>
      <c r="E32" s="321"/>
      <c r="F32" s="321"/>
      <c r="G32" s="321"/>
      <c r="H32" s="321"/>
      <c r="I32" s="69"/>
      <c r="J32" s="321"/>
      <c r="K32" s="321"/>
      <c r="L32" s="69"/>
      <c r="M32" s="69"/>
      <c r="N32" s="69"/>
      <c r="O32" s="69"/>
      <c r="P32" s="69"/>
      <c r="Q32" s="322"/>
      <c r="R32" s="312"/>
      <c r="S32" s="2195"/>
      <c r="T32" s="348"/>
      <c r="U32" s="348"/>
      <c r="V32" s="348"/>
      <c r="W32" s="348"/>
      <c r="X32" s="348"/>
      <c r="Y32" s="348"/>
      <c r="Z32" s="348"/>
      <c r="AA32" s="348"/>
      <c r="AB32" s="322"/>
      <c r="AC32" s="322"/>
      <c r="AD32" s="306"/>
      <c r="AE32" s="306"/>
      <c r="AF32" s="306"/>
      <c r="AG32" s="306"/>
    </row>
    <row r="33" spans="1:44" s="324" customFormat="1" ht="40.5" customHeight="1">
      <c r="A33" s="321"/>
      <c r="B33" s="325"/>
      <c r="C33" s="349" t="s">
        <v>1399</v>
      </c>
      <c r="D33" s="350"/>
      <c r="E33" s="322"/>
      <c r="F33" s="351" t="s">
        <v>1400</v>
      </c>
      <c r="G33" s="352"/>
      <c r="H33" s="352"/>
      <c r="I33" s="352"/>
      <c r="J33" s="352"/>
      <c r="K33" s="352"/>
      <c r="L33" s="352"/>
      <c r="M33" s="322"/>
      <c r="N33" s="322"/>
      <c r="O33" s="69"/>
      <c r="P33" s="69"/>
      <c r="Q33" s="322"/>
      <c r="R33" s="322"/>
      <c r="S33" s="2195"/>
      <c r="T33" s="348"/>
      <c r="U33" s="348"/>
      <c r="V33" s="348"/>
      <c r="W33" s="348"/>
      <c r="X33" s="348"/>
      <c r="Y33" s="348"/>
      <c r="Z33" s="348"/>
      <c r="AA33" s="348"/>
      <c r="AB33" s="322"/>
      <c r="AC33" s="322"/>
      <c r="AD33" s="306"/>
      <c r="AE33" s="306"/>
      <c r="AF33" s="306"/>
      <c r="AG33" s="306"/>
    </row>
    <row r="34" spans="1:44" s="324" customFormat="1" ht="40.5" customHeight="1">
      <c r="A34" s="321"/>
      <c r="B34" s="325"/>
      <c r="C34" s="353">
        <v>3</v>
      </c>
      <c r="D34" s="350"/>
      <c r="E34" s="321"/>
      <c r="F34" s="321"/>
      <c r="G34" s="321"/>
      <c r="H34" s="69"/>
      <c r="I34" s="69"/>
      <c r="J34" s="69"/>
      <c r="K34" s="69"/>
      <c r="L34" s="69"/>
      <c r="M34" s="69"/>
      <c r="N34" s="69"/>
      <c r="O34" s="69"/>
      <c r="P34" s="69"/>
      <c r="Q34" s="322"/>
      <c r="R34" s="322"/>
      <c r="S34" s="2195"/>
      <c r="T34" s="348"/>
      <c r="U34" s="348"/>
      <c r="V34" s="348"/>
      <c r="W34" s="348"/>
      <c r="X34" s="348"/>
      <c r="Y34" s="348"/>
      <c r="Z34" s="348"/>
      <c r="AA34" s="348"/>
      <c r="AB34" s="322"/>
      <c r="AC34" s="322"/>
      <c r="AD34" s="306"/>
      <c r="AE34" s="306"/>
      <c r="AF34" s="306"/>
      <c r="AG34" s="306"/>
    </row>
    <row r="35" spans="1:44" s="324" customFormat="1" ht="40.5" customHeight="1">
      <c r="A35" s="321"/>
      <c r="B35" s="325"/>
      <c r="C35" s="321"/>
      <c r="D35" s="321"/>
      <c r="E35" s="321"/>
      <c r="F35" s="321"/>
      <c r="G35" s="321"/>
      <c r="H35" s="357" t="s">
        <v>1403</v>
      </c>
      <c r="I35" s="358"/>
      <c r="J35" s="358"/>
      <c r="K35" s="321"/>
      <c r="L35" s="69"/>
      <c r="M35" s="69"/>
      <c r="N35" s="359" t="s">
        <v>137</v>
      </c>
      <c r="O35" s="360" t="s">
        <v>1404</v>
      </c>
      <c r="P35" s="361" t="s">
        <v>1405</v>
      </c>
      <c r="Q35" s="322"/>
      <c r="R35" s="322"/>
      <c r="S35" s="2195"/>
      <c r="T35" s="348"/>
      <c r="U35" s="348"/>
      <c r="V35" s="348"/>
      <c r="W35" s="348"/>
      <c r="X35" s="348"/>
      <c r="Y35" s="348"/>
      <c r="Z35" s="348"/>
      <c r="AA35" s="348"/>
      <c r="AB35" s="322"/>
      <c r="AC35" s="322"/>
      <c r="AD35" s="306"/>
      <c r="AE35" s="306"/>
      <c r="AF35" s="306"/>
      <c r="AG35" s="306"/>
    </row>
    <row r="36" spans="1:44" s="324" customFormat="1" ht="40.5" customHeight="1">
      <c r="A36" s="321"/>
      <c r="B36" s="325"/>
      <c r="C36" s="362" t="s">
        <v>1406</v>
      </c>
      <c r="D36" s="321"/>
      <c r="E36" s="363"/>
      <c r="F36" s="321"/>
      <c r="G36" s="321"/>
      <c r="H36" s="364" t="s">
        <v>1407</v>
      </c>
      <c r="I36" s="364" t="s">
        <v>1408</v>
      </c>
      <c r="J36" s="364" t="s">
        <v>1409</v>
      </c>
      <c r="K36" s="348" t="s">
        <v>1410</v>
      </c>
      <c r="L36" s="322"/>
      <c r="M36" s="322"/>
      <c r="N36" s="362" t="s">
        <v>1411</v>
      </c>
      <c r="O36" s="322"/>
      <c r="P36" s="322"/>
      <c r="Q36" s="322"/>
      <c r="R36" s="322"/>
      <c r="S36" s="2195"/>
      <c r="T36" s="348"/>
      <c r="U36" s="348"/>
      <c r="V36" s="348"/>
      <c r="W36" s="348"/>
      <c r="X36" s="348"/>
      <c r="Y36" s="348"/>
      <c r="Z36" s="348"/>
      <c r="AA36" s="348"/>
      <c r="AB36" s="322"/>
      <c r="AC36" s="322"/>
      <c r="AD36" s="306"/>
      <c r="AE36" s="306"/>
      <c r="AF36" s="306"/>
      <c r="AG36" s="306"/>
    </row>
    <row r="37" spans="1:44" s="324" customFormat="1" ht="40.5" customHeight="1">
      <c r="A37" s="321"/>
      <c r="B37" s="325"/>
      <c r="C37" s="362" t="s">
        <v>1414</v>
      </c>
      <c r="D37" s="321"/>
      <c r="E37" s="363"/>
      <c r="F37" s="321"/>
      <c r="G37" s="321"/>
      <c r="H37" s="364" t="s">
        <v>1415</v>
      </c>
      <c r="I37" s="364" t="s">
        <v>1416</v>
      </c>
      <c r="J37" s="364" t="s">
        <v>1417</v>
      </c>
      <c r="K37" s="348" t="s">
        <v>1418</v>
      </c>
      <c r="L37" s="69"/>
      <c r="M37" s="69"/>
      <c r="N37" s="359" t="s">
        <v>1093</v>
      </c>
      <c r="O37" s="360" t="s">
        <v>1419</v>
      </c>
      <c r="P37" s="360" t="s">
        <v>1420</v>
      </c>
      <c r="Q37" s="322"/>
      <c r="R37" s="322"/>
      <c r="S37" s="2195"/>
      <c r="T37" s="348"/>
      <c r="U37" s="348"/>
      <c r="V37" s="348"/>
      <c r="W37" s="348"/>
      <c r="X37" s="348"/>
      <c r="Y37" s="348"/>
      <c r="Z37" s="348"/>
      <c r="AA37" s="348"/>
      <c r="AB37" s="322"/>
      <c r="AC37" s="322"/>
      <c r="AD37" s="306"/>
      <c r="AE37" s="306"/>
      <c r="AF37" s="306"/>
      <c r="AG37" s="306"/>
    </row>
    <row r="38" spans="1:44" s="324" customFormat="1" ht="40.5" customHeight="1">
      <c r="A38" s="321"/>
      <c r="B38" s="325"/>
      <c r="C38" s="362"/>
      <c r="D38" s="321"/>
      <c r="E38" s="362"/>
      <c r="F38" s="367"/>
      <c r="G38" s="362"/>
      <c r="H38" s="362"/>
      <c r="I38" s="321"/>
      <c r="J38" s="321"/>
      <c r="K38" s="321"/>
      <c r="L38" s="321"/>
      <c r="M38" s="321"/>
      <c r="N38" s="321"/>
      <c r="O38" s="321"/>
      <c r="P38" s="322"/>
      <c r="Q38" s="322"/>
      <c r="R38" s="322"/>
      <c r="S38" s="2195"/>
      <c r="T38" s="348"/>
      <c r="U38" s="348"/>
      <c r="V38" s="348"/>
      <c r="W38" s="348"/>
      <c r="X38" s="348"/>
      <c r="Y38" s="348"/>
      <c r="Z38" s="348"/>
      <c r="AA38" s="348"/>
      <c r="AB38" s="322"/>
      <c r="AC38" s="322"/>
      <c r="AD38" s="306"/>
      <c r="AE38" s="306"/>
      <c r="AF38" s="306"/>
      <c r="AG38" s="306"/>
    </row>
    <row r="39" spans="1:44" s="323" customFormat="1" ht="44.25" customHeight="1">
      <c r="A39" s="2196"/>
      <c r="B39" s="2197"/>
      <c r="C39" s="2198"/>
      <c r="D39" s="2199"/>
      <c r="E39" s="2199"/>
      <c r="F39" s="2200"/>
      <c r="G39" s="2200"/>
      <c r="H39" s="2200"/>
      <c r="I39" s="2200"/>
      <c r="J39" s="2201"/>
      <c r="K39" s="2198"/>
      <c r="L39" s="2198"/>
      <c r="M39" s="2198"/>
      <c r="N39" s="2198"/>
      <c r="O39" s="2198"/>
      <c r="P39" s="2198"/>
      <c r="Q39" s="2198"/>
      <c r="R39" s="2198"/>
      <c r="S39" s="2198"/>
      <c r="T39" s="2198"/>
      <c r="U39" s="2198"/>
      <c r="V39" s="2198"/>
      <c r="W39" s="2198"/>
      <c r="X39" s="2198"/>
      <c r="Y39" s="2198"/>
      <c r="Z39" s="2198"/>
      <c r="AA39" s="2198"/>
      <c r="AB39" s="2198"/>
      <c r="AC39" s="2198"/>
      <c r="AD39" s="306"/>
      <c r="AE39" s="306"/>
      <c r="AF39" s="306"/>
      <c r="AG39" s="306"/>
    </row>
    <row r="40" spans="1:44" s="324" customFormat="1" ht="39.950000000000003" customHeight="1">
      <c r="A40" s="321"/>
      <c r="B40" s="2202"/>
      <c r="C40" s="371"/>
      <c r="D40" s="373"/>
      <c r="E40" s="373"/>
      <c r="F40" s="373"/>
      <c r="G40" s="373"/>
      <c r="H40" s="373"/>
      <c r="I40" s="373"/>
      <c r="J40" s="373"/>
      <c r="K40" s="373"/>
      <c r="L40" s="2203"/>
      <c r="M40" s="2203"/>
      <c r="N40" s="2203"/>
      <c r="O40" s="2203"/>
      <c r="P40" s="2203"/>
      <c r="Q40" s="322"/>
      <c r="R40" s="322"/>
      <c r="S40" s="322"/>
      <c r="T40" s="322"/>
      <c r="U40" s="322"/>
      <c r="V40" s="322"/>
      <c r="W40" s="322"/>
      <c r="X40" s="322"/>
      <c r="Y40" s="322"/>
      <c r="Z40" s="322"/>
      <c r="AA40" s="322"/>
      <c r="AB40" s="322"/>
      <c r="AC40" s="322"/>
      <c r="AD40" s="306"/>
      <c r="AE40" s="306"/>
      <c r="AF40" s="306"/>
      <c r="AG40" s="306"/>
    </row>
    <row r="41" spans="1:44" s="323" customFormat="1" ht="39.950000000000003" customHeight="1">
      <c r="A41" s="321"/>
      <c r="B41" s="2202"/>
      <c r="C41" s="2204" t="s">
        <v>1328</v>
      </c>
      <c r="D41" s="2205" t="s">
        <v>1329</v>
      </c>
      <c r="E41" s="2205"/>
      <c r="F41" s="2205"/>
      <c r="G41" s="2205"/>
      <c r="H41" s="2205"/>
      <c r="I41" s="2205"/>
      <c r="J41" s="2205"/>
      <c r="K41" s="2205"/>
      <c r="L41" s="2205"/>
      <c r="M41" s="2205"/>
      <c r="N41" s="322"/>
      <c r="O41" s="322"/>
      <c r="P41" s="322"/>
      <c r="Q41" s="322"/>
      <c r="R41" s="322"/>
      <c r="S41" s="322"/>
      <c r="T41" s="322"/>
      <c r="U41" s="322"/>
      <c r="V41" s="322"/>
      <c r="W41" s="322"/>
      <c r="X41" s="322"/>
      <c r="Y41" s="322"/>
      <c r="Z41" s="322"/>
      <c r="AA41" s="322"/>
      <c r="AB41" s="322"/>
      <c r="AC41" s="322"/>
      <c r="AD41" s="306"/>
      <c r="AE41" s="306"/>
      <c r="AF41" s="306"/>
      <c r="AG41" s="306"/>
    </row>
    <row r="42" spans="1:44" s="323" customFormat="1" ht="39.950000000000003" customHeight="1">
      <c r="A42" s="321"/>
      <c r="B42" s="2202"/>
      <c r="C42" s="2206" t="s">
        <v>1549</v>
      </c>
      <c r="D42" s="2206"/>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06"/>
      <c r="AE42" s="306"/>
      <c r="AF42" s="306"/>
      <c r="AG42" s="306"/>
    </row>
    <row r="43" spans="1:44" s="323" customFormat="1" ht="39.950000000000003" customHeight="1">
      <c r="A43" s="321"/>
      <c r="B43" s="2215" t="s">
        <v>1330</v>
      </c>
      <c r="C43" s="321"/>
      <c r="D43" s="321"/>
      <c r="E43" s="321"/>
      <c r="F43" s="321"/>
      <c r="G43" s="321"/>
      <c r="H43" s="321"/>
      <c r="I43" s="321"/>
      <c r="J43" s="321"/>
      <c r="K43" s="321"/>
      <c r="L43" s="321"/>
      <c r="M43" s="321"/>
      <c r="N43" s="321"/>
      <c r="O43" s="321"/>
      <c r="P43" s="321"/>
      <c r="Q43" s="321"/>
      <c r="R43" s="321"/>
      <c r="S43" s="322"/>
      <c r="T43" s="322"/>
      <c r="U43" s="322"/>
      <c r="V43" s="322"/>
      <c r="W43" s="322"/>
      <c r="X43" s="322"/>
      <c r="Y43" s="322"/>
      <c r="Z43" s="322"/>
      <c r="AA43" s="322"/>
      <c r="AB43" s="322"/>
      <c r="AC43" s="322"/>
      <c r="AE43" s="306"/>
      <c r="AF43" s="306"/>
      <c r="AG43" s="306"/>
    </row>
    <row r="44" spans="1:44" s="323" customFormat="1" ht="39.950000000000003" customHeight="1">
      <c r="A44" s="321"/>
      <c r="B44" s="2216" t="s">
        <v>1331</v>
      </c>
      <c r="C44" s="321"/>
      <c r="D44" s="321"/>
      <c r="E44" s="321"/>
      <c r="F44" s="321"/>
      <c r="G44" s="321"/>
      <c r="H44" s="321"/>
      <c r="I44" s="321"/>
      <c r="J44" s="321"/>
      <c r="K44" s="321"/>
      <c r="L44" s="321"/>
      <c r="M44" s="321"/>
      <c r="N44" s="321"/>
      <c r="O44" s="321"/>
      <c r="P44" s="321"/>
      <c r="Q44" s="321"/>
      <c r="R44" s="321"/>
      <c r="S44" s="322"/>
      <c r="T44" s="322"/>
      <c r="U44" s="322"/>
      <c r="V44" s="322"/>
      <c r="W44" s="322"/>
      <c r="X44" s="322"/>
      <c r="Y44" s="322"/>
      <c r="Z44" s="322"/>
      <c r="AA44" s="322"/>
      <c r="AB44" s="322"/>
      <c r="AC44" s="322"/>
      <c r="AE44" s="306"/>
      <c r="AF44" s="306"/>
      <c r="AG44" s="306"/>
    </row>
    <row r="45" spans="1:44" s="324" customFormat="1" ht="39.950000000000003" customHeight="1">
      <c r="A45" s="321"/>
      <c r="B45" s="2217" t="s">
        <v>1332</v>
      </c>
      <c r="C45" s="2218"/>
      <c r="D45" s="321"/>
      <c r="E45" s="321"/>
      <c r="F45" s="321"/>
      <c r="G45" s="321"/>
      <c r="H45" s="321"/>
      <c r="I45" s="2203"/>
      <c r="J45" s="321"/>
      <c r="K45" s="321"/>
      <c r="L45" s="2203"/>
      <c r="M45" s="2203"/>
      <c r="N45" s="2203"/>
      <c r="O45" s="2203"/>
      <c r="P45" s="2203"/>
      <c r="Q45" s="322"/>
      <c r="R45" s="322"/>
      <c r="S45" s="322"/>
      <c r="T45" s="322"/>
      <c r="U45" s="322"/>
      <c r="V45" s="322"/>
      <c r="W45" s="2219"/>
      <c r="X45" s="322"/>
      <c r="Y45" s="2220"/>
      <c r="Z45" s="322"/>
      <c r="AA45" s="322"/>
      <c r="AB45" s="322"/>
      <c r="AC45" s="322"/>
      <c r="AD45" s="323"/>
      <c r="AE45" s="306"/>
      <c r="AF45" s="306"/>
      <c r="AG45" s="306"/>
      <c r="AH45" s="323"/>
      <c r="AI45" s="323"/>
      <c r="AJ45" s="323"/>
      <c r="AK45" s="323"/>
      <c r="AL45" s="323"/>
      <c r="AM45" s="323"/>
      <c r="AN45" s="323"/>
      <c r="AO45" s="323"/>
      <c r="AP45" s="323"/>
      <c r="AQ45" s="323"/>
      <c r="AR45" s="323"/>
    </row>
    <row r="46" spans="1:44" s="324" customFormat="1" ht="39.950000000000003" customHeight="1">
      <c r="A46" s="321"/>
      <c r="B46" s="325"/>
      <c r="C46" s="321"/>
      <c r="D46" s="321"/>
      <c r="E46" s="321"/>
      <c r="F46" s="321"/>
      <c r="G46" s="321"/>
      <c r="H46" s="321"/>
      <c r="I46" s="2203"/>
      <c r="J46" s="321"/>
      <c r="K46" s="321"/>
      <c r="L46" s="2203"/>
      <c r="M46" s="2203"/>
      <c r="N46" s="2203"/>
      <c r="O46" s="2203"/>
      <c r="P46" s="2203"/>
      <c r="Q46" s="322"/>
      <c r="R46" s="322"/>
      <c r="S46" s="322"/>
      <c r="T46" s="322"/>
      <c r="U46" s="322"/>
      <c r="V46" s="322"/>
      <c r="W46" s="322"/>
      <c r="X46" s="322"/>
      <c r="Y46" s="322"/>
      <c r="Z46" s="322"/>
      <c r="AA46" s="322"/>
      <c r="AB46" s="322"/>
      <c r="AC46" s="322"/>
      <c r="AD46" s="323"/>
      <c r="AE46" s="306"/>
      <c r="AF46" s="306"/>
      <c r="AG46" s="306"/>
      <c r="AH46" s="323"/>
      <c r="AI46" s="323"/>
      <c r="AJ46" s="323"/>
      <c r="AK46" s="323"/>
      <c r="AL46" s="323"/>
      <c r="AM46" s="323"/>
      <c r="AN46" s="323"/>
      <c r="AO46" s="323"/>
      <c r="AP46" s="323"/>
      <c r="AQ46" s="323"/>
      <c r="AR46" s="323"/>
    </row>
    <row r="47" spans="1:44" s="324" customFormat="1" ht="39.950000000000003" customHeight="1">
      <c r="A47" s="321"/>
      <c r="B47" s="312" t="s">
        <v>1423</v>
      </c>
      <c r="C47" s="371"/>
      <c r="D47" s="371"/>
      <c r="E47" s="371"/>
      <c r="F47" s="371"/>
      <c r="G47" s="371"/>
      <c r="H47" s="372"/>
      <c r="I47" s="372"/>
      <c r="J47" s="372"/>
      <c r="K47" s="372"/>
      <c r="L47" s="2221"/>
      <c r="M47" s="2221"/>
      <c r="N47" s="2222"/>
      <c r="O47" s="2222"/>
      <c r="P47" s="2222"/>
      <c r="Q47" s="322"/>
      <c r="R47" s="322"/>
      <c r="S47" s="322"/>
      <c r="T47" s="322"/>
      <c r="U47" s="322"/>
      <c r="V47" s="322"/>
      <c r="W47" s="322"/>
      <c r="X47" s="322"/>
      <c r="Y47" s="322"/>
      <c r="Z47" s="322"/>
      <c r="AA47" s="322"/>
      <c r="AB47" s="322"/>
      <c r="AC47" s="322"/>
      <c r="AD47" s="323"/>
      <c r="AE47" s="306"/>
      <c r="AF47" s="306"/>
      <c r="AG47" s="306"/>
    </row>
    <row r="48" spans="1:44" s="324" customFormat="1" ht="39.950000000000003" customHeight="1">
      <c r="A48" s="321"/>
      <c r="B48" s="371" t="s">
        <v>1424</v>
      </c>
      <c r="C48" s="371"/>
      <c r="D48" s="371"/>
      <c r="E48" s="371"/>
      <c r="F48" s="371"/>
      <c r="G48" s="371"/>
      <c r="H48" s="371"/>
      <c r="I48" s="371"/>
      <c r="J48" s="371"/>
      <c r="K48" s="371"/>
      <c r="L48" s="2203"/>
      <c r="M48" s="2203"/>
      <c r="N48" s="2203"/>
      <c r="O48" s="2203"/>
      <c r="P48" s="2203"/>
      <c r="Q48" s="322"/>
      <c r="R48" s="322"/>
      <c r="S48" s="322"/>
      <c r="T48" s="322"/>
      <c r="U48" s="322"/>
      <c r="V48" s="322"/>
      <c r="W48" s="322"/>
      <c r="X48" s="322"/>
      <c r="Y48" s="322"/>
      <c r="Z48" s="322"/>
      <c r="AA48" s="322"/>
      <c r="AB48" s="322"/>
      <c r="AC48" s="322"/>
      <c r="AD48" s="323"/>
      <c r="AE48" s="306"/>
      <c r="AF48" s="306"/>
      <c r="AG48" s="306"/>
    </row>
    <row r="49" spans="1:44" s="324" customFormat="1" ht="39.950000000000003" customHeight="1">
      <c r="A49" s="2204" t="s">
        <v>1328</v>
      </c>
      <c r="B49" s="371"/>
      <c r="C49" s="3829" t="s">
        <v>1425</v>
      </c>
      <c r="D49" s="3829"/>
      <c r="E49" s="3829"/>
      <c r="F49" s="3829"/>
      <c r="G49" s="3829"/>
      <c r="H49" s="3829"/>
      <c r="I49" s="3829"/>
      <c r="J49" s="3829"/>
      <c r="K49" s="3829"/>
      <c r="L49" s="2203"/>
      <c r="M49" s="2203"/>
      <c r="N49" s="2203"/>
      <c r="O49" s="2203"/>
      <c r="P49" s="2203"/>
      <c r="Q49" s="322"/>
      <c r="R49" s="322"/>
      <c r="S49" s="322"/>
      <c r="T49" s="322"/>
      <c r="U49" s="322"/>
      <c r="V49" s="322"/>
      <c r="W49" s="322"/>
      <c r="X49" s="322"/>
      <c r="Y49" s="322"/>
      <c r="Z49" s="322"/>
      <c r="AA49" s="322"/>
      <c r="AB49" s="322"/>
      <c r="AC49" s="322"/>
      <c r="AD49" s="323"/>
      <c r="AE49" s="306"/>
      <c r="AF49" s="306"/>
      <c r="AG49" s="306"/>
    </row>
    <row r="50" spans="1:44" s="324" customFormat="1" ht="39.950000000000003" customHeight="1">
      <c r="A50" s="2204" t="s">
        <v>1563</v>
      </c>
      <c r="B50" s="3829" t="s">
        <v>1426</v>
      </c>
      <c r="C50" s="3829"/>
      <c r="D50" s="3829"/>
      <c r="E50" s="3829"/>
      <c r="F50" s="3829"/>
      <c r="G50" s="3829"/>
      <c r="H50" s="3829"/>
      <c r="I50" s="3829"/>
      <c r="J50" s="3829"/>
      <c r="K50" s="3829"/>
      <c r="L50" s="3829"/>
      <c r="M50" s="3829"/>
      <c r="N50" s="3829"/>
      <c r="O50" s="3829"/>
      <c r="P50" s="3829"/>
      <c r="Q50" s="3829"/>
      <c r="R50" s="3829"/>
      <c r="S50" s="3829"/>
      <c r="T50" s="3829"/>
      <c r="U50" s="3829"/>
      <c r="V50" s="3829"/>
      <c r="W50" s="322"/>
      <c r="X50" s="322"/>
      <c r="Y50" s="322"/>
      <c r="Z50" s="322"/>
      <c r="AA50" s="322"/>
      <c r="AB50" s="322"/>
      <c r="AC50" s="322"/>
      <c r="AD50" s="323"/>
      <c r="AE50" s="306"/>
      <c r="AF50" s="306"/>
      <c r="AG50" s="306"/>
    </row>
    <row r="51" spans="1:44" s="324" customFormat="1" ht="39.950000000000003" customHeight="1">
      <c r="A51" s="321"/>
      <c r="B51" s="325"/>
      <c r="C51" s="321"/>
      <c r="D51" s="321"/>
      <c r="E51" s="321"/>
      <c r="F51" s="321"/>
      <c r="G51" s="321"/>
      <c r="H51" s="321"/>
      <c r="I51" s="2203"/>
      <c r="J51" s="321"/>
      <c r="K51" s="321"/>
      <c r="L51" s="2203"/>
      <c r="M51" s="2203"/>
      <c r="N51" s="2203"/>
      <c r="O51" s="2203"/>
      <c r="P51" s="2203"/>
      <c r="Q51" s="322"/>
      <c r="R51" s="322"/>
      <c r="S51" s="322"/>
      <c r="T51" s="322"/>
      <c r="U51" s="322"/>
      <c r="V51" s="322"/>
      <c r="W51" s="322"/>
      <c r="X51" s="322"/>
      <c r="Y51" s="322"/>
      <c r="Z51" s="322"/>
      <c r="AA51" s="322"/>
      <c r="AB51" s="322"/>
      <c r="AC51" s="322"/>
      <c r="AD51" s="323"/>
      <c r="AE51" s="306"/>
      <c r="AF51" s="306"/>
      <c r="AG51" s="306"/>
      <c r="AH51" s="323"/>
      <c r="AI51" s="323"/>
      <c r="AJ51" s="323"/>
      <c r="AK51" s="323"/>
      <c r="AL51" s="323"/>
      <c r="AM51" s="323"/>
      <c r="AN51" s="323"/>
      <c r="AO51" s="323"/>
      <c r="AP51" s="323"/>
      <c r="AQ51" s="323"/>
      <c r="AR51" s="323"/>
    </row>
    <row r="52" spans="1:44">
      <c r="AB52" s="323"/>
      <c r="AC52" s="323"/>
      <c r="AD52" s="323"/>
    </row>
  </sheetData>
  <mergeCells count="2">
    <mergeCell ref="C49:K49"/>
    <mergeCell ref="B50:V50"/>
  </mergeCells>
  <hyperlinks>
    <hyperlink ref="C49" r:id="rId1" display="http://www.excel-downloads.com/forum/111720-space.html" xr:uid="{0A899EF3-DF3D-416E-89EC-852D5576CF56}"/>
    <hyperlink ref="B50" r:id="rId2" xr:uid="{9C655D36-63CD-4A0A-994C-99A0B5C3D500}"/>
    <hyperlink ref="B41" r:id="rId3" display="Les unités pifométriques" xr:uid="{BE838C10-8DF8-4510-AD13-AEE9008FA4C5}"/>
    <hyperlink ref="D41" r:id="rId4" xr:uid="{2011084F-BAF2-4B2F-9598-002B341FF80B}"/>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64"/>
  <sheetViews>
    <sheetView zoomScale="115" zoomScaleNormal="115" workbookViewId="0">
      <selection activeCell="O18" sqref="O18"/>
    </sheetView>
  </sheetViews>
  <sheetFormatPr baseColWidth="10" defaultRowHeight="12.75"/>
  <cols>
    <col min="1" max="1" width="2.5703125" style="379" customWidth="1"/>
    <col min="2" max="2" width="17.140625" style="379" customWidth="1"/>
    <col min="3" max="3" width="14.5703125" style="379" customWidth="1"/>
    <col min="4" max="4" width="11.42578125" style="379"/>
    <col min="5" max="5" width="27.42578125" style="379" customWidth="1"/>
    <col min="6" max="7" width="11.42578125" style="379"/>
    <col min="8" max="8" width="20.140625" style="379" customWidth="1"/>
    <col min="9" max="9" width="20.5703125" style="379" customWidth="1"/>
    <col min="10" max="10" width="13.85546875" style="379" customWidth="1"/>
    <col min="11" max="11" width="15.5703125" style="379" customWidth="1"/>
    <col min="12" max="12" width="18.85546875" style="379" customWidth="1"/>
    <col min="13" max="13" width="11.42578125" style="379"/>
    <col min="14" max="14" width="1.85546875" style="379" customWidth="1"/>
    <col min="15" max="16384" width="11.42578125" style="379"/>
  </cols>
  <sheetData>
    <row r="1" spans="1:13" s="384" customFormat="1" ht="21.75" customHeight="1">
      <c r="A1" s="379"/>
      <c r="B1" s="380" t="s">
        <v>195</v>
      </c>
      <c r="C1" s="1243"/>
      <c r="D1" s="382"/>
      <c r="E1" s="382"/>
      <c r="F1" s="382"/>
      <c r="G1" s="1244"/>
      <c r="H1" s="382"/>
      <c r="I1" s="382"/>
      <c r="J1" s="382"/>
      <c r="K1" s="382"/>
      <c r="L1" s="382"/>
      <c r="M1" s="383"/>
    </row>
    <row r="2" spans="1:13" ht="38.25" customHeight="1">
      <c r="B2" s="385" t="str">
        <f ca="1">CELL("nomfichier")</f>
        <v>D:\Données\1.UPRT\0-UPRT.fait\uprt-php\www\mesimages\fichiers-uprt\ff-fiches-fabrication\ff-fiches-fabrication-maj-08-2020\[ff-5-B.collectivite-conditionnement-gastronormes.xlsx]complément</v>
      </c>
      <c r="C2" s="385"/>
      <c r="D2" s="386"/>
      <c r="E2" s="385"/>
      <c r="F2" s="387"/>
      <c r="G2" s="387"/>
      <c r="H2" s="388"/>
      <c r="I2" s="387"/>
      <c r="J2" s="389" t="s">
        <v>132</v>
      </c>
      <c r="K2" s="390"/>
      <c r="L2" s="391"/>
      <c r="M2" s="392" t="str">
        <f ca="1">MID(CELL("filename",M2),FIND("[",CELL("filename",M2)),300)</f>
        <v>[ff-5-B.collectivite-conditionnement-gastronormes.xlsx]Sauces 1</v>
      </c>
    </row>
    <row r="3" spans="1:13" ht="18">
      <c r="B3" s="1245" t="s">
        <v>1456</v>
      </c>
      <c r="F3" s="1246"/>
      <c r="G3" s="1246"/>
      <c r="H3" s="1246"/>
      <c r="I3" s="1246"/>
      <c r="J3" s="1246"/>
      <c r="K3" s="1246"/>
    </row>
    <row r="4" spans="1:13" ht="18">
      <c r="B4" s="1245" t="s">
        <v>29</v>
      </c>
    </row>
    <row r="5" spans="1:13" ht="13.5" thickBot="1"/>
    <row r="6" spans="1:13" ht="21" customHeight="1">
      <c r="A6" s="1247" t="s">
        <v>550</v>
      </c>
      <c r="B6" s="4552" t="s">
        <v>331</v>
      </c>
      <c r="C6" s="4553"/>
      <c r="D6" s="4553"/>
      <c r="E6" s="4554"/>
      <c r="G6" s="1247" t="s">
        <v>550</v>
      </c>
      <c r="H6" s="4552" t="s">
        <v>331</v>
      </c>
      <c r="I6" s="4553"/>
      <c r="J6" s="4553"/>
      <c r="K6" s="4553"/>
      <c r="L6" s="4554"/>
    </row>
    <row r="7" spans="1:13" ht="21" customHeight="1">
      <c r="A7" s="4537" t="str">
        <f>B6</f>
        <v>Remplacement d'une sauce déshydratée par un autre produit similaire</v>
      </c>
      <c r="B7" s="4555"/>
      <c r="C7" s="4536"/>
      <c r="D7" s="4536"/>
      <c r="E7" s="4556"/>
      <c r="G7" s="4565" t="str">
        <f>H6</f>
        <v>Remplacement d'une sauce déshydratée par un autre produit similaire</v>
      </c>
      <c r="H7" s="4555"/>
      <c r="I7" s="4536"/>
      <c r="J7" s="4536"/>
      <c r="K7" s="4536"/>
      <c r="L7" s="4556"/>
    </row>
    <row r="8" spans="1:13" ht="18" customHeight="1">
      <c r="A8" s="4537"/>
      <c r="B8" s="1037" t="str">
        <f>ADDRESS(ROW(),COLUMN(),4)</f>
        <v>B8</v>
      </c>
      <c r="C8" s="1248"/>
      <c r="D8" s="1249" t="str">
        <f ca="1">MID(CELL("filename",B8),SEARCH("[",CELL("filename",B8))+1,SEARCH("]",CELL("filename",B8))-SEARCH("[",CELL("filename",B8))-1)</f>
        <v>ff-5-B.collectivite-conditionnement-gastronormes.xlsx</v>
      </c>
      <c r="E8" s="1042">
        <v>1</v>
      </c>
      <c r="G8" s="4565"/>
      <c r="H8" s="1037" t="str">
        <f>ADDRESS(ROW(),COLUMN(),4)</f>
        <v>H8</v>
      </c>
      <c r="I8" s="1248"/>
      <c r="J8" s="1248"/>
      <c r="K8" s="1249" t="str">
        <f ca="1">MID(CELL("filename",H8),SEARCH("[",CELL("filename",H8))+1,SEARCH("]",CELL("filename",H8))-SEARCH("[",CELL("filename",H8))-1)</f>
        <v>ff-5-B.collectivite-conditionnement-gastronormes.xlsx</v>
      </c>
      <c r="L8" s="1250">
        <v>2</v>
      </c>
    </row>
    <row r="9" spans="1:13" ht="36" customHeight="1">
      <c r="A9" s="4537"/>
      <c r="B9" s="1251"/>
      <c r="C9" s="1252" t="s">
        <v>57</v>
      </c>
      <c r="D9" s="4557" t="s">
        <v>334</v>
      </c>
      <c r="E9" s="4558"/>
      <c r="G9" s="4565"/>
      <c r="H9" s="1251"/>
      <c r="I9" s="1253"/>
      <c r="J9" s="384"/>
      <c r="K9" s="1254" t="s">
        <v>338</v>
      </c>
      <c r="L9" s="1255">
        <v>2.5</v>
      </c>
    </row>
    <row r="10" spans="1:13" ht="18" customHeight="1">
      <c r="A10" s="4537"/>
      <c r="B10" s="4559" t="s">
        <v>330</v>
      </c>
      <c r="C10" s="4560"/>
      <c r="D10" s="4560"/>
      <c r="E10" s="1256" t="s">
        <v>25</v>
      </c>
      <c r="G10" s="4565"/>
      <c r="H10" s="278"/>
      <c r="I10" s="25"/>
      <c r="J10" s="1257" t="s">
        <v>136</v>
      </c>
      <c r="K10" s="4578" t="s">
        <v>25</v>
      </c>
      <c r="L10" s="4579"/>
    </row>
    <row r="11" spans="1:13" ht="18" customHeight="1">
      <c r="A11" s="4537"/>
      <c r="B11" s="1251"/>
      <c r="C11" s="1253" t="s">
        <v>332</v>
      </c>
      <c r="D11" s="1258" t="s">
        <v>60</v>
      </c>
      <c r="E11" s="1259" t="s">
        <v>62</v>
      </c>
      <c r="G11" s="4565"/>
      <c r="H11" s="1251"/>
      <c r="I11" s="1253" t="s">
        <v>332</v>
      </c>
      <c r="J11" s="1258" t="s">
        <v>60</v>
      </c>
      <c r="K11" s="4580" t="s">
        <v>62</v>
      </c>
      <c r="L11" s="4581"/>
    </row>
    <row r="12" spans="1:13" ht="36" customHeight="1">
      <c r="A12" s="4537"/>
      <c r="B12" s="1251"/>
      <c r="C12" s="1260" t="s">
        <v>26</v>
      </c>
      <c r="D12" s="1261">
        <v>1</v>
      </c>
      <c r="E12" s="1262">
        <v>1</v>
      </c>
      <c r="G12" s="4565"/>
      <c r="H12" s="1251"/>
      <c r="I12" s="1263" t="s">
        <v>335</v>
      </c>
      <c r="J12" s="1264">
        <v>0.12</v>
      </c>
      <c r="K12" s="1265">
        <v>0.15</v>
      </c>
      <c r="L12" s="1266">
        <f>(K12/K16)*L9</f>
        <v>0.375</v>
      </c>
    </row>
    <row r="13" spans="1:13" ht="30" customHeight="1">
      <c r="A13" s="4537"/>
      <c r="B13" s="4561" t="s">
        <v>329</v>
      </c>
      <c r="C13" s="4562"/>
      <c r="D13" s="1261">
        <v>0.05</v>
      </c>
      <c r="E13" s="1267"/>
      <c r="G13" s="4565"/>
      <c r="H13" s="1251"/>
      <c r="I13" s="1263" t="s">
        <v>27</v>
      </c>
      <c r="J13" s="1268">
        <v>1</v>
      </c>
      <c r="K13" s="1269">
        <v>0.8</v>
      </c>
      <c r="L13" s="1270">
        <f>(K13/K16)*L9</f>
        <v>2</v>
      </c>
    </row>
    <row r="14" spans="1:13" ht="18" customHeight="1">
      <c r="A14" s="4537"/>
      <c r="B14" s="1251"/>
      <c r="C14" s="1260" t="s">
        <v>333</v>
      </c>
      <c r="D14" s="1271">
        <v>0.06</v>
      </c>
      <c r="E14" s="1272">
        <v>0.06</v>
      </c>
      <c r="G14" s="4565"/>
      <c r="H14" s="4582" t="s">
        <v>329</v>
      </c>
      <c r="I14" s="4583"/>
      <c r="J14" s="1273">
        <v>0</v>
      </c>
      <c r="K14" s="1274">
        <v>0.05</v>
      </c>
      <c r="L14" s="1275">
        <f>(K14/K16)*L9</f>
        <v>0.125</v>
      </c>
    </row>
    <row r="15" spans="1:13" ht="18" customHeight="1">
      <c r="A15" s="4537"/>
      <c r="B15" s="1251"/>
      <c r="C15" s="1260" t="s">
        <v>59</v>
      </c>
      <c r="D15" s="1276">
        <f>SUM(D12:D14)</f>
        <v>1.1100000000000001</v>
      </c>
      <c r="E15" s="1277">
        <f>SUM(E14:E14)</f>
        <v>0.06</v>
      </c>
      <c r="G15" s="4565"/>
      <c r="H15" s="1278"/>
      <c r="I15" s="1260" t="s">
        <v>336</v>
      </c>
      <c r="J15" s="1279">
        <f>J13+J14</f>
        <v>1</v>
      </c>
      <c r="K15" s="1279">
        <f>K13+K14</f>
        <v>0.85000000000000009</v>
      </c>
      <c r="L15" s="1280">
        <f>L13+L14</f>
        <v>2.125</v>
      </c>
    </row>
    <row r="16" spans="1:13" ht="18" customHeight="1">
      <c r="A16" s="4537"/>
      <c r="B16" s="1251"/>
      <c r="C16" s="1260" t="s">
        <v>63</v>
      </c>
      <c r="D16" s="1281">
        <f>D14/(D12+D13)</f>
        <v>5.7142857142857141E-2</v>
      </c>
      <c r="E16" s="1280">
        <f>E14/(E12+E13)</f>
        <v>0.06</v>
      </c>
      <c r="G16" s="4565"/>
      <c r="H16" s="1278"/>
      <c r="I16" s="1260" t="s">
        <v>28</v>
      </c>
      <c r="J16" s="1282">
        <f>SUM(J12:J14)</f>
        <v>1.1200000000000001</v>
      </c>
      <c r="K16" s="1282">
        <f>SUM(K12:K14)</f>
        <v>1</v>
      </c>
      <c r="L16" s="1280">
        <f>SUM(L12:L14)</f>
        <v>2.5</v>
      </c>
    </row>
    <row r="17" spans="1:13" ht="15.75" customHeight="1">
      <c r="A17" s="4537"/>
      <c r="B17" s="4563" t="s">
        <v>61</v>
      </c>
      <c r="C17" s="4564"/>
      <c r="D17" s="1271">
        <v>0.06</v>
      </c>
      <c r="E17" s="1283">
        <f>(D17/D16)*E16</f>
        <v>6.3E-2</v>
      </c>
      <c r="G17" s="4565"/>
      <c r="H17" s="1284"/>
      <c r="I17" s="1285" t="s">
        <v>337</v>
      </c>
      <c r="J17" s="1286">
        <f>J12/J15</f>
        <v>0.12</v>
      </c>
      <c r="K17" s="4584">
        <f>K12/K15</f>
        <v>0.1764705882352941</v>
      </c>
      <c r="L17" s="4585"/>
    </row>
    <row r="18" spans="1:13" ht="15.75">
      <c r="A18" s="4537"/>
      <c r="B18" s="1287"/>
      <c r="C18" s="1288"/>
      <c r="D18" s="1289"/>
      <c r="E18" s="1290"/>
      <c r="G18" s="4565"/>
      <c r="H18" s="1291" t="str">
        <f>J11</f>
        <v>nestlé</v>
      </c>
      <c r="I18" s="1292">
        <f>(J12/J16)*L9</f>
        <v>0.26785714285714279</v>
      </c>
      <c r="J18" s="1293">
        <f>(J13/J16)*L9</f>
        <v>2.2321428571428568</v>
      </c>
      <c r="K18" s="1294">
        <f>(J14/J16)*L9</f>
        <v>0</v>
      </c>
      <c r="L18" s="1295">
        <f>J18+K18</f>
        <v>2.2321428571428568</v>
      </c>
    </row>
    <row r="19" spans="1:13" ht="15.75" customHeight="1">
      <c r="A19" s="4537"/>
      <c r="B19" s="4538" t="s">
        <v>813</v>
      </c>
      <c r="C19" s="4539"/>
      <c r="D19" s="4539"/>
      <c r="E19" s="4540"/>
      <c r="G19" s="4565"/>
      <c r="H19" s="4575" t="s">
        <v>813</v>
      </c>
      <c r="I19" s="4576"/>
      <c r="J19" s="4576"/>
      <c r="K19" s="4576"/>
      <c r="L19" s="4577"/>
    </row>
    <row r="20" spans="1:13">
      <c r="A20" s="4537"/>
      <c r="B20" s="4541" t="s">
        <v>822</v>
      </c>
      <c r="C20" s="4542"/>
      <c r="D20" s="4542"/>
      <c r="E20" s="4543"/>
      <c r="G20" s="4565"/>
      <c r="H20" s="4541" t="s">
        <v>822</v>
      </c>
      <c r="I20" s="4542"/>
      <c r="J20" s="4542"/>
      <c r="K20" s="4542"/>
      <c r="L20" s="4543"/>
      <c r="M20" s="379" t="s">
        <v>132</v>
      </c>
    </row>
    <row r="21" spans="1:13">
      <c r="A21" s="4537"/>
      <c r="B21" s="4541"/>
      <c r="C21" s="4542"/>
      <c r="D21" s="4542"/>
      <c r="E21" s="4543"/>
      <c r="G21" s="4565"/>
      <c r="H21" s="4541"/>
      <c r="I21" s="4542"/>
      <c r="J21" s="4542"/>
      <c r="K21" s="4542"/>
      <c r="L21" s="4543"/>
      <c r="M21" s="379" t="s">
        <v>132</v>
      </c>
    </row>
    <row r="22" spans="1:13">
      <c r="A22" s="4537"/>
      <c r="B22" s="4541" t="s">
        <v>823</v>
      </c>
      <c r="C22" s="4542"/>
      <c r="D22" s="4542"/>
      <c r="E22" s="4543"/>
      <c r="G22" s="4565"/>
      <c r="H22" s="4541" t="s">
        <v>823</v>
      </c>
      <c r="I22" s="4542"/>
      <c r="J22" s="4542"/>
      <c r="K22" s="4542"/>
      <c r="L22" s="4543"/>
    </row>
    <row r="23" spans="1:13">
      <c r="A23" s="4537"/>
      <c r="B23" s="4541"/>
      <c r="C23" s="4542"/>
      <c r="D23" s="4542"/>
      <c r="E23" s="4543"/>
      <c r="G23" s="4565"/>
      <c r="H23" s="4541"/>
      <c r="I23" s="4542"/>
      <c r="J23" s="4542"/>
      <c r="K23" s="4542"/>
      <c r="L23" s="4543"/>
    </row>
    <row r="24" spans="1:13" ht="15">
      <c r="A24" s="4537"/>
      <c r="B24" s="279" t="s">
        <v>824</v>
      </c>
      <c r="C24" s="377"/>
      <c r="D24" s="377"/>
      <c r="E24" s="378"/>
      <c r="G24" s="4565"/>
      <c r="H24" s="4566" t="s">
        <v>824</v>
      </c>
      <c r="I24" s="4567"/>
      <c r="J24" s="4567"/>
      <c r="K24" s="4567"/>
      <c r="L24" s="4568"/>
    </row>
    <row r="25" spans="1:13" ht="15">
      <c r="A25" s="4537"/>
      <c r="B25" s="274" t="s">
        <v>609</v>
      </c>
      <c r="C25" s="4544" t="str">
        <f ca="1">CELL("nomfichier")</f>
        <v>D:\Données\1.UPRT\0-UPRT.fait\uprt-php\www\mesimages\fichiers-uprt\ff-fiches-fabrication\ff-fiches-fabrication-maj-08-2020\[ff-5-B.collectivite-conditionnement-gastronormes.xlsx]complément</v>
      </c>
      <c r="D25" s="4544"/>
      <c r="E25" s="4545"/>
      <c r="G25" s="4565"/>
      <c r="H25" s="274" t="s">
        <v>609</v>
      </c>
      <c r="I25" s="4544" t="str">
        <f ca="1">CELL("nomfichier")</f>
        <v>D:\Données\1.UPRT\0-UPRT.fait\uprt-php\www\mesimages\fichiers-uprt\ff-fiches-fabrication\ff-fiches-fabrication-maj-08-2020\[ff-5-B.collectivite-conditionnement-gastronormes.xlsx]complément</v>
      </c>
      <c r="J25" s="4544"/>
      <c r="K25" s="4544"/>
      <c r="L25" s="4545"/>
    </row>
    <row r="26" spans="1:13" ht="15">
      <c r="A26" s="4537"/>
      <c r="B26" s="274"/>
      <c r="C26" s="4544"/>
      <c r="D26" s="4544"/>
      <c r="E26" s="4545"/>
      <c r="G26" s="4565"/>
      <c r="H26" s="274"/>
      <c r="I26" s="4544"/>
      <c r="J26" s="4544"/>
      <c r="K26" s="4544"/>
      <c r="L26" s="4545"/>
    </row>
    <row r="27" spans="1:13">
      <c r="A27" s="4537"/>
      <c r="B27" s="4546" t="s">
        <v>568</v>
      </c>
      <c r="C27" s="4547"/>
      <c r="D27" s="4547"/>
      <c r="E27" s="4548"/>
      <c r="G27" s="4565"/>
      <c r="H27" s="4569" t="s">
        <v>568</v>
      </c>
      <c r="I27" s="4570"/>
      <c r="J27" s="4570"/>
      <c r="K27" s="4570"/>
      <c r="L27" s="4571"/>
    </row>
    <row r="28" spans="1:13" ht="13.5" thickBot="1">
      <c r="A28" s="4537"/>
      <c r="B28" s="4549"/>
      <c r="C28" s="4550"/>
      <c r="D28" s="4550"/>
      <c r="E28" s="4551"/>
      <c r="G28" s="4565"/>
      <c r="H28" s="4572"/>
      <c r="I28" s="4573"/>
      <c r="J28" s="4573"/>
      <c r="K28" s="4573"/>
      <c r="L28" s="4574"/>
    </row>
    <row r="31" spans="1:13" ht="13.5" thickBot="1"/>
    <row r="32" spans="1:13" ht="21" customHeight="1">
      <c r="A32" s="1247" t="s">
        <v>550</v>
      </c>
      <c r="B32" s="4552" t="s">
        <v>323</v>
      </c>
      <c r="C32" s="4553"/>
      <c r="D32" s="4553"/>
      <c r="E32" s="4554"/>
      <c r="G32" s="1247" t="s">
        <v>550</v>
      </c>
      <c r="H32" s="4535" t="s">
        <v>232</v>
      </c>
      <c r="I32" s="4535"/>
      <c r="J32" s="4535"/>
      <c r="K32" s="4535"/>
    </row>
    <row r="33" spans="1:11" ht="18" customHeight="1" thickBot="1">
      <c r="A33" s="4537" t="str">
        <f>B32</f>
        <v>AJOUTER UNE GARNITURE DANS UNE SAUCE</v>
      </c>
      <c r="B33" s="1037" t="str">
        <f>ADDRESS(ROW(),COLUMN(),4)</f>
        <v>B33</v>
      </c>
      <c r="C33" s="1248"/>
      <c r="D33" s="1249" t="str">
        <f ca="1">MID(CELL("filename",B33),SEARCH("[",CELL("filename",B33))+1,SEARCH("]",CELL("filename",B33))-SEARCH("[",CELL("filename",B33))-1)</f>
        <v>ff-5-B.collectivite-conditionnement-gastronormes.xlsx</v>
      </c>
      <c r="E33" s="1250">
        <v>3</v>
      </c>
      <c r="G33" s="4537" t="str">
        <f>H32</f>
        <v>Réhydratation de produit sec (sauces - purée)</v>
      </c>
      <c r="H33" s="4536"/>
      <c r="I33" s="4536"/>
      <c r="J33" s="4536"/>
      <c r="K33" s="4536"/>
    </row>
    <row r="34" spans="1:11" ht="18.75">
      <c r="A34" s="4537"/>
      <c r="B34" s="1296"/>
      <c r="C34" s="1297"/>
      <c r="D34" s="1298" t="s">
        <v>326</v>
      </c>
      <c r="E34" s="1299">
        <v>1</v>
      </c>
      <c r="G34" s="4537"/>
      <c r="H34" s="1300" t="str">
        <f>ADDRESS(ROW(),COLUMN(),4)</f>
        <v>H34</v>
      </c>
      <c r="I34" s="1301"/>
      <c r="J34" s="1302" t="str">
        <f ca="1">MID(CELL("filename",H34),SEARCH("[",CELL("filename",H34))+1,SEARCH("]",CELL("filename",H34))-SEARCH("[",CELL("filename",H34))-1)</f>
        <v>ff-5-B.collectivite-conditionnement-gastronormes.xlsx</v>
      </c>
      <c r="K34" s="1303">
        <v>5</v>
      </c>
    </row>
    <row r="35" spans="1:11" ht="15">
      <c r="A35" s="4537"/>
      <c r="B35" s="593"/>
      <c r="C35" s="433"/>
      <c r="D35" s="1304" t="s">
        <v>324</v>
      </c>
      <c r="E35" s="1305">
        <v>0.15</v>
      </c>
      <c r="G35" s="4537"/>
      <c r="H35" s="593"/>
      <c r="I35" s="448"/>
      <c r="J35" s="1304" t="s">
        <v>231</v>
      </c>
      <c r="K35" s="1306">
        <v>0.125</v>
      </c>
    </row>
    <row r="36" spans="1:11" ht="15">
      <c r="A36" s="4537"/>
      <c r="B36" s="593"/>
      <c r="C36" s="433"/>
      <c r="D36" s="1260" t="s">
        <v>98</v>
      </c>
      <c r="E36" s="1307">
        <f>E34+E35</f>
        <v>1.1499999999999999</v>
      </c>
      <c r="G36" s="4537"/>
      <c r="H36" s="593"/>
      <c r="I36" s="448"/>
      <c r="J36" s="1304" t="s">
        <v>327</v>
      </c>
      <c r="K36" s="1306">
        <v>1</v>
      </c>
    </row>
    <row r="37" spans="1:11" ht="15">
      <c r="A37" s="4537"/>
      <c r="B37" s="593"/>
      <c r="C37" s="433"/>
      <c r="D37" s="1304" t="s">
        <v>325</v>
      </c>
      <c r="E37" s="1308">
        <v>30</v>
      </c>
      <c r="G37" s="4537"/>
      <c r="H37" s="593"/>
      <c r="I37" s="448"/>
      <c r="J37" s="1260" t="s">
        <v>114</v>
      </c>
      <c r="K37" s="1309">
        <f>K36+K35</f>
        <v>1.125</v>
      </c>
    </row>
    <row r="38" spans="1:11" ht="15.75">
      <c r="A38" s="4537"/>
      <c r="B38" s="593"/>
      <c r="C38" s="433"/>
      <c r="D38" s="1310" t="s">
        <v>68</v>
      </c>
      <c r="E38" s="1311">
        <f>(E35/(100-E37)*100)-E35</f>
        <v>6.4285714285714307E-2</v>
      </c>
      <c r="G38" s="4537"/>
      <c r="H38" s="593"/>
      <c r="I38" s="448"/>
      <c r="J38" s="23" t="s">
        <v>230</v>
      </c>
      <c r="K38" s="1312">
        <f>K37/K35</f>
        <v>9</v>
      </c>
    </row>
    <row r="39" spans="1:11" ht="15.75">
      <c r="A39" s="4537"/>
      <c r="B39" s="593"/>
      <c r="C39" s="433"/>
      <c r="D39" s="1260" t="s">
        <v>322</v>
      </c>
      <c r="E39" s="1307">
        <f>E35+E38</f>
        <v>0.2142857142857143</v>
      </c>
      <c r="G39" s="4537"/>
      <c r="H39" s="593"/>
      <c r="I39" s="448"/>
      <c r="J39" s="23"/>
      <c r="K39" s="1312"/>
    </row>
    <row r="40" spans="1:11" ht="15.75">
      <c r="A40" s="4537"/>
      <c r="B40" s="593"/>
      <c r="C40" s="433"/>
      <c r="D40" s="433"/>
      <c r="E40" s="1313"/>
      <c r="G40" s="4537"/>
      <c r="H40" s="593"/>
      <c r="I40" s="433"/>
      <c r="J40" s="1314" t="s">
        <v>230</v>
      </c>
      <c r="K40" s="1315">
        <v>6.4</v>
      </c>
    </row>
    <row r="41" spans="1:11" ht="15">
      <c r="A41" s="4537"/>
      <c r="B41" s="593"/>
      <c r="C41" s="433"/>
      <c r="D41" s="1314" t="s">
        <v>98</v>
      </c>
      <c r="E41" s="1316">
        <v>1</v>
      </c>
      <c r="G41" s="4537"/>
      <c r="H41" s="593"/>
      <c r="I41" s="433"/>
      <c r="J41" s="1260" t="s">
        <v>114</v>
      </c>
      <c r="K41" s="1317">
        <f>(K37/K38)*K40</f>
        <v>0.8</v>
      </c>
    </row>
    <row r="42" spans="1:11" ht="15">
      <c r="A42" s="4537"/>
      <c r="B42" s="593"/>
      <c r="C42" s="433"/>
      <c r="D42" s="1314" t="s">
        <v>99</v>
      </c>
      <c r="E42" s="1316">
        <v>0.2</v>
      </c>
      <c r="G42" s="4537"/>
      <c r="H42" s="593"/>
      <c r="I42" s="433"/>
      <c r="J42" s="433" t="s">
        <v>115</v>
      </c>
      <c r="K42" s="1309">
        <f>(K36/K38)*K40</f>
        <v>0.71111111111111114</v>
      </c>
    </row>
    <row r="43" spans="1:11" ht="15">
      <c r="A43" s="4537"/>
      <c r="B43" s="593"/>
      <c r="C43" s="433"/>
      <c r="D43" s="1310" t="s">
        <v>326</v>
      </c>
      <c r="E43" s="1307">
        <f>E41-E42</f>
        <v>0.8</v>
      </c>
      <c r="G43" s="4537"/>
      <c r="H43" s="593"/>
      <c r="I43" s="433"/>
      <c r="J43" s="1260" t="s">
        <v>231</v>
      </c>
      <c r="K43" s="1317">
        <f>(K35/K38)*K40</f>
        <v>8.8888888888888892E-2</v>
      </c>
    </row>
    <row r="44" spans="1:11" ht="15">
      <c r="A44" s="4537"/>
      <c r="B44" s="593"/>
      <c r="C44" s="433"/>
      <c r="D44" s="1318" t="s">
        <v>325</v>
      </c>
      <c r="E44" s="1319">
        <v>50</v>
      </c>
      <c r="G44" s="4537"/>
      <c r="H44" s="593"/>
      <c r="I44" s="433"/>
      <c r="J44" s="1260"/>
      <c r="K44" s="1317"/>
    </row>
    <row r="45" spans="1:11" ht="15">
      <c r="A45" s="4537"/>
      <c r="B45" s="593"/>
      <c r="C45" s="433"/>
      <c r="D45" s="1260" t="s">
        <v>322</v>
      </c>
      <c r="E45" s="1320">
        <f>E42+E46</f>
        <v>0.4</v>
      </c>
      <c r="G45" s="4537"/>
      <c r="H45" s="593"/>
      <c r="I45" s="433"/>
      <c r="J45" s="1321" t="s">
        <v>114</v>
      </c>
      <c r="K45" s="1322">
        <v>1</v>
      </c>
    </row>
    <row r="46" spans="1:11" ht="15">
      <c r="A46" s="4537"/>
      <c r="B46" s="593"/>
      <c r="C46" s="433"/>
      <c r="D46" s="1310" t="s">
        <v>68</v>
      </c>
      <c r="E46" s="1311">
        <f>(E42/(100-E44)*100)-E42</f>
        <v>0.2</v>
      </c>
      <c r="G46" s="4537"/>
      <c r="H46" s="593"/>
      <c r="I46" s="433"/>
      <c r="J46" s="1260" t="s">
        <v>231</v>
      </c>
      <c r="K46" s="1317">
        <f>(K35/K37)*K45</f>
        <v>0.1111111111111111</v>
      </c>
    </row>
    <row r="47" spans="1:11" ht="15">
      <c r="A47" s="4537"/>
      <c r="B47" s="1323"/>
      <c r="C47" s="1324"/>
      <c r="D47" s="1324"/>
      <c r="E47" s="1325"/>
      <c r="G47" s="4537"/>
      <c r="H47" s="593"/>
      <c r="I47" s="433"/>
      <c r="J47" s="433" t="s">
        <v>115</v>
      </c>
      <c r="K47" s="1309">
        <f>K45-K35</f>
        <v>0.875</v>
      </c>
    </row>
    <row r="48" spans="1:11" ht="21" customHeight="1">
      <c r="A48" s="4537"/>
      <c r="B48" s="4538" t="s">
        <v>813</v>
      </c>
      <c r="C48" s="4539"/>
      <c r="D48" s="4539"/>
      <c r="E48" s="4540"/>
      <c r="G48" s="4537"/>
      <c r="H48" s="593"/>
      <c r="I48" s="433"/>
      <c r="J48" s="22" t="s">
        <v>230</v>
      </c>
      <c r="K48" s="1312">
        <f>K45/K35</f>
        <v>8</v>
      </c>
    </row>
    <row r="49" spans="1:11" ht="21" customHeight="1">
      <c r="A49" s="4537"/>
      <c r="B49" s="4541" t="s">
        <v>822</v>
      </c>
      <c r="C49" s="4542"/>
      <c r="D49" s="4542"/>
      <c r="E49" s="4543"/>
      <c r="G49" s="4537"/>
      <c r="H49" s="1323"/>
      <c r="I49" s="1324"/>
      <c r="J49" s="24"/>
      <c r="K49" s="1326"/>
    </row>
    <row r="50" spans="1:11" ht="21" customHeight="1">
      <c r="A50" s="4537"/>
      <c r="B50" s="4541"/>
      <c r="C50" s="4542"/>
      <c r="D50" s="4542"/>
      <c r="E50" s="4543"/>
      <c r="G50" s="4537"/>
      <c r="H50" s="4538" t="s">
        <v>813</v>
      </c>
      <c r="I50" s="4539"/>
      <c r="J50" s="4539"/>
      <c r="K50" s="4540"/>
    </row>
    <row r="51" spans="1:11" ht="21" customHeight="1">
      <c r="A51" s="4537"/>
      <c r="B51" s="4541" t="s">
        <v>823</v>
      </c>
      <c r="C51" s="4542"/>
      <c r="D51" s="4542"/>
      <c r="E51" s="4543"/>
      <c r="G51" s="4537"/>
      <c r="H51" s="4541" t="s">
        <v>822</v>
      </c>
      <c r="I51" s="4542"/>
      <c r="J51" s="4542"/>
      <c r="K51" s="4543"/>
    </row>
    <row r="52" spans="1:11" ht="21" customHeight="1">
      <c r="A52" s="4537"/>
      <c r="B52" s="4541"/>
      <c r="C52" s="4542"/>
      <c r="D52" s="4542"/>
      <c r="E52" s="4543"/>
      <c r="G52" s="4537"/>
      <c r="H52" s="4541"/>
      <c r="I52" s="4542"/>
      <c r="J52" s="4542"/>
      <c r="K52" s="4543"/>
    </row>
    <row r="53" spans="1:11" ht="21" customHeight="1">
      <c r="A53" s="4537"/>
      <c r="B53" s="279" t="s">
        <v>824</v>
      </c>
      <c r="C53" s="377"/>
      <c r="D53" s="377"/>
      <c r="E53" s="378"/>
      <c r="G53" s="4537"/>
      <c r="H53" s="4541" t="s">
        <v>823</v>
      </c>
      <c r="I53" s="4542"/>
      <c r="J53" s="4542"/>
      <c r="K53" s="4543"/>
    </row>
    <row r="54" spans="1:11" ht="15">
      <c r="A54" s="4537"/>
      <c r="B54" s="274" t="s">
        <v>609</v>
      </c>
      <c r="C54" s="4544" t="str">
        <f ca="1">CELL("nomfichier")</f>
        <v>D:\Données\1.UPRT\0-UPRT.fait\uprt-php\www\mesimages\fichiers-uprt\ff-fiches-fabrication\ff-fiches-fabrication-maj-08-2020\[ff-5-B.collectivite-conditionnement-gastronormes.xlsx]complément</v>
      </c>
      <c r="D54" s="4544"/>
      <c r="E54" s="4545"/>
      <c r="G54" s="4537"/>
      <c r="H54" s="4541"/>
      <c r="I54" s="4542"/>
      <c r="J54" s="4542"/>
      <c r="K54" s="4543"/>
    </row>
    <row r="55" spans="1:11" ht="15">
      <c r="A55" s="4537"/>
      <c r="B55" s="274"/>
      <c r="C55" s="4544"/>
      <c r="D55" s="4544"/>
      <c r="E55" s="4545"/>
      <c r="G55" s="4537"/>
      <c r="H55" s="279" t="s">
        <v>824</v>
      </c>
      <c r="I55" s="377"/>
      <c r="J55" s="377"/>
      <c r="K55" s="378"/>
    </row>
    <row r="56" spans="1:11" ht="15">
      <c r="A56" s="4537"/>
      <c r="B56" s="4546" t="s">
        <v>568</v>
      </c>
      <c r="C56" s="4547"/>
      <c r="D56" s="4547"/>
      <c r="E56" s="4548"/>
      <c r="G56" s="4537"/>
      <c r="H56" s="274" t="s">
        <v>609</v>
      </c>
      <c r="I56" s="4544" t="str">
        <f ca="1">CELL("nomfichier")</f>
        <v>D:\Données\1.UPRT\0-UPRT.fait\uprt-php\www\mesimages\fichiers-uprt\ff-fiches-fabrication\ff-fiches-fabrication-maj-08-2020\[ff-5-B.collectivite-conditionnement-gastronormes.xlsx]complément</v>
      </c>
      <c r="J56" s="4544"/>
      <c r="K56" s="4545"/>
    </row>
    <row r="57" spans="1:11" ht="15.75" thickBot="1">
      <c r="A57" s="4537"/>
      <c r="B57" s="4549"/>
      <c r="C57" s="4550"/>
      <c r="D57" s="4550"/>
      <c r="E57" s="4551"/>
      <c r="G57" s="4537"/>
      <c r="H57" s="274"/>
      <c r="I57" s="4544"/>
      <c r="J57" s="4544"/>
      <c r="K57" s="4545"/>
    </row>
    <row r="58" spans="1:11">
      <c r="G58" s="4537"/>
      <c r="H58" s="4546" t="s">
        <v>568</v>
      </c>
      <c r="I58" s="4547"/>
      <c r="J58" s="4547"/>
      <c r="K58" s="4548"/>
    </row>
    <row r="59" spans="1:11" ht="13.5" thickBot="1">
      <c r="G59" s="4537"/>
      <c r="H59" s="4549"/>
      <c r="I59" s="4550"/>
      <c r="J59" s="4550"/>
      <c r="K59" s="4551"/>
    </row>
    <row r="63" spans="1:11" ht="39.75" customHeight="1"/>
    <row r="64" spans="1:11" ht="30.75" customHeight="1"/>
  </sheetData>
  <mergeCells count="37">
    <mergeCell ref="G7:G28"/>
    <mergeCell ref="H20:L21"/>
    <mergeCell ref="H22:L23"/>
    <mergeCell ref="H24:L24"/>
    <mergeCell ref="I25:L26"/>
    <mergeCell ref="H27:L28"/>
    <mergeCell ref="H19:L19"/>
    <mergeCell ref="K10:L10"/>
    <mergeCell ref="H6:L7"/>
    <mergeCell ref="K11:L11"/>
    <mergeCell ref="H14:I14"/>
    <mergeCell ref="K17:L17"/>
    <mergeCell ref="A33:A57"/>
    <mergeCell ref="D9:E9"/>
    <mergeCell ref="B10:D10"/>
    <mergeCell ref="B13:C13"/>
    <mergeCell ref="B17:C17"/>
    <mergeCell ref="B19:E19"/>
    <mergeCell ref="B48:E48"/>
    <mergeCell ref="B6:E7"/>
    <mergeCell ref="B32:E32"/>
    <mergeCell ref="A7:A28"/>
    <mergeCell ref="B20:E21"/>
    <mergeCell ref="B22:E23"/>
    <mergeCell ref="C25:E26"/>
    <mergeCell ref="B27:E28"/>
    <mergeCell ref="H32:K33"/>
    <mergeCell ref="G33:G59"/>
    <mergeCell ref="H50:K50"/>
    <mergeCell ref="B49:E50"/>
    <mergeCell ref="B51:E52"/>
    <mergeCell ref="C54:E55"/>
    <mergeCell ref="B56:E57"/>
    <mergeCell ref="H51:K52"/>
    <mergeCell ref="H53:K54"/>
    <mergeCell ref="I56:K57"/>
    <mergeCell ref="H58:K59"/>
  </mergeCells>
  <phoneticPr fontId="9" type="noConversion"/>
  <conditionalFormatting sqref="G32:G33">
    <cfRule type="expression" dxfId="24" priority="5" stopIfTrue="1">
      <formula>OR(ROW()=CELL("ligne"),COLUMN()=CELL("colonne"))</formula>
    </cfRule>
  </conditionalFormatting>
  <conditionalFormatting sqref="A32:A33">
    <cfRule type="expression" dxfId="23" priority="7" stopIfTrue="1">
      <formula>OR(ROW()=CELL("ligne"),COLUMN()=CELL("colonne"))</formula>
    </cfRule>
  </conditionalFormatting>
  <conditionalFormatting sqref="A6:A7">
    <cfRule type="expression" dxfId="22" priority="3" stopIfTrue="1">
      <formula>OR(ROW()=CELL("ligne"),COLUMN()=CELL("colonne"))</formula>
    </cfRule>
  </conditionalFormatting>
  <conditionalFormatting sqref="G6:G7">
    <cfRule type="expression" dxfId="21" priority="1" stopIfTrue="1">
      <formula>OR(ROW()=CELL("ligne"),COLUMN()=CELL("colonne"))</formula>
    </cfRule>
  </conditionalFormatting>
  <printOptions horizontalCentered="1"/>
  <pageMargins left="0" right="0" top="0" bottom="0" header="0.51181102362204722" footer="0"/>
  <pageSetup paperSize="9" scale="62" orientation="portrait" horizontalDpi="300" verticalDpi="300" r:id="rId1"/>
  <headerFooter alignWithMargins="0">
    <oddFooter>&amp;R&amp;8&amp;F&amp;A&amp;D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79"/>
  <sheetViews>
    <sheetView workbookViewId="0">
      <selection activeCell="O12" sqref="O12"/>
    </sheetView>
  </sheetViews>
  <sheetFormatPr baseColWidth="10" defaultRowHeight="12.75"/>
  <cols>
    <col min="1" max="1" width="2.5703125" style="379" customWidth="1"/>
    <col min="2" max="2" width="17.140625" style="379" customWidth="1"/>
    <col min="3" max="3" width="14.5703125" style="379" customWidth="1"/>
    <col min="4" max="12" width="11.42578125" style="379"/>
    <col min="13" max="13" width="11.85546875" style="379" customWidth="1"/>
    <col min="14" max="14" width="1.85546875" style="379" customWidth="1"/>
    <col min="15" max="16384" width="11.42578125" style="379"/>
  </cols>
  <sheetData>
    <row r="1" spans="1:13" s="384" customFormat="1" ht="21.75" customHeight="1">
      <c r="A1" s="379"/>
      <c r="B1" s="1327" t="s">
        <v>195</v>
      </c>
      <c r="C1" s="1328"/>
      <c r="D1" s="1328"/>
      <c r="E1" s="1328"/>
      <c r="F1" s="1328"/>
      <c r="G1" s="1328"/>
      <c r="H1" s="1328"/>
      <c r="I1" s="1328"/>
      <c r="J1" s="1328"/>
      <c r="K1" s="1328"/>
      <c r="L1" s="1328"/>
      <c r="M1" s="1328"/>
    </row>
    <row r="2" spans="1:13" ht="26.25">
      <c r="B2" s="385" t="str">
        <f ca="1">CELL("nomfichier")</f>
        <v>D:\Données\1.UPRT\0-UPRT.fait\uprt-php\www\mesimages\fichiers-uprt\ff-fiches-fabrication\ff-fiches-fabrication-maj-08-2020\[ff-5-B.collectivite-conditionnement-gastronormes.xlsx]complément</v>
      </c>
      <c r="C2" s="385"/>
      <c r="D2" s="386"/>
      <c r="E2" s="385"/>
      <c r="F2" s="387"/>
      <c r="G2" s="388"/>
      <c r="H2" s="387"/>
      <c r="I2" s="389" t="s">
        <v>132</v>
      </c>
      <c r="J2" s="390"/>
      <c r="K2" s="391"/>
      <c r="L2" s="392" t="str">
        <f ca="1">MID(CELL("filename",L1),FIND("[",CELL("filename",L1)),300)</f>
        <v>[ff-5-B.collectivite-conditionnement-gastronormes.xlsx]Sauces 2</v>
      </c>
    </row>
    <row r="3" spans="1:13" ht="15" customHeight="1">
      <c r="B3" s="1245" t="s">
        <v>1456</v>
      </c>
      <c r="C3" s="385"/>
      <c r="D3" s="386"/>
      <c r="E3" s="385"/>
      <c r="F3" s="387"/>
      <c r="G3" s="388"/>
      <c r="H3" s="387"/>
      <c r="I3" s="389"/>
      <c r="J3" s="390"/>
      <c r="K3" s="391"/>
      <c r="L3" s="392"/>
    </row>
    <row r="4" spans="1:13" ht="15" customHeight="1">
      <c r="B4" s="1245" t="s">
        <v>29</v>
      </c>
      <c r="C4" s="385"/>
      <c r="D4" s="386"/>
      <c r="E4" s="385"/>
      <c r="F4" s="387"/>
      <c r="G4" s="388"/>
      <c r="H4" s="387"/>
      <c r="I4" s="389"/>
      <c r="J4" s="390"/>
      <c r="K4" s="391"/>
      <c r="L4" s="392"/>
    </row>
    <row r="5" spans="1:13" ht="13.5" thickBot="1">
      <c r="F5" s="1246"/>
      <c r="G5" s="1246"/>
      <c r="H5" s="1246"/>
      <c r="I5" s="1246"/>
      <c r="J5" s="1246"/>
    </row>
    <row r="6" spans="1:13">
      <c r="A6" s="1247" t="s">
        <v>550</v>
      </c>
      <c r="B6" s="1329" t="s">
        <v>79</v>
      </c>
      <c r="C6" s="1330"/>
      <c r="D6" s="1330"/>
      <c r="E6" s="1330"/>
      <c r="F6" s="1331"/>
      <c r="H6" s="1247" t="s">
        <v>550</v>
      </c>
      <c r="I6" s="1329" t="s">
        <v>102</v>
      </c>
      <c r="J6" s="1330"/>
      <c r="K6" s="1330"/>
      <c r="L6" s="1330"/>
      <c r="M6" s="1331"/>
    </row>
    <row r="7" spans="1:13" ht="23.25" customHeight="1">
      <c r="A7" s="4565" t="str">
        <f>B6</f>
        <v>ŒUFS DURS : les faire bouillir les durcit donc:</v>
      </c>
      <c r="B7" s="1037" t="str">
        <f>ADDRESS(ROW(),COLUMN(),4)</f>
        <v>B7</v>
      </c>
      <c r="C7" s="1248"/>
      <c r="D7" s="1332"/>
      <c r="E7" s="1249" t="str">
        <f ca="1">MID(CELL("filename",B7),SEARCH("[",CELL("filename",B7))+1,SEARCH("]",CELL("filename",B7))-SEARCH("[",CELL("filename",B7))-1)</f>
        <v>ff-5-B.collectivite-conditionnement-gastronormes.xlsx</v>
      </c>
      <c r="F7" s="1333">
        <v>1</v>
      </c>
      <c r="H7" s="4537" t="str">
        <f>I6</f>
        <v>ŒUFS POCHÉS : les faire bouillir les durcit donc:</v>
      </c>
      <c r="I7" s="1037" t="str">
        <f>ADDRESS(ROW(),COLUMN(),4)</f>
        <v>I7</v>
      </c>
      <c r="J7" s="1248"/>
      <c r="K7" s="1332"/>
      <c r="L7" s="1249" t="str">
        <f ca="1">MID(CELL("filename",I7),SEARCH("[",CELL("filename",I7))+1,SEARCH("]",CELL("filename",I7))-SEARCH("[",CELL("filename",I7))-1)</f>
        <v>ff-5-B.collectivite-conditionnement-gastronormes.xlsx</v>
      </c>
      <c r="M7" s="1333">
        <v>2</v>
      </c>
    </row>
    <row r="8" spans="1:13" ht="25.5" customHeight="1">
      <c r="A8" s="4565"/>
      <c r="B8" s="1334" t="s">
        <v>103</v>
      </c>
      <c r="C8" s="1335"/>
      <c r="D8" s="1335"/>
      <c r="E8" s="1335"/>
      <c r="F8" s="1336"/>
      <c r="H8" s="4537"/>
      <c r="I8" s="1337" t="s">
        <v>104</v>
      </c>
      <c r="J8" s="1338"/>
      <c r="K8" s="1338"/>
      <c r="L8" s="1338"/>
      <c r="M8" s="1339"/>
    </row>
    <row r="9" spans="1:13" ht="25.5" customHeight="1">
      <c r="A9" s="4565"/>
      <c r="B9" s="1334" t="s">
        <v>105</v>
      </c>
      <c r="C9" s="1335"/>
      <c r="D9" s="1335"/>
      <c r="E9" s="1335"/>
      <c r="F9" s="1336"/>
      <c r="H9" s="4537"/>
      <c r="I9" s="1337" t="s">
        <v>106</v>
      </c>
      <c r="J9" s="1338"/>
      <c r="K9" s="1338"/>
      <c r="L9" s="1338"/>
      <c r="M9" s="1339"/>
    </row>
    <row r="10" spans="1:13" ht="30" customHeight="1">
      <c r="A10" s="4565"/>
      <c r="B10" s="1340" t="s">
        <v>80</v>
      </c>
      <c r="C10" s="1341" t="s">
        <v>81</v>
      </c>
      <c r="D10" s="1341" t="s">
        <v>82</v>
      </c>
      <c r="E10" s="1342" t="s">
        <v>83</v>
      </c>
      <c r="F10" s="1343"/>
      <c r="H10" s="4537"/>
      <c r="I10" s="1340" t="s">
        <v>80</v>
      </c>
      <c r="J10" s="1341" t="s">
        <v>81</v>
      </c>
      <c r="K10" s="1341" t="s">
        <v>82</v>
      </c>
      <c r="L10" s="1342" t="s">
        <v>83</v>
      </c>
      <c r="M10" s="1343"/>
    </row>
    <row r="11" spans="1:13" ht="19.5" customHeight="1">
      <c r="A11" s="4565"/>
      <c r="B11" s="1344" t="s">
        <v>84</v>
      </c>
      <c r="C11" s="1345" t="s">
        <v>107</v>
      </c>
      <c r="D11" s="1345" t="s">
        <v>85</v>
      </c>
      <c r="E11" s="1345" t="s">
        <v>86</v>
      </c>
      <c r="F11" s="1346" t="s">
        <v>87</v>
      </c>
      <c r="H11" s="4537"/>
      <c r="I11" s="1344" t="s">
        <v>84</v>
      </c>
      <c r="J11" s="1345" t="s">
        <v>108</v>
      </c>
      <c r="K11" s="1345" t="s">
        <v>109</v>
      </c>
      <c r="L11" s="1345" t="s">
        <v>110</v>
      </c>
      <c r="M11" s="1346" t="s">
        <v>111</v>
      </c>
    </row>
    <row r="12" spans="1:13" ht="55.5" customHeight="1">
      <c r="A12" s="4565"/>
      <c r="B12" s="1347" t="s">
        <v>88</v>
      </c>
      <c r="C12" s="1348" t="s">
        <v>89</v>
      </c>
      <c r="D12" s="1349" t="s">
        <v>90</v>
      </c>
      <c r="E12" s="1348" t="s">
        <v>91</v>
      </c>
      <c r="F12" s="1350" t="s">
        <v>92</v>
      </c>
      <c r="H12" s="4537"/>
      <c r="I12" s="1347" t="s">
        <v>88</v>
      </c>
      <c r="J12" s="1348" t="s">
        <v>89</v>
      </c>
      <c r="K12" s="1349" t="s">
        <v>90</v>
      </c>
      <c r="L12" s="1348" t="s">
        <v>91</v>
      </c>
      <c r="M12" s="1350" t="s">
        <v>92</v>
      </c>
    </row>
    <row r="13" spans="1:13">
      <c r="A13" s="4565"/>
      <c r="B13" s="1351">
        <v>0.02</v>
      </c>
      <c r="C13" s="1352">
        <v>1.5</v>
      </c>
      <c r="D13" s="1353">
        <v>480</v>
      </c>
      <c r="E13" s="1354">
        <f>D13*C13</f>
        <v>720</v>
      </c>
      <c r="F13" s="1355">
        <f>B13*E13</f>
        <v>14.4</v>
      </c>
      <c r="H13" s="4537"/>
      <c r="I13" s="1351">
        <v>0.02</v>
      </c>
      <c r="J13" s="1352">
        <v>2</v>
      </c>
      <c r="K13" s="1353">
        <v>520</v>
      </c>
      <c r="L13" s="1354">
        <f>K13*J13</f>
        <v>1040</v>
      </c>
      <c r="M13" s="1355">
        <f>I13*L13</f>
        <v>20.8</v>
      </c>
    </row>
    <row r="14" spans="1:13">
      <c r="A14" s="4565"/>
      <c r="B14" s="4538" t="s">
        <v>813</v>
      </c>
      <c r="C14" s="4539"/>
      <c r="D14" s="4539"/>
      <c r="E14" s="4539"/>
      <c r="F14" s="4540"/>
      <c r="H14" s="4537"/>
      <c r="I14" s="4538" t="s">
        <v>813</v>
      </c>
      <c r="J14" s="4539"/>
      <c r="K14" s="4539"/>
      <c r="L14" s="4539"/>
      <c r="M14" s="4540"/>
    </row>
    <row r="15" spans="1:13" ht="12.75" customHeight="1">
      <c r="A15" s="4565"/>
      <c r="B15" s="4541" t="s">
        <v>822</v>
      </c>
      <c r="C15" s="4542"/>
      <c r="D15" s="4542"/>
      <c r="E15" s="4542"/>
      <c r="F15" s="4543"/>
      <c r="H15" s="4537"/>
      <c r="I15" s="4541" t="s">
        <v>822</v>
      </c>
      <c r="J15" s="4542"/>
      <c r="K15" s="4542"/>
      <c r="L15" s="4542"/>
      <c r="M15" s="4543"/>
    </row>
    <row r="16" spans="1:13" ht="12.75" customHeight="1">
      <c r="A16" s="4565"/>
      <c r="B16" s="4541"/>
      <c r="C16" s="4542"/>
      <c r="D16" s="4542"/>
      <c r="E16" s="4542"/>
      <c r="F16" s="4543"/>
      <c r="H16" s="4537"/>
      <c r="I16" s="4541"/>
      <c r="J16" s="4542"/>
      <c r="K16" s="4542"/>
      <c r="L16" s="4542"/>
      <c r="M16" s="4543"/>
    </row>
    <row r="17" spans="1:13" ht="12.75" customHeight="1">
      <c r="A17" s="4565"/>
      <c r="B17" s="4541" t="s">
        <v>823</v>
      </c>
      <c r="C17" s="4542"/>
      <c r="D17" s="4542"/>
      <c r="E17" s="4542"/>
      <c r="F17" s="4543"/>
      <c r="H17" s="4537"/>
      <c r="I17" s="4541" t="s">
        <v>823</v>
      </c>
      <c r="J17" s="4542"/>
      <c r="K17" s="4542"/>
      <c r="L17" s="4542"/>
      <c r="M17" s="4543"/>
    </row>
    <row r="18" spans="1:13" ht="12.75" customHeight="1">
      <c r="A18" s="4565"/>
      <c r="B18" s="4541"/>
      <c r="C18" s="4542"/>
      <c r="D18" s="4542"/>
      <c r="E18" s="4542"/>
      <c r="F18" s="4543"/>
      <c r="H18" s="4537"/>
      <c r="I18" s="4541"/>
      <c r="J18" s="4542"/>
      <c r="K18" s="4542"/>
      <c r="L18" s="4542"/>
      <c r="M18" s="4543"/>
    </row>
    <row r="19" spans="1:13" ht="15">
      <c r="A19" s="4565"/>
      <c r="B19" s="279" t="s">
        <v>824</v>
      </c>
      <c r="C19" s="377"/>
      <c r="D19" s="377"/>
      <c r="E19" s="377"/>
      <c r="F19" s="728"/>
      <c r="H19" s="4537"/>
      <c r="I19" s="279" t="s">
        <v>824</v>
      </c>
      <c r="J19" s="377"/>
      <c r="K19" s="377"/>
      <c r="L19" s="377"/>
      <c r="M19" s="728"/>
    </row>
    <row r="20" spans="1:13" ht="15" customHeight="1">
      <c r="A20" s="4565"/>
      <c r="B20" s="274" t="s">
        <v>609</v>
      </c>
      <c r="C20" s="4544" t="str">
        <f ca="1">CELL("nomfichier")</f>
        <v>D:\Données\1.UPRT\0-UPRT.fait\uprt-php\www\mesimages\fichiers-uprt\ff-fiches-fabrication\ff-fiches-fabrication-maj-08-2020\[ff-5-B.collectivite-conditionnement-gastronormes.xlsx]complément</v>
      </c>
      <c r="D20" s="4544"/>
      <c r="E20" s="4544"/>
      <c r="F20" s="4545"/>
      <c r="H20" s="4537"/>
      <c r="I20" s="274" t="s">
        <v>609</v>
      </c>
      <c r="J20" s="4544" t="str">
        <f ca="1">CELL("nomfichier")</f>
        <v>D:\Données\1.UPRT\0-UPRT.fait\uprt-php\www\mesimages\fichiers-uprt\ff-fiches-fabrication\ff-fiches-fabrication-maj-08-2020\[ff-5-B.collectivite-conditionnement-gastronormes.xlsx]complément</v>
      </c>
      <c r="K20" s="4544"/>
      <c r="L20" s="4544"/>
      <c r="M20" s="4545"/>
    </row>
    <row r="21" spans="1:13" ht="15">
      <c r="A21" s="4565"/>
      <c r="B21" s="274"/>
      <c r="C21" s="4544"/>
      <c r="D21" s="4544"/>
      <c r="E21" s="4544"/>
      <c r="F21" s="4545"/>
      <c r="H21" s="4537"/>
      <c r="I21" s="274"/>
      <c r="J21" s="4544"/>
      <c r="K21" s="4544"/>
      <c r="L21" s="4544"/>
      <c r="M21" s="4545"/>
    </row>
    <row r="22" spans="1:13" ht="12.75" customHeight="1">
      <c r="A22" s="4565"/>
      <c r="B22" s="4569" t="s">
        <v>568</v>
      </c>
      <c r="C22" s="4570"/>
      <c r="D22" s="4570"/>
      <c r="E22" s="4570"/>
      <c r="F22" s="4571"/>
      <c r="H22" s="4537"/>
      <c r="I22" s="4569" t="s">
        <v>568</v>
      </c>
      <c r="J22" s="4570"/>
      <c r="K22" s="4570"/>
      <c r="L22" s="4570"/>
      <c r="M22" s="4571"/>
    </row>
    <row r="23" spans="1:13" ht="13.5" thickBot="1">
      <c r="A23" s="4565"/>
      <c r="B23" s="4572"/>
      <c r="C23" s="4573"/>
      <c r="D23" s="4573"/>
      <c r="E23" s="4573"/>
      <c r="F23" s="4574"/>
      <c r="H23" s="4537"/>
      <c r="I23" s="4572"/>
      <c r="J23" s="4573"/>
      <c r="K23" s="4573"/>
      <c r="L23" s="4573"/>
      <c r="M23" s="4574"/>
    </row>
    <row r="25" spans="1:13" ht="12.75" customHeight="1"/>
    <row r="26" spans="1:13" ht="12.75" customHeight="1"/>
    <row r="27" spans="1:13" ht="12.75" customHeight="1"/>
    <row r="28" spans="1:13" ht="12.75" customHeight="1"/>
    <row r="30" spans="1:13" ht="24.75" customHeight="1">
      <c r="A30" s="1247" t="s">
        <v>550</v>
      </c>
      <c r="B30" s="1356" t="s">
        <v>112</v>
      </c>
      <c r="C30" s="1357"/>
      <c r="D30" s="1357"/>
      <c r="E30" s="1357"/>
      <c r="F30" s="1357"/>
      <c r="G30" s="1358"/>
      <c r="I30" s="4605" t="s">
        <v>23</v>
      </c>
      <c r="J30" s="4606"/>
      <c r="K30" s="4606"/>
      <c r="L30" s="4607"/>
    </row>
    <row r="31" spans="1:13" ht="33.75" customHeight="1">
      <c r="A31" s="4565" t="str">
        <f>B30</f>
        <v>Composition d'une garniture "COUSCOUS"</v>
      </c>
      <c r="B31" s="1359" t="s">
        <v>113</v>
      </c>
      <c r="C31" s="1360">
        <v>1</v>
      </c>
      <c r="D31" s="1361">
        <f>C31</f>
        <v>1</v>
      </c>
      <c r="E31" s="1362" t="s">
        <v>97</v>
      </c>
      <c r="F31" s="1363" t="s">
        <v>68</v>
      </c>
      <c r="G31" s="1364" t="s">
        <v>94</v>
      </c>
      <c r="I31" s="4595" t="s">
        <v>24</v>
      </c>
      <c r="J31" s="4596"/>
      <c r="K31" s="4596"/>
      <c r="L31" s="4597"/>
    </row>
    <row r="32" spans="1:13" ht="25.5" customHeight="1">
      <c r="A32" s="4565"/>
      <c r="B32" s="1365" t="s">
        <v>116</v>
      </c>
      <c r="C32" s="1366">
        <v>25</v>
      </c>
      <c r="D32" s="1361">
        <f>D31</f>
        <v>1</v>
      </c>
      <c r="E32" s="1367">
        <f t="shared" ref="E32:E38" si="0">(D32*C32)/100</f>
        <v>0.25</v>
      </c>
      <c r="F32" s="1368">
        <v>20</v>
      </c>
      <c r="G32" s="1369">
        <f t="shared" ref="G32:G38" si="1">E32/(100-F32)*100</f>
        <v>0.3125</v>
      </c>
      <c r="I32" s="1370"/>
      <c r="J32" s="4598" t="s">
        <v>25</v>
      </c>
      <c r="K32" s="4598"/>
      <c r="L32" s="1371" t="s">
        <v>58</v>
      </c>
    </row>
    <row r="33" spans="1:12" ht="39" thickBot="1">
      <c r="A33" s="4565"/>
      <c r="B33" s="1365" t="s">
        <v>117</v>
      </c>
      <c r="C33" s="1366">
        <v>20</v>
      </c>
      <c r="D33" s="1361">
        <f>D31</f>
        <v>1</v>
      </c>
      <c r="E33" s="1367">
        <f t="shared" si="0"/>
        <v>0.2</v>
      </c>
      <c r="F33" s="1368">
        <v>25</v>
      </c>
      <c r="G33" s="1369">
        <f t="shared" si="1"/>
        <v>0.26666666666666672</v>
      </c>
      <c r="I33" s="27" t="s">
        <v>61</v>
      </c>
      <c r="J33" s="1372">
        <v>0.04</v>
      </c>
      <c r="K33" s="1373">
        <v>0.08</v>
      </c>
      <c r="L33" s="4599">
        <f>(J33/J34)*K33</f>
        <v>6.4000000000000001E-2</v>
      </c>
    </row>
    <row r="34" spans="1:12" ht="26.25" thickTop="1">
      <c r="A34" s="4565"/>
      <c r="B34" s="1365" t="s">
        <v>118</v>
      </c>
      <c r="C34" s="1366">
        <v>15</v>
      </c>
      <c r="D34" s="1361">
        <f>D31</f>
        <v>1</v>
      </c>
      <c r="E34" s="1367">
        <f t="shared" si="0"/>
        <v>0.15</v>
      </c>
      <c r="F34" s="1368">
        <v>20</v>
      </c>
      <c r="G34" s="1369">
        <f t="shared" si="1"/>
        <v>0.1875</v>
      </c>
      <c r="I34" s="28" t="s">
        <v>136</v>
      </c>
      <c r="J34" s="4600">
        <v>0.05</v>
      </c>
      <c r="K34" s="4600"/>
      <c r="L34" s="4599"/>
    </row>
    <row r="35" spans="1:12" ht="15.75">
      <c r="A35" s="4565"/>
      <c r="B35" s="1365" t="s">
        <v>119</v>
      </c>
      <c r="C35" s="1366">
        <v>15</v>
      </c>
      <c r="D35" s="1361">
        <f>D31</f>
        <v>1</v>
      </c>
      <c r="E35" s="1367">
        <f t="shared" si="0"/>
        <v>0.15</v>
      </c>
      <c r="F35" s="1368">
        <v>0</v>
      </c>
      <c r="G35" s="1369">
        <f t="shared" si="1"/>
        <v>0.15</v>
      </c>
      <c r="I35" s="26"/>
      <c r="J35" s="1374"/>
      <c r="K35" s="1375"/>
      <c r="L35" s="1376"/>
    </row>
    <row r="36" spans="1:12" ht="18" customHeight="1">
      <c r="A36" s="4565"/>
      <c r="B36" s="1365" t="s">
        <v>120</v>
      </c>
      <c r="C36" s="1366">
        <v>10</v>
      </c>
      <c r="D36" s="1361">
        <f>D31</f>
        <v>1</v>
      </c>
      <c r="E36" s="1367">
        <f t="shared" si="0"/>
        <v>0.1</v>
      </c>
      <c r="F36" s="1368">
        <v>20</v>
      </c>
      <c r="G36" s="1369">
        <f t="shared" si="1"/>
        <v>0.125</v>
      </c>
      <c r="I36" s="4586" t="s">
        <v>138</v>
      </c>
      <c r="J36" s="4587"/>
      <c r="K36" s="4587"/>
      <c r="L36" s="4588"/>
    </row>
    <row r="37" spans="1:12" ht="18">
      <c r="A37" s="4565"/>
      <c r="B37" s="1365" t="s">
        <v>121</v>
      </c>
      <c r="C37" s="1366">
        <v>7.5</v>
      </c>
      <c r="D37" s="1361">
        <f>D31</f>
        <v>1</v>
      </c>
      <c r="E37" s="1367">
        <f t="shared" si="0"/>
        <v>7.4999999999999997E-2</v>
      </c>
      <c r="F37" s="1368">
        <v>20</v>
      </c>
      <c r="G37" s="1369">
        <f t="shared" si="1"/>
        <v>9.375E-2</v>
      </c>
      <c r="I37" s="4592" t="s">
        <v>1457</v>
      </c>
      <c r="J37" s="4593"/>
      <c r="K37" s="4593"/>
      <c r="L37" s="4594"/>
    </row>
    <row r="38" spans="1:12" ht="22.5" customHeight="1">
      <c r="A38" s="4565"/>
      <c r="B38" s="1365" t="s">
        <v>122</v>
      </c>
      <c r="C38" s="1366">
        <v>7.5</v>
      </c>
      <c r="D38" s="1361">
        <f>D31</f>
        <v>1</v>
      </c>
      <c r="E38" s="1367">
        <f t="shared" si="0"/>
        <v>7.4999999999999997E-2</v>
      </c>
      <c r="F38" s="1368">
        <v>20</v>
      </c>
      <c r="G38" s="1369">
        <f t="shared" si="1"/>
        <v>9.375E-2</v>
      </c>
      <c r="I38" s="4601" t="s">
        <v>339</v>
      </c>
      <c r="J38" s="4602"/>
      <c r="K38" s="4602"/>
      <c r="L38" s="4603"/>
    </row>
    <row r="39" spans="1:12" ht="24" customHeight="1">
      <c r="A39" s="4565"/>
      <c r="B39" s="1377" t="s">
        <v>123</v>
      </c>
      <c r="C39" s="1378">
        <f>SUM(C32:C38)</f>
        <v>100</v>
      </c>
      <c r="D39" s="1379"/>
      <c r="G39" s="1380"/>
      <c r="I39" s="4589" t="str">
        <f ca="1">CELL("nomfichier")</f>
        <v>D:\Données\1.UPRT\0-UPRT.fait\uprt-php\www\mesimages\fichiers-uprt\ff-fiches-fabrication\ff-fiches-fabrication-maj-08-2020\[ff-5-B.collectivite-conditionnement-gastronormes.xlsx]complément</v>
      </c>
      <c r="J39" s="4590"/>
      <c r="K39" s="4590"/>
      <c r="L39" s="4591"/>
    </row>
    <row r="40" spans="1:12">
      <c r="A40" s="4565"/>
      <c r="B40" s="1381"/>
      <c r="C40" s="1382"/>
      <c r="D40" s="1375"/>
      <c r="E40" s="1375"/>
      <c r="F40" s="1375"/>
      <c r="G40" s="1383"/>
    </row>
    <row r="41" spans="1:12">
      <c r="C41" s="1384"/>
    </row>
    <row r="42" spans="1:12" ht="30.75" customHeight="1">
      <c r="A42" s="1247" t="s">
        <v>550</v>
      </c>
      <c r="B42" s="1385" t="s">
        <v>64</v>
      </c>
      <c r="C42" s="1357"/>
      <c r="D42" s="1357"/>
      <c r="E42" s="1357"/>
      <c r="F42" s="1357"/>
      <c r="G42" s="1358"/>
    </row>
    <row r="43" spans="1:12" ht="21.75" customHeight="1">
      <c r="A43" s="4537" t="str">
        <f>B42</f>
        <v>BLANQUETTE garniture dans la sauce</v>
      </c>
      <c r="B43" s="1386" t="s">
        <v>307</v>
      </c>
      <c r="C43" s="1387">
        <v>80</v>
      </c>
      <c r="D43" s="1388">
        <v>18</v>
      </c>
      <c r="E43" s="1389">
        <f>(D43*C43)/100</f>
        <v>14.4</v>
      </c>
      <c r="F43" s="1390" t="s">
        <v>100</v>
      </c>
      <c r="G43" s="1391"/>
    </row>
    <row r="44" spans="1:12" ht="45">
      <c r="A44" s="4537"/>
      <c r="B44" s="1392" t="s">
        <v>308</v>
      </c>
      <c r="C44" s="1393">
        <f>100-C43</f>
        <v>20</v>
      </c>
      <c r="D44" s="29" t="s">
        <v>98</v>
      </c>
      <c r="E44" s="1389">
        <f>(D43*C44)/100</f>
        <v>3.6</v>
      </c>
      <c r="F44" s="1390" t="s">
        <v>101</v>
      </c>
      <c r="G44" s="1391"/>
    </row>
    <row r="45" spans="1:12">
      <c r="A45" s="4537"/>
      <c r="B45" s="1394"/>
      <c r="C45" s="1395"/>
      <c r="D45" s="1396"/>
      <c r="E45" s="1397"/>
      <c r="F45" s="1397"/>
      <c r="G45" s="1398"/>
    </row>
    <row r="46" spans="1:12" ht="25.5">
      <c r="A46" s="4537"/>
      <c r="B46" s="1399" t="s">
        <v>65</v>
      </c>
      <c r="C46" s="1400">
        <f>E43</f>
        <v>14.4</v>
      </c>
      <c r="D46" s="1401">
        <f>C46</f>
        <v>14.4</v>
      </c>
      <c r="E46" s="1402" t="s">
        <v>67</v>
      </c>
      <c r="F46" s="1403" t="s">
        <v>68</v>
      </c>
      <c r="G46" s="1404" t="s">
        <v>69</v>
      </c>
    </row>
    <row r="47" spans="1:12">
      <c r="A47" s="4537"/>
      <c r="B47" s="1377" t="s">
        <v>70</v>
      </c>
      <c r="C47" s="1366">
        <v>88</v>
      </c>
      <c r="D47" s="1361">
        <f>D46</f>
        <v>14.4</v>
      </c>
      <c r="E47" s="1367">
        <f>(D47*C47)/100</f>
        <v>12.672000000000001</v>
      </c>
      <c r="F47" s="1368">
        <v>0</v>
      </c>
      <c r="G47" s="1369">
        <f>E47/(100-F47)*100</f>
        <v>12.672000000000001</v>
      </c>
    </row>
    <row r="48" spans="1:12">
      <c r="A48" s="4537"/>
      <c r="B48" s="1377" t="s">
        <v>71</v>
      </c>
      <c r="C48" s="1366">
        <v>10</v>
      </c>
      <c r="D48" s="1361">
        <f>D46</f>
        <v>14.4</v>
      </c>
      <c r="E48" s="1367">
        <f>(D48*C48)/100</f>
        <v>1.44</v>
      </c>
      <c r="F48" s="1368">
        <v>20</v>
      </c>
      <c r="G48" s="1369">
        <f>E48/(100-F48)*100</f>
        <v>1.7999999999999998</v>
      </c>
    </row>
    <row r="49" spans="1:12">
      <c r="A49" s="4537"/>
      <c r="B49" s="1377" t="s">
        <v>72</v>
      </c>
      <c r="C49" s="1366">
        <v>2</v>
      </c>
      <c r="D49" s="1361">
        <f>D46</f>
        <v>14.4</v>
      </c>
      <c r="E49" s="1367">
        <f>(D49*C49)/100</f>
        <v>0.28800000000000003</v>
      </c>
      <c r="F49" s="1368">
        <v>0</v>
      </c>
      <c r="G49" s="1369">
        <f>E49/(100-F49)*100</f>
        <v>0.28800000000000003</v>
      </c>
    </row>
    <row r="50" spans="1:12">
      <c r="A50" s="4537"/>
      <c r="B50" s="1394" t="s">
        <v>133</v>
      </c>
      <c r="C50" s="1395">
        <f>SUM(C47:C49)</f>
        <v>100</v>
      </c>
      <c r="D50" s="1396">
        <f>D46/D43</f>
        <v>0.8</v>
      </c>
      <c r="E50" s="1397"/>
      <c r="F50" s="1397"/>
      <c r="G50" s="1398"/>
    </row>
    <row r="51" spans="1:12" ht="25.5">
      <c r="A51" s="4537"/>
      <c r="B51" s="1392" t="s">
        <v>66</v>
      </c>
      <c r="C51" s="1400">
        <f>E44</f>
        <v>3.6</v>
      </c>
      <c r="D51" s="1361">
        <f>C51</f>
        <v>3.6</v>
      </c>
      <c r="G51" s="1380"/>
    </row>
    <row r="52" spans="1:12">
      <c r="A52" s="4537"/>
      <c r="B52" s="1377" t="s">
        <v>73</v>
      </c>
      <c r="C52" s="1366">
        <v>15</v>
      </c>
      <c r="D52" s="1361">
        <f>D51</f>
        <v>3.6</v>
      </c>
      <c r="E52" s="1367">
        <f>(D52*C52)/100</f>
        <v>0.54</v>
      </c>
      <c r="F52" s="1368">
        <v>50</v>
      </c>
      <c r="G52" s="1369">
        <f>E52/(100-F52)*100</f>
        <v>1.08</v>
      </c>
    </row>
    <row r="53" spans="1:12">
      <c r="A53" s="4537"/>
      <c r="B53" s="1377" t="s">
        <v>74</v>
      </c>
      <c r="C53" s="1366">
        <v>15</v>
      </c>
      <c r="D53" s="1361">
        <f>D51</f>
        <v>3.6</v>
      </c>
      <c r="E53" s="1367">
        <f>(D53*C53)/100</f>
        <v>0.54</v>
      </c>
      <c r="F53" s="1368">
        <v>20</v>
      </c>
      <c r="G53" s="1369">
        <f>E53/(100-F53)*100</f>
        <v>0.67500000000000004</v>
      </c>
    </row>
    <row r="54" spans="1:12">
      <c r="A54" s="4537"/>
      <c r="B54" s="1377" t="s">
        <v>75</v>
      </c>
      <c r="C54" s="1366">
        <v>30</v>
      </c>
      <c r="D54" s="1361">
        <f>D51</f>
        <v>3.6</v>
      </c>
      <c r="E54" s="1367">
        <f>(D54*C54)/100</f>
        <v>1.08</v>
      </c>
      <c r="F54" s="1368">
        <v>30</v>
      </c>
      <c r="G54" s="1369">
        <f>E54/(100-F54)*100</f>
        <v>1.5428571428571431</v>
      </c>
    </row>
    <row r="55" spans="1:12">
      <c r="A55" s="4537"/>
      <c r="B55" s="1377" t="s">
        <v>76</v>
      </c>
      <c r="C55" s="1366">
        <v>30</v>
      </c>
      <c r="D55" s="1361">
        <f>D51</f>
        <v>3.6</v>
      </c>
      <c r="E55" s="1367">
        <f>(D55*C55)/100</f>
        <v>1.08</v>
      </c>
      <c r="F55" s="1368">
        <v>50</v>
      </c>
      <c r="G55" s="1369">
        <f>E55/(100-F55)*100</f>
        <v>2.16</v>
      </c>
    </row>
    <row r="56" spans="1:12">
      <c r="A56" s="4537"/>
      <c r="B56" s="1377" t="s">
        <v>77</v>
      </c>
      <c r="C56" s="1366">
        <v>10</v>
      </c>
      <c r="D56" s="1361">
        <f>D51</f>
        <v>3.6</v>
      </c>
      <c r="E56" s="1367">
        <f>(D56*C56)/100</f>
        <v>0.36</v>
      </c>
      <c r="F56" s="1368">
        <v>40</v>
      </c>
      <c r="G56" s="1369">
        <f>E56/(100-F56)*100</f>
        <v>0.6</v>
      </c>
    </row>
    <row r="57" spans="1:12">
      <c r="A57" s="4537"/>
      <c r="B57" s="1377" t="s">
        <v>78</v>
      </c>
      <c r="C57" s="1384"/>
      <c r="D57" s="1379"/>
      <c r="G57" s="1380"/>
    </row>
    <row r="58" spans="1:12">
      <c r="A58" s="4537"/>
      <c r="B58" s="1405" t="s">
        <v>133</v>
      </c>
      <c r="C58" s="1406">
        <f>SUM(C52:C57)</f>
        <v>100</v>
      </c>
      <c r="D58" s="1407">
        <f>D51/D43</f>
        <v>0.2</v>
      </c>
      <c r="E58" s="1408"/>
      <c r="F58" s="1408"/>
      <c r="G58" s="1409"/>
    </row>
    <row r="59" spans="1:12">
      <c r="C59" s="1384"/>
    </row>
    <row r="61" spans="1:12" ht="15.75">
      <c r="A61" s="1247" t="s">
        <v>550</v>
      </c>
      <c r="B61" s="1410" t="s">
        <v>93</v>
      </c>
      <c r="C61" s="1411"/>
      <c r="D61" s="1411"/>
      <c r="E61" s="1411"/>
      <c r="F61" s="1411"/>
      <c r="G61" s="1411"/>
      <c r="H61" s="1411"/>
      <c r="I61" s="1411"/>
      <c r="J61" s="1411"/>
      <c r="K61" s="1411"/>
      <c r="L61" s="1412"/>
    </row>
    <row r="62" spans="1:12" ht="33.75">
      <c r="A62" s="4604" t="str">
        <f>B61</f>
        <v xml:space="preserve">CALCUL DES PERTES </v>
      </c>
      <c r="B62" s="1413" t="s">
        <v>97</v>
      </c>
      <c r="C62" s="1363" t="s">
        <v>124</v>
      </c>
      <c r="D62" s="1363" t="s">
        <v>125</v>
      </c>
      <c r="E62" s="1414" t="s">
        <v>126</v>
      </c>
      <c r="F62" s="1363" t="s">
        <v>95</v>
      </c>
      <c r="G62" s="1363" t="s">
        <v>127</v>
      </c>
      <c r="H62" s="1415" t="s">
        <v>94</v>
      </c>
      <c r="I62" s="1363" t="s">
        <v>96</v>
      </c>
      <c r="J62" s="1363" t="s">
        <v>128</v>
      </c>
      <c r="K62" s="1363" t="s">
        <v>129</v>
      </c>
      <c r="L62" s="1364" t="s">
        <v>130</v>
      </c>
    </row>
    <row r="63" spans="1:12" ht="18" customHeight="1">
      <c r="A63" s="4604"/>
      <c r="B63" s="1416">
        <v>0.01</v>
      </c>
      <c r="C63" s="1417">
        <v>25</v>
      </c>
      <c r="D63" s="1418">
        <f>E63*C63%</f>
        <v>3.3333333333333335E-3</v>
      </c>
      <c r="E63" s="1418">
        <f>B63/(100-C63)*100</f>
        <v>1.3333333333333334E-2</v>
      </c>
      <c r="F63" s="1368">
        <v>10</v>
      </c>
      <c r="G63" s="1418">
        <f>H63-E63</f>
        <v>1.4814814814814812E-3</v>
      </c>
      <c r="H63" s="1418">
        <f>E63/(100-F63)*100</f>
        <v>1.4814814814814815E-2</v>
      </c>
      <c r="I63" s="1419">
        <f t="shared" ref="I63:I68" si="2">G63+D63</f>
        <v>4.8148148148148152E-3</v>
      </c>
      <c r="J63" s="1420">
        <f t="shared" ref="J63:J68" si="3">IF(OR(H63=0,ISBLANK(H63)),0,IF(OR(I63=0,ISBLANK(I63)),0,I63/H63))</f>
        <v>0.32500000000000001</v>
      </c>
      <c r="K63" s="1421">
        <f t="shared" ref="K63:K68" si="4">IF(OR(B63=0,ISBLANK(B63)),0,IF(OR(H63=0,ISBLANK(H63)),0,B63/H63))</f>
        <v>0.67499999999999993</v>
      </c>
      <c r="L63" s="1422">
        <f t="shared" ref="L63:L68" si="5">IF(OR(H63=0,ISBLANK(H63)),0,IF(OR(B63=0,ISBLANK(B63)),0,H63/B63))</f>
        <v>1.4814814814814814</v>
      </c>
    </row>
    <row r="64" spans="1:12" ht="18" customHeight="1">
      <c r="A64" s="4604"/>
      <c r="B64" s="1416">
        <v>1</v>
      </c>
      <c r="C64" s="1417">
        <v>14</v>
      </c>
      <c r="D64" s="1418">
        <f>E64*C64%</f>
        <v>0.16279069767441862</v>
      </c>
      <c r="E64" s="1418">
        <f>B64/(100-C64)*100</f>
        <v>1.1627906976744187</v>
      </c>
      <c r="F64" s="1423">
        <f>G64/(E64+G64)</f>
        <v>0.14675767918088739</v>
      </c>
      <c r="G64" s="1424">
        <v>0.2</v>
      </c>
      <c r="H64" s="1418">
        <f>E64+G64</f>
        <v>1.3627906976744186</v>
      </c>
      <c r="I64" s="1419">
        <f t="shared" si="2"/>
        <v>0.36279069767441863</v>
      </c>
      <c r="J64" s="1420">
        <f t="shared" si="3"/>
        <v>0.26621160409556316</v>
      </c>
      <c r="K64" s="1421">
        <f t="shared" si="4"/>
        <v>0.7337883959044369</v>
      </c>
      <c r="L64" s="1422">
        <f t="shared" si="5"/>
        <v>1.3627906976744186</v>
      </c>
    </row>
    <row r="65" spans="1:12" ht="18" customHeight="1">
      <c r="A65" s="4604"/>
      <c r="B65" s="1416">
        <v>1</v>
      </c>
      <c r="C65" s="1425">
        <f>D65/E65</f>
        <v>0.33333333333333331</v>
      </c>
      <c r="D65" s="1426">
        <v>0.5</v>
      </c>
      <c r="E65" s="1418">
        <f>B65+D65</f>
        <v>1.5</v>
      </c>
      <c r="F65" s="1368">
        <v>10</v>
      </c>
      <c r="G65" s="1418">
        <f>H65*F65%</f>
        <v>0.16666666666666669</v>
      </c>
      <c r="H65" s="1418">
        <f>E65/(100-F65)*100</f>
        <v>1.6666666666666667</v>
      </c>
      <c r="I65" s="1419">
        <f t="shared" si="2"/>
        <v>0.66666666666666674</v>
      </c>
      <c r="J65" s="1420">
        <f t="shared" si="3"/>
        <v>0.4</v>
      </c>
      <c r="K65" s="1421">
        <f t="shared" si="4"/>
        <v>0.6</v>
      </c>
      <c r="L65" s="1422">
        <f t="shared" si="5"/>
        <v>1.6666666666666667</v>
      </c>
    </row>
    <row r="66" spans="1:12" ht="18" customHeight="1">
      <c r="A66" s="4604"/>
      <c r="B66" s="1416">
        <v>1</v>
      </c>
      <c r="C66" s="1425">
        <f>D66/E66</f>
        <v>0.1119005328596803</v>
      </c>
      <c r="D66" s="1426">
        <v>0.126</v>
      </c>
      <c r="E66" s="1418">
        <f>B66+D66</f>
        <v>1.1259999999999999</v>
      </c>
      <c r="F66" s="1425">
        <f>G66/(E66+G66)</f>
        <v>0.1508295625942685</v>
      </c>
      <c r="G66" s="1424">
        <v>0.2</v>
      </c>
      <c r="H66" s="1418">
        <f>E66+G66</f>
        <v>1.3259999999999998</v>
      </c>
      <c r="I66" s="1419">
        <f t="shared" si="2"/>
        <v>0.32600000000000001</v>
      </c>
      <c r="J66" s="1420">
        <f t="shared" si="3"/>
        <v>0.24585218702865766</v>
      </c>
      <c r="K66" s="1421">
        <f t="shared" si="4"/>
        <v>0.75414781297134248</v>
      </c>
      <c r="L66" s="1422">
        <f t="shared" si="5"/>
        <v>1.3259999999999998</v>
      </c>
    </row>
    <row r="67" spans="1:12" ht="18" customHeight="1">
      <c r="A67" s="4604"/>
      <c r="B67" s="1416">
        <v>1</v>
      </c>
      <c r="C67" s="1427">
        <f>D67/E67</f>
        <v>0.47368421052631576</v>
      </c>
      <c r="D67" s="1428">
        <f>E67-B67</f>
        <v>0.89999999999999991</v>
      </c>
      <c r="E67" s="1418">
        <f>H67-G67</f>
        <v>1.9</v>
      </c>
      <c r="F67" s="1425">
        <f>G67/H67</f>
        <v>0.05</v>
      </c>
      <c r="G67" s="1424">
        <v>0.1</v>
      </c>
      <c r="H67" s="1424">
        <v>2</v>
      </c>
      <c r="I67" s="1419">
        <f t="shared" si="2"/>
        <v>0.99999999999999989</v>
      </c>
      <c r="J67" s="1420">
        <f t="shared" si="3"/>
        <v>0.49999999999999994</v>
      </c>
      <c r="K67" s="1421">
        <f t="shared" si="4"/>
        <v>0.5</v>
      </c>
      <c r="L67" s="1422">
        <f t="shared" si="5"/>
        <v>2</v>
      </c>
    </row>
    <row r="68" spans="1:12" ht="18" customHeight="1">
      <c r="A68" s="4604"/>
      <c r="B68" s="1416">
        <v>1</v>
      </c>
      <c r="C68" s="1425">
        <f>D68/E68</f>
        <v>0.33333333333333331</v>
      </c>
      <c r="D68" s="1428">
        <f>E68-B68</f>
        <v>0.5</v>
      </c>
      <c r="E68" s="1429">
        <v>1.5</v>
      </c>
      <c r="F68" s="1425">
        <f>G68/H68</f>
        <v>0.25</v>
      </c>
      <c r="G68" s="1430">
        <f>H68-E68</f>
        <v>0.5</v>
      </c>
      <c r="H68" s="1424">
        <v>2</v>
      </c>
      <c r="I68" s="1419">
        <f t="shared" si="2"/>
        <v>1</v>
      </c>
      <c r="J68" s="1420">
        <f t="shared" si="3"/>
        <v>0.5</v>
      </c>
      <c r="K68" s="1421">
        <f t="shared" si="4"/>
        <v>0.5</v>
      </c>
      <c r="L68" s="1422">
        <f t="shared" si="5"/>
        <v>2</v>
      </c>
    </row>
    <row r="69" spans="1:12" ht="18" customHeight="1">
      <c r="A69" s="4604"/>
      <c r="B69" s="1431"/>
      <c r="C69" s="1432"/>
      <c r="D69" s="1432"/>
      <c r="E69" s="1432"/>
      <c r="F69" s="1432"/>
      <c r="G69" s="1432"/>
      <c r="H69" s="1432"/>
      <c r="I69" s="1432"/>
      <c r="J69" s="1432"/>
      <c r="K69" s="1432"/>
      <c r="L69" s="1433"/>
    </row>
    <row r="70" spans="1:12" ht="33.75">
      <c r="A70" s="4604"/>
      <c r="B70" s="1434" t="s">
        <v>94</v>
      </c>
      <c r="C70" s="1435" t="s">
        <v>95</v>
      </c>
      <c r="D70" s="1435" t="s">
        <v>127</v>
      </c>
      <c r="E70" s="1436" t="s">
        <v>126</v>
      </c>
      <c r="F70" s="1435" t="s">
        <v>124</v>
      </c>
      <c r="G70" s="1435" t="s">
        <v>125</v>
      </c>
      <c r="H70" s="1437" t="s">
        <v>97</v>
      </c>
      <c r="I70" s="1435" t="s">
        <v>96</v>
      </c>
      <c r="J70" s="1435" t="s">
        <v>128</v>
      </c>
      <c r="K70" s="1435" t="s">
        <v>129</v>
      </c>
      <c r="L70" s="1438" t="s">
        <v>130</v>
      </c>
    </row>
    <row r="71" spans="1:12" ht="18" customHeight="1">
      <c r="A71" s="4604"/>
      <c r="B71" s="1439">
        <v>1</v>
      </c>
      <c r="C71" s="1368">
        <v>10</v>
      </c>
      <c r="D71" s="1418">
        <f>B71*C71%</f>
        <v>0.1</v>
      </c>
      <c r="E71" s="1418">
        <f>B71-D71</f>
        <v>0.9</v>
      </c>
      <c r="F71" s="1417">
        <v>14</v>
      </c>
      <c r="G71" s="1418">
        <f>E71*F71%</f>
        <v>0.12600000000000003</v>
      </c>
      <c r="H71" s="1418">
        <f>E71-G71</f>
        <v>0.77400000000000002</v>
      </c>
      <c r="I71" s="1418">
        <f>D71+G71</f>
        <v>0.22600000000000003</v>
      </c>
      <c r="J71" s="1420">
        <f>IF(OR(B71=0,ISBLANK(B71)),0,IF(OR(I71=0,ISBLANK(I71)),0,I71/B71))</f>
        <v>0.22600000000000003</v>
      </c>
      <c r="K71" s="1421">
        <f>IF(OR(B71=0,ISBLANK(B71)),0,IF(OR(H71=0,ISBLANK(H71)),0,H71/B71))</f>
        <v>0.77400000000000002</v>
      </c>
      <c r="L71" s="1422">
        <f>IF(OR(H71=0,ISBLANK(H71)),0,IF(OR(B71=0,ISBLANK(B71)),0,B71/H71))</f>
        <v>1.2919896640826873</v>
      </c>
    </row>
    <row r="72" spans="1:12" ht="18" customHeight="1">
      <c r="A72" s="4604"/>
      <c r="B72" s="1439">
        <v>1</v>
      </c>
      <c r="C72" s="1368">
        <v>10</v>
      </c>
      <c r="D72" s="1418">
        <f>B72*C72%</f>
        <v>0.1</v>
      </c>
      <c r="E72" s="1418">
        <f>B72-D72</f>
        <v>0.9</v>
      </c>
      <c r="F72" s="1425">
        <f>G72/(H72+G72)</f>
        <v>0.13999999999999999</v>
      </c>
      <c r="G72" s="1426">
        <v>0.126</v>
      </c>
      <c r="H72" s="1418">
        <f>E72-G72</f>
        <v>0.77400000000000002</v>
      </c>
      <c r="I72" s="1418">
        <f>D72+G72</f>
        <v>0.22600000000000001</v>
      </c>
      <c r="J72" s="1420">
        <f>IF(OR(B72=0,ISBLANK(B72)),0,IF(OR(I72=0,ISBLANK(I72)),0,I72/B72))</f>
        <v>0.22600000000000001</v>
      </c>
      <c r="K72" s="1421">
        <f>IF(OR(B72=0,ISBLANK(B72)),0,IF(OR(H72=0,ISBLANK(H72)),0,H72/B72))</f>
        <v>0.77400000000000002</v>
      </c>
      <c r="L72" s="1422">
        <f>IF(OR(H72=0,ISBLANK(H72)),0,IF(OR(B72=0,ISBLANK(B72)),0,B72/H72))</f>
        <v>1.2919896640826873</v>
      </c>
    </row>
    <row r="73" spans="1:12" ht="18" customHeight="1">
      <c r="A73" s="4604"/>
      <c r="B73" s="1439">
        <v>1</v>
      </c>
      <c r="C73" s="1425">
        <f>D73/B73</f>
        <v>0.1</v>
      </c>
      <c r="D73" s="1424">
        <v>0.1</v>
      </c>
      <c r="E73" s="1418">
        <f>B73-D73</f>
        <v>0.9</v>
      </c>
      <c r="F73" s="1425">
        <f>G73/E73</f>
        <v>0.13999999999999999</v>
      </c>
      <c r="G73" s="1428">
        <f>E73-H73</f>
        <v>0.126</v>
      </c>
      <c r="H73" s="1426">
        <v>0.77400000000000002</v>
      </c>
      <c r="I73" s="1418">
        <f>D73+G73</f>
        <v>0.22600000000000001</v>
      </c>
      <c r="J73" s="1420">
        <f>IF(OR(B73=0,ISBLANK(B73)),0,IF(OR(I73=0,ISBLANK(I73)),0,I73/B73))</f>
        <v>0.22600000000000001</v>
      </c>
      <c r="K73" s="1421">
        <f>IF(OR(B73=0,ISBLANK(B73)),0,IF(OR(H73=0,ISBLANK(H73)),0,H73/B73))</f>
        <v>0.77400000000000002</v>
      </c>
      <c r="L73" s="1422">
        <f>IF(OR(H73=0,ISBLANK(H73)),0,IF(OR(B73=0,ISBLANK(B73)),0,B73/H73))</f>
        <v>1.2919896640826873</v>
      </c>
    </row>
    <row r="74" spans="1:12" ht="18" customHeight="1">
      <c r="A74" s="4604"/>
      <c r="B74" s="1439">
        <v>1</v>
      </c>
      <c r="C74" s="1425">
        <f>D74/B74</f>
        <v>9.9999999999999978E-2</v>
      </c>
      <c r="D74" s="1428">
        <f>B74-E74</f>
        <v>9.9999999999999978E-2</v>
      </c>
      <c r="E74" s="1429">
        <v>0.9</v>
      </c>
      <c r="F74" s="1425">
        <f>G74/E74</f>
        <v>0.13999999999999999</v>
      </c>
      <c r="G74" s="1428">
        <f>E74-H74</f>
        <v>0.126</v>
      </c>
      <c r="H74" s="1426">
        <v>0.77400000000000002</v>
      </c>
      <c r="I74" s="1418">
        <f>D74+G74</f>
        <v>0.22599999999999998</v>
      </c>
      <c r="J74" s="1420">
        <f>IF(OR(B74=0,ISBLANK(B74)),0,IF(OR(I74=0,ISBLANK(I74)),0,I74/B74))</f>
        <v>0.22599999999999998</v>
      </c>
      <c r="K74" s="1421">
        <f>IF(OR(B74=0,ISBLANK(B74)),0,IF(OR(H74=0,ISBLANK(H74)),0,H74/B74))</f>
        <v>0.77400000000000002</v>
      </c>
      <c r="L74" s="1422">
        <f>IF(OR(H74=0,ISBLANK(H74)),0,IF(OR(B74=0,ISBLANK(B74)),0,B74/H74))</f>
        <v>1.2919896640826873</v>
      </c>
    </row>
    <row r="75" spans="1:12">
      <c r="A75" s="4604"/>
      <c r="B75" s="1431"/>
      <c r="C75" s="1432"/>
      <c r="D75" s="1432"/>
      <c r="E75" s="1432"/>
      <c r="F75" s="1432"/>
      <c r="G75" s="1432"/>
      <c r="H75" s="1432"/>
      <c r="I75" s="1432"/>
      <c r="J75" s="1432"/>
      <c r="K75" s="1432"/>
      <c r="L75" s="1433"/>
    </row>
    <row r="76" spans="1:12" ht="33.75">
      <c r="A76" s="4604"/>
      <c r="B76" s="1440" t="s">
        <v>127</v>
      </c>
      <c r="C76" s="1436" t="s">
        <v>126</v>
      </c>
      <c r="D76" s="1441" t="s">
        <v>95</v>
      </c>
      <c r="E76" s="1441" t="s">
        <v>94</v>
      </c>
      <c r="F76" s="1435" t="s">
        <v>124</v>
      </c>
      <c r="G76" s="1435" t="s">
        <v>125</v>
      </c>
      <c r="H76" s="1437" t="s">
        <v>97</v>
      </c>
      <c r="I76" s="1435" t="s">
        <v>96</v>
      </c>
      <c r="J76" s="1435" t="s">
        <v>128</v>
      </c>
      <c r="K76" s="1435" t="s">
        <v>129</v>
      </c>
      <c r="L76" s="1438" t="s">
        <v>130</v>
      </c>
    </row>
    <row r="77" spans="1:12">
      <c r="A77" s="1442"/>
      <c r="B77" s="1439">
        <v>0.2</v>
      </c>
      <c r="C77" s="1429">
        <v>0.9</v>
      </c>
      <c r="D77" s="1425">
        <f>B77/(C77+B77)</f>
        <v>0.18181818181818182</v>
      </c>
      <c r="E77" s="1443">
        <f>C77+B77</f>
        <v>1.1000000000000001</v>
      </c>
      <c r="F77" s="1417">
        <v>14</v>
      </c>
      <c r="G77" s="1418">
        <f>C77*F77%</f>
        <v>0.12600000000000003</v>
      </c>
      <c r="H77" s="1418">
        <f>C77-G77</f>
        <v>0.77400000000000002</v>
      </c>
      <c r="I77" s="1443">
        <f>B77+G77</f>
        <v>0.32600000000000007</v>
      </c>
      <c r="J77" s="1420">
        <f>IF(OR(E77=0,ISBLANK(E77)),0,IF(OR(I77=0,ISBLANK(I77)),0,I77/E77))</f>
        <v>0.29636363636363638</v>
      </c>
      <c r="K77" s="1421">
        <f>IF(OR(E77=0,ISBLANK(E77)),0,IF(OR(H77=0,ISBLANK(H77)),0,H77/E77))</f>
        <v>0.70363636363636362</v>
      </c>
      <c r="L77" s="1422">
        <f>IF(OR(H77=0,ISBLANK(H77)),0,IF(OR(E77=0,ISBLANK(E77)),0,E77/H77))</f>
        <v>1.4211886304909562</v>
      </c>
    </row>
    <row r="78" spans="1:12">
      <c r="A78" s="1442"/>
      <c r="B78" s="1444"/>
      <c r="C78" s="1445"/>
      <c r="D78" s="1446"/>
      <c r="E78" s="1446"/>
      <c r="F78" s="1445"/>
      <c r="G78" s="1446"/>
      <c r="H78" s="1446"/>
      <c r="I78" s="1446"/>
      <c r="J78" s="1446"/>
      <c r="K78" s="1446"/>
      <c r="L78" s="1447"/>
    </row>
    <row r="79" spans="1:12">
      <c r="A79" s="1448"/>
    </row>
  </sheetData>
  <mergeCells count="24">
    <mergeCell ref="A62:A76"/>
    <mergeCell ref="A31:A40"/>
    <mergeCell ref="A43:A58"/>
    <mergeCell ref="H7:H23"/>
    <mergeCell ref="I14:M14"/>
    <mergeCell ref="I15:M16"/>
    <mergeCell ref="I17:M18"/>
    <mergeCell ref="J20:M21"/>
    <mergeCell ref="I22:M23"/>
    <mergeCell ref="A7:A23"/>
    <mergeCell ref="B14:F14"/>
    <mergeCell ref="B15:F16"/>
    <mergeCell ref="B17:F18"/>
    <mergeCell ref="C20:F21"/>
    <mergeCell ref="B22:F23"/>
    <mergeCell ref="I30:L30"/>
    <mergeCell ref="I36:L36"/>
    <mergeCell ref="I39:L39"/>
    <mergeCell ref="I37:L37"/>
    <mergeCell ref="I31:L31"/>
    <mergeCell ref="J32:K32"/>
    <mergeCell ref="L33:L34"/>
    <mergeCell ref="J34:K34"/>
    <mergeCell ref="I38:L38"/>
  </mergeCells>
  <phoneticPr fontId="9" type="noConversion"/>
  <conditionalFormatting sqref="A6:A7">
    <cfRule type="expression" dxfId="20" priority="5" stopIfTrue="1">
      <formula>OR(ROW()=CELL("ligne"),COLUMN()=CELL("colonne"))</formula>
    </cfRule>
  </conditionalFormatting>
  <conditionalFormatting sqref="H6:H7">
    <cfRule type="expression" dxfId="19" priority="4" stopIfTrue="1">
      <formula>OR(ROW()=CELL("ligne"),COLUMN()=CELL("colonne"))</formula>
    </cfRule>
  </conditionalFormatting>
  <conditionalFormatting sqref="A30:A31">
    <cfRule type="expression" dxfId="18" priority="3" stopIfTrue="1">
      <formula>OR(ROW()=CELL("ligne"),COLUMN()=CELL("colonne"))</formula>
    </cfRule>
  </conditionalFormatting>
  <conditionalFormatting sqref="A42:A43">
    <cfRule type="expression" dxfId="17" priority="2" stopIfTrue="1">
      <formula>OR(ROW()=CELL("ligne"),COLUMN()=CELL("colonne"))</formula>
    </cfRule>
  </conditionalFormatting>
  <conditionalFormatting sqref="A61:A62">
    <cfRule type="expression" dxfId="16" priority="1" stopIfTrue="1">
      <formula>OR(ROW()=CELL("ligne"),COLUMN()=CELL("colonne"))</formula>
    </cfRule>
  </conditionalFormatting>
  <printOptions horizontalCentered="1"/>
  <pageMargins left="0" right="0" top="0" bottom="0" header="0.51181102362204722" footer="0"/>
  <pageSetup paperSize="9" scale="68" orientation="portrait" horizontalDpi="300" verticalDpi="300" r:id="rId1"/>
  <headerFooter alignWithMargins="0">
    <oddFooter>&amp;R&amp;8&amp;F&amp;A&amp;D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G170"/>
  <sheetViews>
    <sheetView workbookViewId="0">
      <selection activeCell="O6" sqref="O6"/>
    </sheetView>
  </sheetViews>
  <sheetFormatPr baseColWidth="10" defaultRowHeight="12.75"/>
  <cols>
    <col min="1" max="1" width="3.42578125" style="384" customWidth="1"/>
    <col min="2" max="14" width="9.7109375" style="384" customWidth="1"/>
    <col min="15" max="15" width="11.42578125" style="384"/>
    <col min="16" max="16" width="3.42578125" style="384" customWidth="1"/>
    <col min="17" max="29" width="9.7109375" style="384" customWidth="1"/>
    <col min="30" max="30" width="11.42578125" style="384"/>
    <col min="31" max="31" width="3.42578125" style="384" customWidth="1"/>
    <col min="32" max="44" width="9.7109375" style="384" customWidth="1"/>
    <col min="45" max="16384" width="11.42578125" style="384"/>
  </cols>
  <sheetData>
    <row r="1" spans="1:59" ht="13.5" thickBot="1">
      <c r="A1" s="70">
        <v>2.71</v>
      </c>
      <c r="B1" s="1449">
        <v>9</v>
      </c>
      <c r="C1" s="1449">
        <v>9</v>
      </c>
      <c r="D1" s="1449">
        <v>9</v>
      </c>
      <c r="E1" s="1449">
        <v>9</v>
      </c>
      <c r="F1" s="1449">
        <v>9</v>
      </c>
      <c r="G1" s="1449">
        <v>9</v>
      </c>
      <c r="H1" s="1449">
        <v>9</v>
      </c>
      <c r="I1" s="1449">
        <v>9</v>
      </c>
      <c r="J1" s="1449">
        <v>9</v>
      </c>
      <c r="K1" s="1449">
        <v>9</v>
      </c>
      <c r="L1" s="1449">
        <v>9</v>
      </c>
      <c r="M1" s="1449">
        <v>9</v>
      </c>
      <c r="N1" s="1449">
        <v>9</v>
      </c>
      <c r="O1" s="1449"/>
      <c r="P1" s="70">
        <v>2.71</v>
      </c>
      <c r="Q1" s="1449">
        <v>9</v>
      </c>
      <c r="R1" s="1449">
        <v>9</v>
      </c>
      <c r="S1" s="1449">
        <v>9</v>
      </c>
      <c r="T1" s="1449">
        <v>9</v>
      </c>
      <c r="U1" s="1449">
        <v>9</v>
      </c>
      <c r="V1" s="1449">
        <v>9</v>
      </c>
      <c r="W1" s="1449">
        <v>9</v>
      </c>
      <c r="X1" s="1449">
        <v>9</v>
      </c>
      <c r="Y1" s="1449">
        <v>9</v>
      </c>
      <c r="Z1" s="1449">
        <v>9</v>
      </c>
      <c r="AA1" s="1449">
        <v>9</v>
      </c>
      <c r="AB1" s="1449">
        <v>9</v>
      </c>
      <c r="AC1" s="1449">
        <v>9</v>
      </c>
      <c r="AD1" s="1450"/>
      <c r="AE1" s="70">
        <v>2.71</v>
      </c>
      <c r="AF1" s="1449">
        <v>9</v>
      </c>
      <c r="AG1" s="1449">
        <v>9</v>
      </c>
      <c r="AH1" s="1449">
        <v>9</v>
      </c>
      <c r="AI1" s="1449">
        <v>9</v>
      </c>
      <c r="AJ1" s="1449">
        <v>9</v>
      </c>
      <c r="AK1" s="1449">
        <v>9</v>
      </c>
      <c r="AL1" s="1449">
        <v>9</v>
      </c>
      <c r="AM1" s="1449">
        <v>9</v>
      </c>
      <c r="AN1" s="1449">
        <v>9</v>
      </c>
      <c r="AO1" s="1449">
        <v>9</v>
      </c>
      <c r="AP1" s="1449">
        <v>9</v>
      </c>
      <c r="AQ1" s="1449">
        <v>9</v>
      </c>
      <c r="AR1" s="1449">
        <v>9</v>
      </c>
      <c r="AS1" s="1450"/>
      <c r="AT1" s="1450"/>
      <c r="AU1" s="1450"/>
      <c r="AV1" s="1450"/>
      <c r="AW1" s="1450"/>
      <c r="AX1" s="1450"/>
      <c r="AY1" s="1450"/>
      <c r="AZ1" s="1450"/>
      <c r="BA1" s="1450"/>
      <c r="BB1" s="1450"/>
      <c r="BC1" s="1450"/>
      <c r="BD1" s="1450"/>
      <c r="BE1" s="1450"/>
      <c r="BF1" s="1450"/>
      <c r="BG1" s="1450"/>
    </row>
    <row r="2" spans="1:59">
      <c r="B2" s="4683" t="s">
        <v>542</v>
      </c>
      <c r="C2" s="4684"/>
      <c r="D2" s="4684"/>
      <c r="E2" s="4684"/>
      <c r="F2" s="4684"/>
      <c r="G2" s="4684"/>
      <c r="H2" s="4684"/>
      <c r="I2" s="4684"/>
      <c r="J2" s="4684"/>
      <c r="K2" s="4684"/>
      <c r="L2" s="4684"/>
      <c r="M2" s="4684"/>
      <c r="N2" s="4685"/>
      <c r="Q2" s="4692" t="s">
        <v>543</v>
      </c>
      <c r="R2" s="4644"/>
      <c r="S2" s="4644"/>
      <c r="T2" s="4644"/>
      <c r="U2" s="4644"/>
      <c r="V2" s="4644"/>
      <c r="W2" s="4644"/>
      <c r="X2" s="4644"/>
      <c r="Y2" s="4644"/>
      <c r="Z2" s="4644"/>
      <c r="AA2" s="4644"/>
      <c r="AB2" s="4644"/>
      <c r="AC2" s="4693"/>
      <c r="AF2" s="4692" t="s">
        <v>544</v>
      </c>
      <c r="AG2" s="4644"/>
      <c r="AH2" s="4644"/>
      <c r="AI2" s="4644"/>
      <c r="AJ2" s="4644"/>
      <c r="AK2" s="4644"/>
      <c r="AL2" s="4644"/>
      <c r="AM2" s="4644"/>
      <c r="AN2" s="4644"/>
      <c r="AO2" s="4644"/>
      <c r="AP2" s="4644"/>
      <c r="AQ2" s="4644"/>
      <c r="AR2" s="4693"/>
    </row>
    <row r="3" spans="1:59">
      <c r="B3" s="4686"/>
      <c r="C3" s="4687"/>
      <c r="D3" s="4687"/>
      <c r="E3" s="4687"/>
      <c r="F3" s="4687"/>
      <c r="G3" s="4687"/>
      <c r="H3" s="4687"/>
      <c r="I3" s="4687"/>
      <c r="J3" s="4687"/>
      <c r="K3" s="4687"/>
      <c r="L3" s="4687"/>
      <c r="M3" s="4687"/>
      <c r="N3" s="4688"/>
      <c r="Q3" s="4694"/>
      <c r="R3" s="4695"/>
      <c r="S3" s="4695"/>
      <c r="T3" s="4695"/>
      <c r="U3" s="4695"/>
      <c r="V3" s="4695"/>
      <c r="W3" s="4695"/>
      <c r="X3" s="4695"/>
      <c r="Y3" s="4695"/>
      <c r="Z3" s="4695"/>
      <c r="AA3" s="4695"/>
      <c r="AB3" s="4695"/>
      <c r="AC3" s="4696"/>
      <c r="AF3" s="4694"/>
      <c r="AG3" s="4695"/>
      <c r="AH3" s="4695"/>
      <c r="AI3" s="4695"/>
      <c r="AJ3" s="4695"/>
      <c r="AK3" s="4695"/>
      <c r="AL3" s="4695"/>
      <c r="AM3" s="4695"/>
      <c r="AN3" s="4695"/>
      <c r="AO3" s="4695"/>
      <c r="AP3" s="4695"/>
      <c r="AQ3" s="4695"/>
      <c r="AR3" s="4696"/>
    </row>
    <row r="4" spans="1:59" ht="13.5" thickBot="1">
      <c r="B4" s="4689"/>
      <c r="C4" s="4690"/>
      <c r="D4" s="4690"/>
      <c r="E4" s="4690"/>
      <c r="F4" s="4690"/>
      <c r="G4" s="4690"/>
      <c r="H4" s="4690"/>
      <c r="I4" s="4690"/>
      <c r="J4" s="4690"/>
      <c r="K4" s="4690"/>
      <c r="L4" s="4690"/>
      <c r="M4" s="4690"/>
      <c r="N4" s="4691"/>
      <c r="Q4" s="4697"/>
      <c r="R4" s="4647"/>
      <c r="S4" s="4647"/>
      <c r="T4" s="4647"/>
      <c r="U4" s="4647"/>
      <c r="V4" s="4647"/>
      <c r="W4" s="4647"/>
      <c r="X4" s="4647"/>
      <c r="Y4" s="4647"/>
      <c r="Z4" s="4647"/>
      <c r="AA4" s="4647"/>
      <c r="AB4" s="4647"/>
      <c r="AC4" s="4698"/>
      <c r="AF4" s="4697"/>
      <c r="AG4" s="4647"/>
      <c r="AH4" s="4647"/>
      <c r="AI4" s="4647"/>
      <c r="AJ4" s="4647"/>
      <c r="AK4" s="4647"/>
      <c r="AL4" s="4647"/>
      <c r="AM4" s="4647"/>
      <c r="AN4" s="4647"/>
      <c r="AO4" s="4647"/>
      <c r="AP4" s="4647"/>
      <c r="AQ4" s="4647"/>
      <c r="AR4" s="4698"/>
    </row>
    <row r="5" spans="1:59" ht="15.75">
      <c r="A5" s="71" t="str">
        <f ca="1">CELL("nomfichier",A1)</f>
        <v>D:\Données\1.UPRT\0-UPRT.fait\uprt-php\www\mesimages\fichiers-uprt\ff-fiches-fabrication\ff-fiches-fabrication-maj-08-2020\[ff-5-B.collectivite-conditionnement-gastronormes.xlsx]Convertisseurs</v>
      </c>
      <c r="B5" s="1451"/>
      <c r="C5" s="1451"/>
      <c r="D5" s="1451"/>
      <c r="E5" s="1451"/>
      <c r="F5" s="1451"/>
      <c r="G5" s="1451"/>
      <c r="H5" s="1451"/>
      <c r="I5" s="1451"/>
      <c r="J5" s="1451"/>
      <c r="K5" s="1451"/>
      <c r="L5" s="1451"/>
      <c r="M5" s="1451"/>
      <c r="N5" s="1451"/>
      <c r="P5" s="71"/>
      <c r="Q5" s="1452" t="s">
        <v>545</v>
      </c>
      <c r="R5" s="1451"/>
      <c r="S5" s="1451"/>
      <c r="T5" s="1451"/>
      <c r="U5" s="1451"/>
      <c r="V5" s="1451"/>
      <c r="W5" s="1451"/>
      <c r="X5" s="1451"/>
      <c r="Y5" s="1451"/>
      <c r="Z5" s="1451"/>
      <c r="AA5" s="1451"/>
      <c r="AB5" s="1451"/>
      <c r="AC5" s="1451"/>
      <c r="AE5" s="71"/>
      <c r="AF5" s="1452" t="s">
        <v>545</v>
      </c>
      <c r="AG5" s="1451"/>
      <c r="AH5" s="1451"/>
      <c r="AI5" s="1451"/>
      <c r="AJ5" s="1451"/>
      <c r="AK5" s="1451"/>
      <c r="AL5" s="1451"/>
      <c r="AM5" s="1451"/>
      <c r="AN5" s="1451"/>
      <c r="AO5" s="1451"/>
      <c r="AP5" s="1451"/>
      <c r="AQ5" s="1451"/>
      <c r="AR5" s="1451"/>
    </row>
    <row r="6" spans="1:59" ht="15">
      <c r="A6" s="1453"/>
      <c r="B6" s="1454"/>
      <c r="C6" s="1455" t="s">
        <v>546</v>
      </c>
      <c r="D6" s="1453"/>
      <c r="E6" s="1453"/>
      <c r="F6" s="1453"/>
      <c r="G6" s="1456"/>
      <c r="H6" s="1455" t="s">
        <v>547</v>
      </c>
      <c r="I6" s="1453"/>
      <c r="J6" s="1453"/>
      <c r="K6" s="1453"/>
      <c r="L6" s="1453"/>
      <c r="M6" s="1453"/>
      <c r="N6" s="1453"/>
      <c r="O6" s="1453"/>
      <c r="P6" s="1453"/>
      <c r="Q6" s="72" t="str">
        <f ca="1">CELL("nomfichier",P1)</f>
        <v>D:\Données\1.UPRT\0-UPRT.fait\uprt-php\www\mesimages\fichiers-uprt\ff-fiches-fabrication\ff-fiches-fabrication-maj-08-2020\[ff-5-B.collectivite-conditionnement-gastronormes.xlsx]Convertisseurs</v>
      </c>
      <c r="R6" s="1457"/>
      <c r="S6" s="1457"/>
      <c r="T6" s="1457"/>
      <c r="U6" s="1457"/>
      <c r="V6" s="1457"/>
      <c r="W6" s="1457"/>
      <c r="X6" s="1457"/>
      <c r="Y6" s="1457"/>
      <c r="Z6" s="1457"/>
      <c r="AA6" s="1457"/>
      <c r="AB6" s="1457"/>
      <c r="AC6" s="1457"/>
      <c r="AD6" s="1453"/>
      <c r="AE6" s="1453"/>
      <c r="AF6" s="72" t="str">
        <f ca="1">CELL("nomfichier",AE1)</f>
        <v>D:\Données\1.UPRT\0-UPRT.fait\uprt-php\www\mesimages\fichiers-uprt\ff-fiches-fabrication\ff-fiches-fabrication-maj-08-2020\[ff-5-B.collectivite-conditionnement-gastronormes.xlsx]Convertisseurs</v>
      </c>
      <c r="AG6" s="1457"/>
      <c r="AH6" s="1457"/>
      <c r="AI6" s="1457"/>
      <c r="AJ6" s="1457"/>
      <c r="AK6" s="1457"/>
      <c r="AL6" s="1457"/>
      <c r="AM6" s="1457"/>
      <c r="AN6" s="1457"/>
      <c r="AO6" s="1457"/>
      <c r="AP6" s="1457"/>
      <c r="AQ6" s="1457"/>
      <c r="AR6" s="1457"/>
      <c r="AS6" s="1453"/>
      <c r="AT6" s="1453"/>
      <c r="AU6" s="1453"/>
      <c r="AV6" s="1453"/>
      <c r="AW6" s="1453"/>
      <c r="AX6" s="1453"/>
      <c r="AY6" s="1453"/>
      <c r="AZ6" s="1453"/>
      <c r="BA6" s="1453"/>
      <c r="BB6" s="1453"/>
      <c r="BC6" s="1453"/>
      <c r="BD6" s="1453"/>
      <c r="BE6" s="1453"/>
      <c r="BF6" s="1453"/>
      <c r="BG6" s="1453"/>
    </row>
    <row r="7" spans="1:59">
      <c r="A7" s="1453"/>
      <c r="B7" s="1453"/>
      <c r="C7" s="1453"/>
      <c r="D7" s="1453"/>
      <c r="E7" s="1453"/>
      <c r="F7" s="1453"/>
      <c r="G7" s="1453"/>
      <c r="H7" s="1453"/>
      <c r="I7" s="1453"/>
      <c r="J7" s="1453"/>
      <c r="K7" s="1453"/>
      <c r="L7" s="1453"/>
      <c r="M7" s="1453"/>
      <c r="N7" s="1453"/>
      <c r="O7" s="1453"/>
      <c r="P7" s="1453"/>
      <c r="Q7" s="4699" t="s">
        <v>548</v>
      </c>
      <c r="R7" s="4699"/>
      <c r="S7" s="4699"/>
      <c r="T7" s="4699"/>
      <c r="U7" s="4699"/>
      <c r="V7" s="4699"/>
      <c r="W7" s="4699"/>
      <c r="X7" s="4699"/>
      <c r="Y7" s="4699"/>
      <c r="Z7" s="4699"/>
      <c r="AA7" s="4699"/>
      <c r="AB7" s="4699"/>
      <c r="AC7" s="4699"/>
      <c r="AD7" s="1453"/>
      <c r="AE7" s="1453"/>
      <c r="AF7" s="4699" t="s">
        <v>548</v>
      </c>
      <c r="AG7" s="4699"/>
      <c r="AH7" s="4699"/>
      <c r="AI7" s="4699"/>
      <c r="AJ7" s="4699"/>
      <c r="AK7" s="4699"/>
      <c r="AL7" s="4699"/>
      <c r="AM7" s="4699"/>
      <c r="AN7" s="4699"/>
      <c r="AO7" s="4699"/>
      <c r="AP7" s="4699"/>
      <c r="AQ7" s="4699"/>
      <c r="AR7" s="4699"/>
      <c r="AS7" s="1453"/>
      <c r="AT7" s="1453"/>
      <c r="AU7" s="1453"/>
      <c r="AV7" s="1453"/>
      <c r="AW7" s="1453"/>
      <c r="AX7" s="1453"/>
      <c r="AY7" s="1453"/>
      <c r="AZ7" s="1453"/>
      <c r="BA7" s="1453"/>
      <c r="BB7" s="1453"/>
      <c r="BC7" s="1453"/>
      <c r="BD7" s="1453"/>
      <c r="BE7" s="1453"/>
      <c r="BF7" s="1453"/>
      <c r="BG7" s="1453"/>
    </row>
    <row r="8" spans="1:59">
      <c r="B8" s="4700" t="s">
        <v>549</v>
      </c>
      <c r="C8" s="4700"/>
      <c r="D8" s="4700"/>
      <c r="E8" s="4700"/>
      <c r="F8" s="4700"/>
      <c r="G8" s="4700"/>
      <c r="H8" s="4700"/>
      <c r="I8" s="4700"/>
      <c r="J8" s="4700"/>
      <c r="K8" s="4700"/>
      <c r="L8" s="4700"/>
      <c r="M8" s="4700"/>
      <c r="N8" s="4700"/>
      <c r="Q8" s="4699"/>
      <c r="R8" s="4699"/>
      <c r="S8" s="4699"/>
      <c r="T8" s="4699"/>
      <c r="U8" s="4699"/>
      <c r="V8" s="4699"/>
      <c r="W8" s="4699"/>
      <c r="X8" s="4699"/>
      <c r="Y8" s="4699"/>
      <c r="Z8" s="4699"/>
      <c r="AA8" s="4699"/>
      <c r="AB8" s="4699"/>
      <c r="AC8" s="4699"/>
      <c r="AF8" s="4699"/>
      <c r="AG8" s="4699"/>
      <c r="AH8" s="4699"/>
      <c r="AI8" s="4699"/>
      <c r="AJ8" s="4699"/>
      <c r="AK8" s="4699"/>
      <c r="AL8" s="4699"/>
      <c r="AM8" s="4699"/>
      <c r="AN8" s="4699"/>
      <c r="AO8" s="4699"/>
      <c r="AP8" s="4699"/>
      <c r="AQ8" s="4699"/>
      <c r="AR8" s="4699"/>
    </row>
    <row r="9" spans="1:59">
      <c r="B9" s="4700"/>
      <c r="C9" s="4700"/>
      <c r="D9" s="4700"/>
      <c r="E9" s="4700"/>
      <c r="F9" s="4700"/>
      <c r="G9" s="4700"/>
      <c r="H9" s="4700"/>
      <c r="I9" s="4700"/>
      <c r="J9" s="4700"/>
      <c r="K9" s="4700"/>
      <c r="L9" s="4700"/>
      <c r="M9" s="4700"/>
      <c r="N9" s="4700"/>
      <c r="Q9" s="4699"/>
      <c r="R9" s="4699"/>
      <c r="S9" s="4699"/>
      <c r="T9" s="4699"/>
      <c r="U9" s="4699"/>
      <c r="V9" s="4699"/>
      <c r="W9" s="4699"/>
      <c r="X9" s="4699"/>
      <c r="Y9" s="4699"/>
      <c r="Z9" s="4699"/>
      <c r="AA9" s="4699"/>
      <c r="AB9" s="4699"/>
      <c r="AC9" s="4699"/>
      <c r="AF9" s="4699"/>
      <c r="AG9" s="4699"/>
      <c r="AH9" s="4699"/>
      <c r="AI9" s="4699"/>
      <c r="AJ9" s="4699"/>
      <c r="AK9" s="4699"/>
      <c r="AL9" s="4699"/>
      <c r="AM9" s="4699"/>
      <c r="AN9" s="4699"/>
      <c r="AO9" s="4699"/>
      <c r="AP9" s="4699"/>
      <c r="AQ9" s="4699"/>
      <c r="AR9" s="4699"/>
    </row>
    <row r="11" spans="1:59" ht="15.75" thickBot="1">
      <c r="A11" s="1458" t="s">
        <v>550</v>
      </c>
      <c r="B11" s="4608" t="str">
        <f>B12</f>
        <v>Convertisseur</v>
      </c>
      <c r="C11" s="4608"/>
      <c r="D11" s="4608"/>
      <c r="E11" s="4608"/>
      <c r="F11" s="4608"/>
      <c r="G11" s="4608"/>
      <c r="H11" s="4608"/>
      <c r="I11" s="4608"/>
      <c r="J11" s="4608"/>
      <c r="K11" s="4608"/>
      <c r="L11" s="4608"/>
      <c r="M11" s="4608"/>
      <c r="N11" s="4608"/>
      <c r="P11" s="1458" t="s">
        <v>550</v>
      </c>
      <c r="Q11" s="4608" t="str">
        <f>Q12</f>
        <v>Pourcentages NET / BRUT   et  CONVERSIONS sur une  Base de   1L = 1Kg   ou   1Kg = 1L</v>
      </c>
      <c r="R11" s="4608"/>
      <c r="S11" s="4608"/>
      <c r="T11" s="4608"/>
      <c r="U11" s="4608"/>
      <c r="V11" s="4608"/>
      <c r="W11" s="4608"/>
      <c r="X11" s="4608"/>
      <c r="Y11" s="4608"/>
      <c r="Z11" s="4608"/>
      <c r="AA11" s="4608"/>
      <c r="AB11" s="4608"/>
      <c r="AC11" s="4608"/>
      <c r="AE11" s="1458" t="s">
        <v>550</v>
      </c>
      <c r="AF11" s="4608" t="str">
        <f>AF12</f>
        <v>Pourcentages NET / BRUT   et  CONVERSIONS sur une  Base de   1L = 1Kg   ou   1Kg = 1L</v>
      </c>
      <c r="AG11" s="4608"/>
      <c r="AH11" s="4608"/>
      <c r="AI11" s="4608"/>
      <c r="AJ11" s="4608"/>
      <c r="AK11" s="4608"/>
      <c r="AL11" s="4608"/>
      <c r="AM11" s="4608"/>
      <c r="AN11" s="4608"/>
      <c r="AO11" s="4608"/>
      <c r="AP11" s="4608"/>
      <c r="AQ11" s="4608"/>
      <c r="AR11" s="4608"/>
    </row>
    <row r="12" spans="1:59">
      <c r="A12" s="4609" t="str">
        <f>B12</f>
        <v>Convertisseur</v>
      </c>
      <c r="B12" s="4610" t="s">
        <v>551</v>
      </c>
      <c r="C12" s="4611"/>
      <c r="D12" s="4611"/>
      <c r="E12" s="4611"/>
      <c r="F12" s="4611"/>
      <c r="G12" s="4611"/>
      <c r="H12" s="4611"/>
      <c r="I12" s="4611"/>
      <c r="J12" s="4611"/>
      <c r="K12" s="4611"/>
      <c r="L12" s="4611"/>
      <c r="M12" s="4611"/>
      <c r="N12" s="4612"/>
      <c r="P12" s="4609" t="str">
        <f>Q12</f>
        <v>Pourcentages NET / BRUT   et  CONVERSIONS sur une  Base de   1L = 1Kg   ou   1Kg = 1L</v>
      </c>
      <c r="Q12" s="4610" t="s">
        <v>552</v>
      </c>
      <c r="R12" s="4611"/>
      <c r="S12" s="4611"/>
      <c r="T12" s="4611"/>
      <c r="U12" s="4611"/>
      <c r="V12" s="4611"/>
      <c r="W12" s="4611"/>
      <c r="X12" s="4611"/>
      <c r="Y12" s="4611"/>
      <c r="Z12" s="4611"/>
      <c r="AA12" s="4611"/>
      <c r="AB12" s="4611"/>
      <c r="AC12" s="4612"/>
      <c r="AE12" s="4609" t="str">
        <f>AF12</f>
        <v>Pourcentages NET / BRUT   et  CONVERSIONS sur une  Base de   1L = 1Kg   ou   1Kg = 1L</v>
      </c>
      <c r="AF12" s="4610" t="s">
        <v>552</v>
      </c>
      <c r="AG12" s="4611"/>
      <c r="AH12" s="4611"/>
      <c r="AI12" s="4611"/>
      <c r="AJ12" s="4611"/>
      <c r="AK12" s="4611"/>
      <c r="AL12" s="4611"/>
      <c r="AM12" s="4611"/>
      <c r="AN12" s="4611"/>
      <c r="AO12" s="4611"/>
      <c r="AP12" s="4611"/>
      <c r="AQ12" s="4611"/>
      <c r="AR12" s="4612"/>
    </row>
    <row r="13" spans="1:59">
      <c r="A13" s="4609"/>
      <c r="B13" s="4613"/>
      <c r="C13" s="4614"/>
      <c r="D13" s="4614"/>
      <c r="E13" s="4614"/>
      <c r="F13" s="4614"/>
      <c r="G13" s="4614"/>
      <c r="H13" s="4614"/>
      <c r="I13" s="4614"/>
      <c r="J13" s="4614"/>
      <c r="K13" s="4614"/>
      <c r="L13" s="4614"/>
      <c r="M13" s="4614"/>
      <c r="N13" s="4615"/>
      <c r="P13" s="4609"/>
      <c r="Q13" s="4613"/>
      <c r="R13" s="4614"/>
      <c r="S13" s="4614"/>
      <c r="T13" s="4614"/>
      <c r="U13" s="4614"/>
      <c r="V13" s="4614"/>
      <c r="W13" s="4614"/>
      <c r="X13" s="4614"/>
      <c r="Y13" s="4614"/>
      <c r="Z13" s="4614"/>
      <c r="AA13" s="4614"/>
      <c r="AB13" s="4614"/>
      <c r="AC13" s="4615"/>
      <c r="AE13" s="4609"/>
      <c r="AF13" s="4613"/>
      <c r="AG13" s="4614"/>
      <c r="AH13" s="4614"/>
      <c r="AI13" s="4614"/>
      <c r="AJ13" s="4614"/>
      <c r="AK13" s="4614"/>
      <c r="AL13" s="4614"/>
      <c r="AM13" s="4614"/>
      <c r="AN13" s="4614"/>
      <c r="AO13" s="4614"/>
      <c r="AP13" s="4614"/>
      <c r="AQ13" s="4614"/>
      <c r="AR13" s="4615"/>
    </row>
    <row r="14" spans="1:59">
      <c r="A14" s="4609"/>
      <c r="B14" s="4616" t="s">
        <v>553</v>
      </c>
      <c r="C14" s="4617"/>
      <c r="D14" s="4670" t="s">
        <v>554</v>
      </c>
      <c r="E14" s="4621"/>
      <c r="F14" s="4621"/>
      <c r="G14" s="4621"/>
      <c r="H14" s="4621"/>
      <c r="I14" s="4621"/>
      <c r="J14" s="4621"/>
      <c r="K14" s="4621"/>
      <c r="L14" s="4621"/>
      <c r="M14" s="4621"/>
      <c r="N14" s="4622"/>
      <c r="P14" s="4609"/>
      <c r="Q14" s="4616" t="s">
        <v>281</v>
      </c>
      <c r="R14" s="4617"/>
      <c r="S14" s="4617"/>
      <c r="T14" s="4617"/>
      <c r="U14" s="4617"/>
      <c r="V14" s="4617"/>
      <c r="W14" s="4617"/>
      <c r="X14" s="4617"/>
      <c r="Y14" s="4617"/>
      <c r="Z14" s="4617"/>
      <c r="AA14" s="4617"/>
      <c r="AB14" s="4617"/>
      <c r="AC14" s="4641"/>
      <c r="AE14" s="4609"/>
      <c r="AF14" s="4616" t="s">
        <v>281</v>
      </c>
      <c r="AG14" s="4617"/>
      <c r="AH14" s="4617"/>
      <c r="AI14" s="4617"/>
      <c r="AJ14" s="4617"/>
      <c r="AK14" s="4617"/>
      <c r="AL14" s="4617"/>
      <c r="AM14" s="4617"/>
      <c r="AN14" s="4617"/>
      <c r="AO14" s="4617"/>
      <c r="AP14" s="4617"/>
      <c r="AQ14" s="4617"/>
      <c r="AR14" s="4641"/>
    </row>
    <row r="15" spans="1:59" ht="13.5" thickBot="1">
      <c r="A15" s="4609"/>
      <c r="B15" s="4618"/>
      <c r="C15" s="4619"/>
      <c r="D15" s="4623"/>
      <c r="E15" s="4623"/>
      <c r="F15" s="4623"/>
      <c r="G15" s="4623"/>
      <c r="H15" s="4623"/>
      <c r="I15" s="4623"/>
      <c r="J15" s="4623"/>
      <c r="K15" s="4623"/>
      <c r="L15" s="4623"/>
      <c r="M15" s="4623"/>
      <c r="N15" s="4624"/>
      <c r="P15" s="4609"/>
      <c r="Q15" s="4618"/>
      <c r="R15" s="4619"/>
      <c r="S15" s="4619"/>
      <c r="T15" s="4619"/>
      <c r="U15" s="4619"/>
      <c r="V15" s="4619"/>
      <c r="W15" s="4619"/>
      <c r="X15" s="4619"/>
      <c r="Y15" s="4619"/>
      <c r="Z15" s="4619"/>
      <c r="AA15" s="4619"/>
      <c r="AB15" s="4619"/>
      <c r="AC15" s="4642"/>
      <c r="AE15" s="4609"/>
      <c r="AF15" s="4618"/>
      <c r="AG15" s="4619"/>
      <c r="AH15" s="4619"/>
      <c r="AI15" s="4619"/>
      <c r="AJ15" s="4619"/>
      <c r="AK15" s="4619"/>
      <c r="AL15" s="4619"/>
      <c r="AM15" s="4619"/>
      <c r="AN15" s="4619"/>
      <c r="AO15" s="4619"/>
      <c r="AP15" s="4619"/>
      <c r="AQ15" s="4619"/>
      <c r="AR15" s="4642"/>
    </row>
    <row r="16" spans="1:59" ht="15.75">
      <c r="A16" s="4609"/>
      <c r="B16" s="73"/>
      <c r="C16" s="74"/>
      <c r="D16" s="74"/>
      <c r="E16" s="74"/>
      <c r="F16" s="74"/>
      <c r="G16" s="75"/>
      <c r="H16" s="75"/>
      <c r="I16" s="75"/>
      <c r="J16" s="75"/>
      <c r="K16" s="75"/>
      <c r="L16" s="74"/>
      <c r="M16" s="74"/>
      <c r="N16" s="76" t="s">
        <v>555</v>
      </c>
      <c r="P16" s="4609"/>
      <c r="Q16" s="73"/>
      <c r="R16" s="74"/>
      <c r="S16" s="74"/>
      <c r="T16" s="74"/>
      <c r="U16" s="74"/>
      <c r="V16" s="74"/>
      <c r="W16" s="74"/>
      <c r="X16" s="74"/>
      <c r="Y16" s="74"/>
      <c r="Z16" s="74"/>
      <c r="AA16" s="74"/>
      <c r="AB16" s="74"/>
      <c r="AC16" s="77"/>
      <c r="AE16" s="4609"/>
      <c r="AF16" s="4643" t="s">
        <v>556</v>
      </c>
      <c r="AG16" s="4644"/>
      <c r="AH16" s="4644"/>
      <c r="AI16" s="4644"/>
      <c r="AJ16" s="4644"/>
      <c r="AK16" s="4644"/>
      <c r="AL16" s="4644"/>
      <c r="AM16" s="4644"/>
      <c r="AN16" s="4644"/>
      <c r="AO16" s="4644"/>
      <c r="AP16" s="4644"/>
      <c r="AQ16" s="4644"/>
      <c r="AR16" s="4645"/>
    </row>
    <row r="17" spans="1:44" ht="13.5" thickBot="1">
      <c r="A17" s="4609"/>
      <c r="B17" s="73"/>
      <c r="C17" s="74"/>
      <c r="D17" s="74"/>
      <c r="E17" s="74"/>
      <c r="F17" s="74"/>
      <c r="G17" s="74"/>
      <c r="H17" s="74"/>
      <c r="I17" s="74"/>
      <c r="J17" s="74"/>
      <c r="K17" s="74"/>
      <c r="L17" s="74"/>
      <c r="M17" s="74"/>
      <c r="N17" s="77"/>
      <c r="P17" s="4609"/>
      <c r="Q17" s="593"/>
      <c r="R17" s="4671" t="s">
        <v>557</v>
      </c>
      <c r="S17" s="4672"/>
      <c r="T17" s="4672"/>
      <c r="U17" s="4672"/>
      <c r="V17" s="4672"/>
      <c r="W17" s="4672"/>
      <c r="X17" s="4672"/>
      <c r="Y17" s="4672"/>
      <c r="Z17" s="4672"/>
      <c r="AA17" s="4672"/>
      <c r="AB17" s="4673"/>
      <c r="AC17" s="77"/>
      <c r="AE17" s="4609"/>
      <c r="AF17" s="4646"/>
      <c r="AG17" s="4647"/>
      <c r="AH17" s="4647"/>
      <c r="AI17" s="4647"/>
      <c r="AJ17" s="4647"/>
      <c r="AK17" s="4647"/>
      <c r="AL17" s="4647"/>
      <c r="AM17" s="4647"/>
      <c r="AN17" s="4647"/>
      <c r="AO17" s="4647"/>
      <c r="AP17" s="4647"/>
      <c r="AQ17" s="4647"/>
      <c r="AR17" s="4648"/>
    </row>
    <row r="18" spans="1:44" ht="18.75">
      <c r="A18" s="4609"/>
      <c r="B18" s="73"/>
      <c r="C18" s="74"/>
      <c r="D18" s="74"/>
      <c r="E18" s="74"/>
      <c r="F18" s="74"/>
      <c r="G18" s="74"/>
      <c r="H18" s="74"/>
      <c r="I18" s="74"/>
      <c r="J18" s="74"/>
      <c r="K18" s="74"/>
      <c r="L18" s="74"/>
      <c r="M18" s="74"/>
      <c r="N18" s="77"/>
      <c r="P18" s="4609"/>
      <c r="Q18" s="593"/>
      <c r="R18" s="78"/>
      <c r="S18" s="79" t="s">
        <v>5</v>
      </c>
      <c r="T18" s="80">
        <v>5</v>
      </c>
      <c r="U18" s="433"/>
      <c r="V18" s="1459"/>
      <c r="W18" s="81" t="s">
        <v>5</v>
      </c>
      <c r="X18" s="80">
        <v>2</v>
      </c>
      <c r="Y18" s="433"/>
      <c r="Z18" s="1459"/>
      <c r="AA18" s="79" t="s">
        <v>5</v>
      </c>
      <c r="AB18" s="82">
        <v>1</v>
      </c>
      <c r="AC18" s="77"/>
      <c r="AE18" s="4609"/>
      <c r="AF18" s="4674" t="s">
        <v>558</v>
      </c>
      <c r="AG18" s="4675"/>
      <c r="AH18" s="4675"/>
      <c r="AI18" s="4675"/>
      <c r="AJ18" s="4675"/>
      <c r="AK18" s="4675"/>
      <c r="AL18" s="4675"/>
      <c r="AM18" s="4675"/>
      <c r="AN18" s="4675"/>
      <c r="AO18" s="4675"/>
      <c r="AP18" s="4675"/>
      <c r="AQ18" s="4675"/>
      <c r="AR18" s="4676"/>
    </row>
    <row r="19" spans="1:44" ht="18.75">
      <c r="A19" s="4609"/>
      <c r="B19" s="73"/>
      <c r="C19" s="74"/>
      <c r="D19" s="74"/>
      <c r="E19" s="74"/>
      <c r="F19" s="74"/>
      <c r="G19" s="74"/>
      <c r="H19" s="74"/>
      <c r="I19" s="74"/>
      <c r="J19" s="74"/>
      <c r="K19" s="74"/>
      <c r="L19" s="74"/>
      <c r="M19" s="74"/>
      <c r="N19" s="77"/>
      <c r="P19" s="4609"/>
      <c r="Q19" s="593"/>
      <c r="R19" s="78"/>
      <c r="S19" s="83" t="s">
        <v>6</v>
      </c>
      <c r="T19" s="84">
        <v>6</v>
      </c>
      <c r="U19" s="433"/>
      <c r="V19" s="1459"/>
      <c r="W19" s="85" t="s">
        <v>8</v>
      </c>
      <c r="X19" s="84">
        <v>3</v>
      </c>
      <c r="Y19" s="433"/>
      <c r="Z19" s="1459"/>
      <c r="AA19" s="83" t="s">
        <v>7</v>
      </c>
      <c r="AB19" s="86">
        <v>50</v>
      </c>
      <c r="AC19" s="77"/>
      <c r="AE19" s="4609"/>
      <c r="AF19" s="87"/>
      <c r="AG19" s="88"/>
      <c r="AH19" s="88"/>
      <c r="AI19" s="88"/>
      <c r="AJ19" s="88"/>
      <c r="AK19" s="88"/>
      <c r="AL19" s="88"/>
      <c r="AM19" s="88"/>
      <c r="AN19" s="88"/>
      <c r="AO19" s="88"/>
      <c r="AP19" s="88"/>
      <c r="AQ19" s="88"/>
      <c r="AR19" s="89"/>
    </row>
    <row r="20" spans="1:44" ht="18.75">
      <c r="A20" s="4609"/>
      <c r="B20" s="73"/>
      <c r="C20" s="74"/>
      <c r="D20" s="74"/>
      <c r="E20" s="74"/>
      <c r="F20" s="74"/>
      <c r="G20" s="74"/>
      <c r="H20" s="74"/>
      <c r="I20" s="74"/>
      <c r="J20" s="74"/>
      <c r="K20" s="74"/>
      <c r="L20" s="74"/>
      <c r="M20" s="74"/>
      <c r="N20" s="77"/>
      <c r="P20" s="4609"/>
      <c r="Q20" s="593"/>
      <c r="R20" s="90"/>
      <c r="S20" s="91" t="s">
        <v>9</v>
      </c>
      <c r="T20" s="92">
        <f>IF(T18=0,0,IF(T19=0,0,T19-T18))</f>
        <v>1</v>
      </c>
      <c r="U20" s="93"/>
      <c r="V20" s="94"/>
      <c r="W20" s="91" t="s">
        <v>7</v>
      </c>
      <c r="X20" s="95">
        <f>IF(X18=0,0,X19/X21)</f>
        <v>0.6</v>
      </c>
      <c r="Y20" s="93"/>
      <c r="Z20" s="94"/>
      <c r="AA20" s="91" t="s">
        <v>9</v>
      </c>
      <c r="AB20" s="96">
        <f>AB21*AB19%</f>
        <v>1</v>
      </c>
      <c r="AC20" s="77"/>
      <c r="AE20" s="4609"/>
      <c r="AF20" s="87"/>
      <c r="AG20" s="88"/>
      <c r="AH20" s="88"/>
      <c r="AI20" s="88"/>
      <c r="AJ20" s="88"/>
      <c r="AK20" s="88"/>
      <c r="AL20" s="88"/>
      <c r="AM20" s="88"/>
      <c r="AN20" s="88"/>
      <c r="AO20" s="88"/>
      <c r="AP20" s="88"/>
      <c r="AQ20" s="88"/>
      <c r="AR20" s="89"/>
    </row>
    <row r="21" spans="1:44" ht="18.75">
      <c r="A21" s="4609"/>
      <c r="B21" s="73"/>
      <c r="C21" s="74"/>
      <c r="D21" s="74"/>
      <c r="E21" s="74"/>
      <c r="F21" s="74"/>
      <c r="G21" s="74"/>
      <c r="H21" s="74"/>
      <c r="I21" s="74"/>
      <c r="J21" s="74"/>
      <c r="K21" s="74"/>
      <c r="L21" s="74"/>
      <c r="M21" s="74"/>
      <c r="N21" s="77"/>
      <c r="P21" s="4609"/>
      <c r="Q21" s="593"/>
      <c r="R21" s="97"/>
      <c r="S21" s="98" t="s">
        <v>7</v>
      </c>
      <c r="T21" s="99">
        <f>IF(T18=0,0,IF(T19=0,0,T20/T19))</f>
        <v>0.16666666666666666</v>
      </c>
      <c r="U21" s="100"/>
      <c r="V21" s="101"/>
      <c r="W21" s="98" t="s">
        <v>10</v>
      </c>
      <c r="X21" s="102">
        <f>IF(X18=0,0,X18+X19)</f>
        <v>5</v>
      </c>
      <c r="Y21" s="100"/>
      <c r="Z21" s="101"/>
      <c r="AA21" s="98" t="s">
        <v>6</v>
      </c>
      <c r="AB21" s="103">
        <f>AB18/(100-AB19)*100</f>
        <v>2</v>
      </c>
      <c r="AC21" s="77"/>
      <c r="AE21" s="4609"/>
      <c r="AF21" s="87"/>
      <c r="AG21" s="88"/>
      <c r="AH21" s="88"/>
      <c r="AI21" s="88"/>
      <c r="AJ21" s="88"/>
      <c r="AK21" s="88"/>
      <c r="AL21" s="88"/>
      <c r="AM21" s="88"/>
      <c r="AN21" s="88"/>
      <c r="AO21" s="88"/>
      <c r="AP21" s="88"/>
      <c r="AQ21" s="88"/>
      <c r="AR21" s="89"/>
    </row>
    <row r="22" spans="1:44" ht="18.75">
      <c r="A22" s="4609"/>
      <c r="B22" s="73"/>
      <c r="C22" s="74"/>
      <c r="D22" s="74"/>
      <c r="E22" s="74"/>
      <c r="F22" s="74"/>
      <c r="G22" s="74"/>
      <c r="H22" s="74"/>
      <c r="I22" s="74"/>
      <c r="J22" s="74"/>
      <c r="K22" s="74"/>
      <c r="L22" s="74"/>
      <c r="M22" s="74"/>
      <c r="N22" s="77"/>
      <c r="P22" s="4609"/>
      <c r="Q22" s="73"/>
      <c r="R22" s="74"/>
      <c r="S22" s="74"/>
      <c r="T22" s="74"/>
      <c r="U22" s="74"/>
      <c r="V22" s="74"/>
      <c r="W22" s="74"/>
      <c r="X22" s="74"/>
      <c r="Y22" s="74"/>
      <c r="Z22" s="74"/>
      <c r="AA22" s="74"/>
      <c r="AB22" s="74"/>
      <c r="AC22" s="77"/>
      <c r="AE22" s="4609"/>
      <c r="AF22" s="104"/>
      <c r="AG22" s="105"/>
      <c r="AH22" s="105"/>
      <c r="AI22" s="105"/>
      <c r="AJ22" s="105"/>
      <c r="AK22" s="105"/>
      <c r="AL22" s="105"/>
      <c r="AM22" s="105"/>
      <c r="AN22" s="105"/>
      <c r="AO22" s="105"/>
      <c r="AP22" s="105"/>
      <c r="AQ22" s="88"/>
      <c r="AR22" s="77"/>
    </row>
    <row r="23" spans="1:44" ht="18.75">
      <c r="A23" s="4609"/>
      <c r="B23" s="73"/>
      <c r="C23" s="74"/>
      <c r="D23" s="74"/>
      <c r="E23" s="74"/>
      <c r="F23" s="74"/>
      <c r="G23" s="74"/>
      <c r="H23" s="74"/>
      <c r="I23" s="74"/>
      <c r="J23" s="74"/>
      <c r="K23" s="74"/>
      <c r="L23" s="74"/>
      <c r="M23" s="74"/>
      <c r="N23" s="77"/>
      <c r="P23" s="4609"/>
      <c r="Q23" s="73"/>
      <c r="R23" s="4658" t="s">
        <v>559</v>
      </c>
      <c r="S23" s="4659"/>
      <c r="T23" s="4659"/>
      <c r="U23" s="4659"/>
      <c r="V23" s="4659"/>
      <c r="W23" s="4659"/>
      <c r="X23" s="4659"/>
      <c r="Y23" s="4659"/>
      <c r="Z23" s="4659"/>
      <c r="AA23" s="4659"/>
      <c r="AB23" s="4660"/>
      <c r="AC23" s="77"/>
      <c r="AE23" s="4609"/>
      <c r="AF23" s="4661" t="s">
        <v>560</v>
      </c>
      <c r="AG23" s="4662"/>
      <c r="AH23" s="4662"/>
      <c r="AI23" s="4662"/>
      <c r="AJ23" s="4662"/>
      <c r="AK23" s="4662"/>
      <c r="AL23" s="4662"/>
      <c r="AM23" s="4662"/>
      <c r="AN23" s="4662"/>
      <c r="AO23" s="4662"/>
      <c r="AP23" s="4662"/>
      <c r="AQ23" s="4662"/>
      <c r="AR23" s="4663"/>
    </row>
    <row r="24" spans="1:44" ht="18.75">
      <c r="A24" s="4609"/>
      <c r="B24" s="73"/>
      <c r="C24" s="74"/>
      <c r="D24" s="74"/>
      <c r="E24" s="74"/>
      <c r="F24" s="74"/>
      <c r="G24" s="74"/>
      <c r="H24" s="74"/>
      <c r="I24" s="74"/>
      <c r="J24" s="74"/>
      <c r="K24" s="74"/>
      <c r="L24" s="74"/>
      <c r="M24" s="74"/>
      <c r="N24" s="77"/>
      <c r="P24" s="4609"/>
      <c r="Q24" s="73"/>
      <c r="R24" s="1460"/>
      <c r="S24" s="106" t="s">
        <v>6</v>
      </c>
      <c r="T24" s="107">
        <v>6</v>
      </c>
      <c r="U24" s="433"/>
      <c r="V24" s="433"/>
      <c r="W24" s="106" t="s">
        <v>6</v>
      </c>
      <c r="X24" s="107">
        <v>5</v>
      </c>
      <c r="Y24" s="433"/>
      <c r="Z24" s="74"/>
      <c r="AA24" s="106" t="s">
        <v>6</v>
      </c>
      <c r="AB24" s="108">
        <v>2</v>
      </c>
      <c r="AC24" s="77"/>
      <c r="AE24" s="4609"/>
      <c r="AF24" s="87"/>
      <c r="AG24" s="88"/>
      <c r="AH24" s="88"/>
      <c r="AI24" s="88"/>
      <c r="AJ24" s="88"/>
      <c r="AK24" s="88"/>
      <c r="AL24" s="88"/>
      <c r="AM24" s="88"/>
      <c r="AN24" s="88"/>
      <c r="AO24" s="88"/>
      <c r="AP24" s="88"/>
      <c r="AQ24" s="88"/>
      <c r="AR24" s="89"/>
    </row>
    <row r="25" spans="1:44" ht="15.75">
      <c r="A25" s="4609"/>
      <c r="B25" s="73"/>
      <c r="C25" s="74"/>
      <c r="D25" s="74"/>
      <c r="E25" s="74"/>
      <c r="F25" s="74"/>
      <c r="G25" s="74"/>
      <c r="H25" s="74"/>
      <c r="I25" s="74"/>
      <c r="J25" s="74"/>
      <c r="K25" s="74"/>
      <c r="L25" s="74"/>
      <c r="M25" s="74"/>
      <c r="N25" s="77"/>
      <c r="P25" s="4609"/>
      <c r="Q25" s="73"/>
      <c r="R25" s="1460"/>
      <c r="S25" s="109" t="s">
        <v>5</v>
      </c>
      <c r="T25" s="110">
        <v>5</v>
      </c>
      <c r="U25" s="433"/>
      <c r="V25" s="433"/>
      <c r="W25" s="109" t="s">
        <v>8</v>
      </c>
      <c r="X25" s="110">
        <v>3</v>
      </c>
      <c r="Y25" s="433"/>
      <c r="Z25" s="74"/>
      <c r="AA25" s="109" t="s">
        <v>7</v>
      </c>
      <c r="AB25" s="111">
        <v>50</v>
      </c>
      <c r="AC25" s="77"/>
      <c r="AE25" s="4609"/>
      <c r="AF25" s="73"/>
      <c r="AG25" s="74"/>
      <c r="AH25" s="74"/>
      <c r="AI25" s="74"/>
      <c r="AJ25" s="74"/>
      <c r="AK25" s="74"/>
      <c r="AL25" s="74"/>
      <c r="AM25" s="74"/>
      <c r="AN25" s="74"/>
      <c r="AO25" s="74"/>
      <c r="AP25" s="74"/>
      <c r="AQ25" s="74"/>
      <c r="AR25" s="77"/>
    </row>
    <row r="26" spans="1:44" ht="15">
      <c r="A26" s="4609"/>
      <c r="B26" s="4625" t="s">
        <v>561</v>
      </c>
      <c r="C26" s="4626"/>
      <c r="D26" s="4626"/>
      <c r="E26" s="4626"/>
      <c r="F26" s="4626"/>
      <c r="G26" s="4626"/>
      <c r="H26" s="4626"/>
      <c r="I26" s="4626"/>
      <c r="J26" s="4626"/>
      <c r="K26" s="4626"/>
      <c r="L26" s="4626"/>
      <c r="M26" s="4626"/>
      <c r="N26" s="4627"/>
      <c r="P26" s="4609"/>
      <c r="Q26" s="73"/>
      <c r="R26" s="112"/>
      <c r="S26" s="113" t="s">
        <v>9</v>
      </c>
      <c r="T26" s="92">
        <f>IF(T24=0,0,IF(T25=0,0,T24-T25))</f>
        <v>1</v>
      </c>
      <c r="U26" s="114"/>
      <c r="V26" s="115"/>
      <c r="W26" s="113" t="s">
        <v>7</v>
      </c>
      <c r="X26" s="95">
        <f>IF(X24=0,0,IF(X25=0,0,X25/X24))</f>
        <v>0.6</v>
      </c>
      <c r="Y26" s="114"/>
      <c r="Z26" s="116"/>
      <c r="AA26" s="113" t="s">
        <v>9</v>
      </c>
      <c r="AB26" s="96">
        <f>AB24*AB25%</f>
        <v>1</v>
      </c>
      <c r="AC26" s="77"/>
      <c r="AE26" s="4609"/>
      <c r="AF26" s="73"/>
      <c r="AG26" s="74"/>
      <c r="AH26" s="74"/>
      <c r="AI26" s="74"/>
      <c r="AJ26" s="74"/>
      <c r="AK26" s="74"/>
      <c r="AL26" s="74"/>
      <c r="AM26" s="74"/>
      <c r="AN26" s="74"/>
      <c r="AO26" s="74"/>
      <c r="AP26" s="74"/>
      <c r="AQ26" s="74"/>
      <c r="AR26" s="77"/>
    </row>
    <row r="27" spans="1:44" ht="16.5" thickBot="1">
      <c r="A27" s="4609"/>
      <c r="B27" s="4628"/>
      <c r="C27" s="4629"/>
      <c r="D27" s="4629"/>
      <c r="E27" s="4629"/>
      <c r="F27" s="4629"/>
      <c r="G27" s="4629"/>
      <c r="H27" s="4629"/>
      <c r="I27" s="4629"/>
      <c r="J27" s="4629"/>
      <c r="K27" s="4629"/>
      <c r="L27" s="4629"/>
      <c r="M27" s="4629"/>
      <c r="N27" s="4630"/>
      <c r="P27" s="4609"/>
      <c r="Q27" s="73"/>
      <c r="R27" s="117"/>
      <c r="S27" s="118" t="s">
        <v>7</v>
      </c>
      <c r="T27" s="99">
        <f>IF(T24=0,0,T26/T24)</f>
        <v>0.16666666666666666</v>
      </c>
      <c r="U27" s="1324"/>
      <c r="V27" s="1324"/>
      <c r="W27" s="118" t="s">
        <v>11</v>
      </c>
      <c r="X27" s="102">
        <f>IF(X24=0,0,IF(X25=0,0,X24-X25))</f>
        <v>2</v>
      </c>
      <c r="Y27" s="1324"/>
      <c r="Z27" s="119"/>
      <c r="AA27" s="118" t="s">
        <v>5</v>
      </c>
      <c r="AB27" s="120">
        <f>AB24-AB26</f>
        <v>1</v>
      </c>
      <c r="AC27" s="77"/>
      <c r="AE27" s="4609"/>
      <c r="AF27" s="73"/>
      <c r="AG27" s="74"/>
      <c r="AH27" s="74"/>
      <c r="AI27" s="74"/>
      <c r="AJ27" s="74"/>
      <c r="AK27" s="74"/>
      <c r="AL27" s="74"/>
      <c r="AM27" s="74"/>
      <c r="AN27" s="74"/>
      <c r="AO27" s="74"/>
      <c r="AP27" s="74"/>
      <c r="AQ27" s="74"/>
      <c r="AR27" s="77"/>
    </row>
    <row r="28" spans="1:44">
      <c r="P28" s="4609"/>
      <c r="Q28" s="73"/>
      <c r="R28" s="74"/>
      <c r="S28" s="74"/>
      <c r="T28" s="74"/>
      <c r="U28" s="74"/>
      <c r="V28" s="74"/>
      <c r="W28" s="74"/>
      <c r="X28" s="74"/>
      <c r="Y28" s="74"/>
      <c r="Z28" s="74"/>
      <c r="AA28" s="74"/>
      <c r="AB28" s="74"/>
      <c r="AC28" s="77"/>
      <c r="AE28" s="4609"/>
      <c r="AF28" s="73"/>
      <c r="AG28" s="74"/>
      <c r="AH28" s="74"/>
      <c r="AI28" s="74"/>
      <c r="AJ28" s="74"/>
      <c r="AK28" s="74"/>
      <c r="AL28" s="74"/>
      <c r="AM28" s="74"/>
      <c r="AN28" s="74"/>
      <c r="AO28" s="74"/>
      <c r="AP28" s="74"/>
      <c r="AQ28" s="74"/>
      <c r="AR28" s="77"/>
    </row>
    <row r="29" spans="1:44" ht="18.75">
      <c r="P29" s="4609"/>
      <c r="Q29" s="73"/>
      <c r="R29" s="4664" t="s">
        <v>340</v>
      </c>
      <c r="S29" s="4665"/>
      <c r="T29" s="4665"/>
      <c r="U29" s="4665"/>
      <c r="V29" s="4665"/>
      <c r="W29" s="4665"/>
      <c r="X29" s="4665"/>
      <c r="Y29" s="4665"/>
      <c r="Z29" s="4665"/>
      <c r="AA29" s="4665"/>
      <c r="AB29" s="4666"/>
      <c r="AC29" s="77"/>
      <c r="AE29" s="4609"/>
      <c r="AF29" s="4667" t="s">
        <v>562</v>
      </c>
      <c r="AG29" s="4668"/>
      <c r="AH29" s="4668"/>
      <c r="AI29" s="4668"/>
      <c r="AJ29" s="4668"/>
      <c r="AK29" s="4668"/>
      <c r="AL29" s="4668"/>
      <c r="AM29" s="4668"/>
      <c r="AN29" s="4668"/>
      <c r="AO29" s="4668"/>
      <c r="AP29" s="4668"/>
      <c r="AQ29" s="4668"/>
      <c r="AR29" s="4669"/>
    </row>
    <row r="30" spans="1:44" ht="26.25" thickBot="1">
      <c r="A30" s="1458" t="s">
        <v>550</v>
      </c>
      <c r="B30" s="4608" t="str">
        <f>B31</f>
        <v>Convertisseur</v>
      </c>
      <c r="C30" s="4608"/>
      <c r="D30" s="4608"/>
      <c r="E30" s="4608"/>
      <c r="F30" s="4608"/>
      <c r="G30" s="4608"/>
      <c r="H30" s="4608"/>
      <c r="I30" s="4608"/>
      <c r="J30" s="4608"/>
      <c r="K30" s="4608"/>
      <c r="L30" s="4608"/>
      <c r="M30" s="4608"/>
      <c r="N30" s="4608"/>
      <c r="P30" s="4609"/>
      <c r="Q30" s="73"/>
      <c r="R30" s="121" t="s">
        <v>341</v>
      </c>
      <c r="S30" s="32">
        <v>1</v>
      </c>
      <c r="T30" s="122" t="s">
        <v>134</v>
      </c>
      <c r="U30" s="1461" t="s">
        <v>212</v>
      </c>
      <c r="V30" s="34" t="s">
        <v>342</v>
      </c>
      <c r="W30" s="123">
        <v>10</v>
      </c>
      <c r="X30" s="33" t="s">
        <v>345</v>
      </c>
      <c r="Y30" s="1462" t="s">
        <v>346</v>
      </c>
      <c r="Z30" s="123">
        <v>225</v>
      </c>
      <c r="AA30" s="33" t="s">
        <v>347</v>
      </c>
      <c r="AB30" s="1463" t="s">
        <v>348</v>
      </c>
      <c r="AC30" s="77"/>
      <c r="AE30" s="4609"/>
      <c r="AF30" s="87"/>
      <c r="AG30" s="88"/>
      <c r="AH30" s="88"/>
      <c r="AI30" s="88"/>
      <c r="AJ30" s="88"/>
      <c r="AK30" s="88"/>
      <c r="AL30" s="88"/>
      <c r="AM30" s="88"/>
      <c r="AN30" s="88"/>
      <c r="AO30" s="88"/>
      <c r="AP30" s="88"/>
      <c r="AQ30" s="88"/>
      <c r="AR30" s="89"/>
    </row>
    <row r="31" spans="1:44" ht="15">
      <c r="A31" s="4609" t="str">
        <f>B31</f>
        <v>Convertisseur</v>
      </c>
      <c r="B31" s="4610" t="s">
        <v>551</v>
      </c>
      <c r="C31" s="4611"/>
      <c r="D31" s="4611"/>
      <c r="E31" s="4611"/>
      <c r="F31" s="4611"/>
      <c r="G31" s="4611"/>
      <c r="H31" s="4611"/>
      <c r="I31" s="4611"/>
      <c r="J31" s="4611"/>
      <c r="K31" s="4611"/>
      <c r="L31" s="4611"/>
      <c r="M31" s="4611"/>
      <c r="N31" s="4612"/>
      <c r="P31" s="4609"/>
      <c r="Q31" s="73"/>
      <c r="R31" s="36" t="s">
        <v>349</v>
      </c>
      <c r="S31" s="760">
        <f>S30*10</f>
        <v>10</v>
      </c>
      <c r="T31" s="1464" t="s">
        <v>343</v>
      </c>
      <c r="U31" s="1464" t="s">
        <v>344</v>
      </c>
      <c r="V31" s="37" t="s">
        <v>350</v>
      </c>
      <c r="W31" s="124">
        <f>W30*10</f>
        <v>100</v>
      </c>
      <c r="X31" s="760" t="s">
        <v>347</v>
      </c>
      <c r="Y31" s="1465" t="s">
        <v>348</v>
      </c>
      <c r="Z31" s="124">
        <f>Z30/10</f>
        <v>22.5</v>
      </c>
      <c r="AA31" s="760" t="s">
        <v>345</v>
      </c>
      <c r="AB31" s="1466" t="s">
        <v>346</v>
      </c>
      <c r="AC31" s="77"/>
      <c r="AE31" s="4609"/>
      <c r="AF31" s="1467" t="s">
        <v>545</v>
      </c>
      <c r="AG31" s="74"/>
      <c r="AH31" s="74"/>
      <c r="AI31" s="74"/>
      <c r="AJ31" s="74"/>
      <c r="AK31" s="74"/>
      <c r="AL31" s="74"/>
      <c r="AM31" s="74"/>
      <c r="AN31" s="74"/>
      <c r="AO31" s="74"/>
      <c r="AP31" s="74"/>
      <c r="AQ31" s="74"/>
      <c r="AR31" s="77"/>
    </row>
    <row r="32" spans="1:44" ht="15.75" thickBot="1">
      <c r="A32" s="4609"/>
      <c r="B32" s="4613"/>
      <c r="C32" s="4614"/>
      <c r="D32" s="4614"/>
      <c r="E32" s="4614"/>
      <c r="F32" s="4614"/>
      <c r="G32" s="4614"/>
      <c r="H32" s="4614"/>
      <c r="I32" s="4614"/>
      <c r="J32" s="4614"/>
      <c r="K32" s="4614"/>
      <c r="L32" s="4614"/>
      <c r="M32" s="4614"/>
      <c r="N32" s="4615"/>
      <c r="P32" s="4609"/>
      <c r="Q32" s="73"/>
      <c r="R32" s="36" t="s">
        <v>351</v>
      </c>
      <c r="S32" s="760">
        <f>S31*10</f>
        <v>100</v>
      </c>
      <c r="T32" s="1464" t="s">
        <v>345</v>
      </c>
      <c r="U32" s="1464" t="s">
        <v>346</v>
      </c>
      <c r="V32" s="37" t="s">
        <v>352</v>
      </c>
      <c r="W32" s="124">
        <f>W30/10</f>
        <v>1</v>
      </c>
      <c r="X32" s="760" t="s">
        <v>343</v>
      </c>
      <c r="Y32" s="1465" t="s">
        <v>344</v>
      </c>
      <c r="Z32" s="124">
        <f>Z31/10</f>
        <v>2.25</v>
      </c>
      <c r="AA32" s="760" t="s">
        <v>343</v>
      </c>
      <c r="AB32" s="1466" t="s">
        <v>344</v>
      </c>
      <c r="AC32" s="77"/>
      <c r="AE32" s="4609"/>
      <c r="AF32" s="72" t="str">
        <f ca="1">CELL("nomfichier",AE28)</f>
        <v>D:\Données\1.UPRT\0-UPRT.fait\uprt-php\www\mesimages\fichiers-uprt\ff-fiches-fabrication\ff-fiches-fabrication-maj-08-2020\[ff-5-B.collectivite-conditionnement-gastronormes.xlsx]Convertisseurs</v>
      </c>
      <c r="AG32" s="74"/>
      <c r="AH32" s="74"/>
      <c r="AI32" s="74"/>
      <c r="AJ32" s="74"/>
      <c r="AK32" s="74"/>
      <c r="AL32" s="74"/>
      <c r="AM32" s="74"/>
      <c r="AN32" s="74"/>
      <c r="AO32" s="74"/>
      <c r="AP32" s="74"/>
      <c r="AQ32" s="74"/>
      <c r="AR32" s="77"/>
    </row>
    <row r="33" spans="1:44" ht="15">
      <c r="A33" s="4609"/>
      <c r="B33" s="4616" t="s">
        <v>553</v>
      </c>
      <c r="C33" s="4617"/>
      <c r="D33" s="4670" t="s">
        <v>563</v>
      </c>
      <c r="E33" s="4670"/>
      <c r="F33" s="4670"/>
      <c r="G33" s="4670"/>
      <c r="H33" s="4670"/>
      <c r="I33" s="4670"/>
      <c r="J33" s="4670"/>
      <c r="K33" s="4670"/>
      <c r="L33" s="4670"/>
      <c r="M33" s="4670"/>
      <c r="N33" s="4677"/>
      <c r="P33" s="4609"/>
      <c r="Q33" s="73"/>
      <c r="R33" s="39" t="s">
        <v>353</v>
      </c>
      <c r="S33" s="1468">
        <f>S32*10</f>
        <v>1000</v>
      </c>
      <c r="T33" s="1469" t="s">
        <v>347</v>
      </c>
      <c r="U33" s="1469" t="s">
        <v>348</v>
      </c>
      <c r="V33" s="40" t="s">
        <v>354</v>
      </c>
      <c r="W33" s="125">
        <f>W32/10</f>
        <v>0.1</v>
      </c>
      <c r="X33" s="42" t="s">
        <v>134</v>
      </c>
      <c r="Y33" s="126" t="s">
        <v>212</v>
      </c>
      <c r="Z33" s="125">
        <f>Z32/10</f>
        <v>0.22500000000000001</v>
      </c>
      <c r="AA33" s="42" t="s">
        <v>134</v>
      </c>
      <c r="AB33" s="127" t="s">
        <v>212</v>
      </c>
      <c r="AC33" s="77"/>
      <c r="AE33" s="4609"/>
      <c r="AF33" s="128"/>
      <c r="AG33" s="129"/>
      <c r="AH33" s="129"/>
      <c r="AI33" s="129"/>
      <c r="AJ33" s="130"/>
      <c r="AK33" s="130"/>
      <c r="AL33" s="130"/>
      <c r="AM33" s="130"/>
      <c r="AN33" s="130"/>
      <c r="AO33" s="130"/>
      <c r="AP33" s="130"/>
      <c r="AQ33" s="130"/>
      <c r="AR33" s="131"/>
    </row>
    <row r="34" spans="1:44" ht="15.75">
      <c r="A34" s="4609"/>
      <c r="B34" s="4618"/>
      <c r="C34" s="4619"/>
      <c r="D34" s="4678"/>
      <c r="E34" s="4678"/>
      <c r="F34" s="4678"/>
      <c r="G34" s="4678"/>
      <c r="H34" s="4678"/>
      <c r="I34" s="4678"/>
      <c r="J34" s="4678"/>
      <c r="K34" s="4678"/>
      <c r="L34" s="4678"/>
      <c r="M34" s="4678"/>
      <c r="N34" s="4679"/>
      <c r="P34" s="4609"/>
      <c r="Q34" s="73"/>
      <c r="R34" s="4680" t="s">
        <v>355</v>
      </c>
      <c r="S34" s="4681"/>
      <c r="T34" s="4681"/>
      <c r="U34" s="4681"/>
      <c r="V34" s="4681"/>
      <c r="W34" s="4681"/>
      <c r="X34" s="4681"/>
      <c r="Y34" s="4681"/>
      <c r="Z34" s="4681"/>
      <c r="AA34" s="4681"/>
      <c r="AB34" s="4682"/>
      <c r="AC34" s="77"/>
      <c r="AE34" s="4609"/>
      <c r="AF34" s="73"/>
      <c r="AG34" s="74" t="s">
        <v>564</v>
      </c>
      <c r="AH34" s="132" t="s">
        <v>565</v>
      </c>
      <c r="AI34" s="74"/>
      <c r="AJ34" s="74"/>
      <c r="AK34" s="4637" t="s">
        <v>566</v>
      </c>
      <c r="AL34" s="4637"/>
      <c r="AM34" s="4637"/>
      <c r="AN34" s="4637"/>
      <c r="AO34" s="4637"/>
      <c r="AP34" s="4637"/>
      <c r="AQ34" s="4637"/>
      <c r="AR34" s="4638"/>
    </row>
    <row r="35" spans="1:44" ht="15.75">
      <c r="A35" s="4609"/>
      <c r="B35" s="73"/>
      <c r="C35" s="74"/>
      <c r="D35" s="74"/>
      <c r="E35" s="74"/>
      <c r="F35" s="74"/>
      <c r="G35" s="75"/>
      <c r="H35" s="75"/>
      <c r="I35" s="75"/>
      <c r="J35" s="75"/>
      <c r="K35" s="75"/>
      <c r="L35" s="74"/>
      <c r="M35" s="74"/>
      <c r="N35" s="76" t="s">
        <v>555</v>
      </c>
      <c r="P35" s="4609"/>
      <c r="Q35" s="72" t="str">
        <f ca="1">CELL("nomfichier",P31)</f>
        <v>D:\Données\1.UPRT\0-UPRT.fait\uprt-php\www\mesimages\fichiers-uprt\ff-fiches-fabrication\ff-fiches-fabrication-maj-08-2020\[ff-5-B.collectivite-conditionnement-gastronormes.xlsx]Convertisseurs</v>
      </c>
      <c r="R35" s="133"/>
      <c r="S35" s="133"/>
      <c r="T35" s="133"/>
      <c r="U35" s="133"/>
      <c r="V35" s="133"/>
      <c r="W35" s="133"/>
      <c r="X35" s="133"/>
      <c r="Y35" s="133"/>
      <c r="Z35" s="133"/>
      <c r="AA35" s="133"/>
      <c r="AB35" s="133"/>
      <c r="AC35" s="77"/>
      <c r="AE35" s="4609"/>
      <c r="AF35" s="74"/>
      <c r="AG35" s="74"/>
      <c r="AH35" s="74"/>
      <c r="AI35" s="74"/>
      <c r="AJ35" s="74"/>
      <c r="AK35" s="134"/>
      <c r="AL35" s="134" t="s">
        <v>567</v>
      </c>
      <c r="AM35" s="134"/>
      <c r="AN35" s="134"/>
      <c r="AO35" s="134"/>
      <c r="AP35" s="134"/>
      <c r="AQ35" s="134"/>
      <c r="AR35" s="135"/>
    </row>
    <row r="36" spans="1:44">
      <c r="A36" s="4609"/>
      <c r="B36" s="73"/>
      <c r="C36" s="74"/>
      <c r="D36" s="74"/>
      <c r="E36" s="74"/>
      <c r="F36" s="74"/>
      <c r="G36" s="74"/>
      <c r="H36" s="74"/>
      <c r="I36" s="74"/>
      <c r="J36" s="74"/>
      <c r="K36" s="74"/>
      <c r="L36" s="74"/>
      <c r="M36" s="74"/>
      <c r="N36" s="77"/>
      <c r="P36" s="4609"/>
      <c r="Q36" s="4625" t="s">
        <v>561</v>
      </c>
      <c r="R36" s="4626"/>
      <c r="S36" s="4626"/>
      <c r="T36" s="4626"/>
      <c r="U36" s="4626"/>
      <c r="V36" s="4626"/>
      <c r="W36" s="4626"/>
      <c r="X36" s="4626"/>
      <c r="Y36" s="4626"/>
      <c r="Z36" s="4626"/>
      <c r="AA36" s="4626"/>
      <c r="AB36" s="4626"/>
      <c r="AC36" s="4627"/>
      <c r="AE36" s="4609"/>
      <c r="AF36" s="4625" t="s">
        <v>568</v>
      </c>
      <c r="AG36" s="4626"/>
      <c r="AH36" s="4626"/>
      <c r="AI36" s="4626"/>
      <c r="AJ36" s="4626"/>
      <c r="AK36" s="4626"/>
      <c r="AL36" s="4626"/>
      <c r="AM36" s="4626"/>
      <c r="AN36" s="4626"/>
      <c r="AO36" s="4626"/>
      <c r="AP36" s="4626"/>
      <c r="AQ36" s="4626"/>
      <c r="AR36" s="4627"/>
    </row>
    <row r="37" spans="1:44" ht="13.5" thickBot="1">
      <c r="A37" s="4609"/>
      <c r="B37" s="73"/>
      <c r="C37" s="74"/>
      <c r="D37" s="74"/>
      <c r="E37" s="74"/>
      <c r="F37" s="74"/>
      <c r="G37" s="74"/>
      <c r="H37" s="74"/>
      <c r="I37" s="74"/>
      <c r="J37" s="74"/>
      <c r="K37" s="74"/>
      <c r="L37" s="74"/>
      <c r="M37" s="74"/>
      <c r="N37" s="77"/>
      <c r="P37" s="4609"/>
      <c r="Q37" s="4628"/>
      <c r="R37" s="4629"/>
      <c r="S37" s="4629"/>
      <c r="T37" s="4629"/>
      <c r="U37" s="4629"/>
      <c r="V37" s="4629"/>
      <c r="W37" s="4629"/>
      <c r="X37" s="4629"/>
      <c r="Y37" s="4629"/>
      <c r="Z37" s="4629"/>
      <c r="AA37" s="4629"/>
      <c r="AB37" s="4629"/>
      <c r="AC37" s="4630"/>
      <c r="AE37" s="4609"/>
      <c r="AF37" s="4628"/>
      <c r="AG37" s="4629"/>
      <c r="AH37" s="4629"/>
      <c r="AI37" s="4629"/>
      <c r="AJ37" s="4629"/>
      <c r="AK37" s="4629"/>
      <c r="AL37" s="4629"/>
      <c r="AM37" s="4629"/>
      <c r="AN37" s="4629"/>
      <c r="AO37" s="4629"/>
      <c r="AP37" s="4629"/>
      <c r="AQ37" s="4629"/>
      <c r="AR37" s="4630"/>
    </row>
    <row r="38" spans="1:44">
      <c r="A38" s="4609"/>
      <c r="B38" s="73"/>
      <c r="C38" s="74"/>
      <c r="D38" s="74"/>
      <c r="E38" s="74"/>
      <c r="F38" s="74"/>
      <c r="G38" s="74"/>
      <c r="H38" s="74"/>
      <c r="I38" s="74"/>
      <c r="J38" s="74"/>
      <c r="K38" s="74"/>
      <c r="L38" s="74"/>
      <c r="M38" s="74"/>
      <c r="N38" s="77"/>
    </row>
    <row r="39" spans="1:44" ht="15.75" thickBot="1">
      <c r="A39" s="4609"/>
      <c r="B39" s="73"/>
      <c r="C39" s="74"/>
      <c r="D39" s="74"/>
      <c r="E39" s="74"/>
      <c r="F39" s="74"/>
      <c r="G39" s="74"/>
      <c r="H39" s="74"/>
      <c r="I39" s="74"/>
      <c r="J39" s="74"/>
      <c r="K39" s="74"/>
      <c r="L39" s="74"/>
      <c r="M39" s="74"/>
      <c r="N39" s="77"/>
      <c r="P39" s="1458" t="s">
        <v>550</v>
      </c>
      <c r="Q39" s="4608" t="str">
        <f>Q40</f>
        <v>ŒUFS poids et %</v>
      </c>
      <c r="R39" s="4608"/>
      <c r="S39" s="4608"/>
      <c r="T39" s="4608"/>
      <c r="U39" s="4608"/>
      <c r="V39" s="4608"/>
      <c r="W39" s="4608"/>
      <c r="X39" s="4608"/>
      <c r="Y39" s="4608"/>
      <c r="Z39" s="4608"/>
      <c r="AA39" s="4608"/>
      <c r="AB39" s="4608"/>
      <c r="AC39" s="4608"/>
      <c r="AE39" s="1458" t="s">
        <v>550</v>
      </c>
      <c r="AF39" s="4608" t="str">
        <f>AF40</f>
        <v>ŒUFS poids et %</v>
      </c>
      <c r="AG39" s="4608"/>
      <c r="AH39" s="4608"/>
      <c r="AI39" s="4608"/>
      <c r="AJ39" s="4608"/>
      <c r="AK39" s="4608"/>
      <c r="AL39" s="4608"/>
      <c r="AM39" s="4608"/>
      <c r="AN39" s="4608"/>
      <c r="AO39" s="4608"/>
      <c r="AP39" s="4608"/>
      <c r="AQ39" s="4608"/>
      <c r="AR39" s="4608"/>
    </row>
    <row r="40" spans="1:44">
      <c r="A40" s="4609"/>
      <c r="B40" s="73"/>
      <c r="C40" s="74"/>
      <c r="D40" s="74"/>
      <c r="E40" s="74"/>
      <c r="F40" s="74"/>
      <c r="G40" s="74"/>
      <c r="H40" s="74"/>
      <c r="I40" s="74"/>
      <c r="J40" s="74"/>
      <c r="K40" s="74"/>
      <c r="L40" s="74"/>
      <c r="M40" s="74"/>
      <c r="N40" s="77"/>
      <c r="P40" s="4609" t="str">
        <f>Q40</f>
        <v>ŒUFS poids et %</v>
      </c>
      <c r="Q40" s="4610" t="s">
        <v>357</v>
      </c>
      <c r="R40" s="4611"/>
      <c r="S40" s="4611"/>
      <c r="T40" s="4611"/>
      <c r="U40" s="4611"/>
      <c r="V40" s="4611"/>
      <c r="W40" s="4611"/>
      <c r="X40" s="4611"/>
      <c r="Y40" s="4611"/>
      <c r="Z40" s="4611"/>
      <c r="AA40" s="4611"/>
      <c r="AB40" s="4611"/>
      <c r="AC40" s="4612"/>
      <c r="AE40" s="4609" t="str">
        <f>AF40</f>
        <v>ŒUFS poids et %</v>
      </c>
      <c r="AF40" s="4610" t="s">
        <v>357</v>
      </c>
      <c r="AG40" s="4611"/>
      <c r="AH40" s="4611"/>
      <c r="AI40" s="4611"/>
      <c r="AJ40" s="4611"/>
      <c r="AK40" s="4611"/>
      <c r="AL40" s="4611"/>
      <c r="AM40" s="4611"/>
      <c r="AN40" s="4611"/>
      <c r="AO40" s="4611"/>
      <c r="AP40" s="4611"/>
      <c r="AQ40" s="4611"/>
      <c r="AR40" s="4612"/>
    </row>
    <row r="41" spans="1:44">
      <c r="A41" s="4609"/>
      <c r="B41" s="73"/>
      <c r="C41" s="74"/>
      <c r="D41" s="74"/>
      <c r="E41" s="74"/>
      <c r="F41" s="74"/>
      <c r="G41" s="74"/>
      <c r="H41" s="74"/>
      <c r="I41" s="74"/>
      <c r="J41" s="74"/>
      <c r="K41" s="74"/>
      <c r="L41" s="74"/>
      <c r="M41" s="74"/>
      <c r="N41" s="77"/>
      <c r="P41" s="4609"/>
      <c r="Q41" s="4613"/>
      <c r="R41" s="4614"/>
      <c r="S41" s="4614"/>
      <c r="T41" s="4614"/>
      <c r="U41" s="4614"/>
      <c r="V41" s="4614"/>
      <c r="W41" s="4614"/>
      <c r="X41" s="4614"/>
      <c r="Y41" s="4614"/>
      <c r="Z41" s="4614"/>
      <c r="AA41" s="4614"/>
      <c r="AB41" s="4614"/>
      <c r="AC41" s="4615"/>
      <c r="AE41" s="4609"/>
      <c r="AF41" s="4613"/>
      <c r="AG41" s="4614"/>
      <c r="AH41" s="4614"/>
      <c r="AI41" s="4614"/>
      <c r="AJ41" s="4614"/>
      <c r="AK41" s="4614"/>
      <c r="AL41" s="4614"/>
      <c r="AM41" s="4614"/>
      <c r="AN41" s="4614"/>
      <c r="AO41" s="4614"/>
      <c r="AP41" s="4614"/>
      <c r="AQ41" s="4614"/>
      <c r="AR41" s="4615"/>
    </row>
    <row r="42" spans="1:44">
      <c r="A42" s="4609"/>
      <c r="B42" s="73"/>
      <c r="C42" s="74"/>
      <c r="D42" s="74"/>
      <c r="E42" s="74"/>
      <c r="F42" s="74"/>
      <c r="G42" s="74"/>
      <c r="H42" s="74"/>
      <c r="I42" s="74"/>
      <c r="J42" s="74"/>
      <c r="K42" s="74"/>
      <c r="L42" s="74"/>
      <c r="M42" s="74"/>
      <c r="N42" s="77"/>
      <c r="P42" s="4609"/>
      <c r="Q42" s="4616" t="s">
        <v>281</v>
      </c>
      <c r="R42" s="4617"/>
      <c r="S42" s="4617"/>
      <c r="T42" s="4617"/>
      <c r="U42" s="4617"/>
      <c r="V42" s="4617"/>
      <c r="W42" s="4617"/>
      <c r="X42" s="4617"/>
      <c r="Y42" s="4617"/>
      <c r="Z42" s="4617"/>
      <c r="AA42" s="4617"/>
      <c r="AB42" s="4617"/>
      <c r="AC42" s="4641"/>
      <c r="AE42" s="4609"/>
      <c r="AF42" s="4616" t="s">
        <v>281</v>
      </c>
      <c r="AG42" s="4617"/>
      <c r="AH42" s="4617"/>
      <c r="AI42" s="4617"/>
      <c r="AJ42" s="4617"/>
      <c r="AK42" s="4617"/>
      <c r="AL42" s="4617"/>
      <c r="AM42" s="4617"/>
      <c r="AN42" s="4617"/>
      <c r="AO42" s="4617"/>
      <c r="AP42" s="4617"/>
      <c r="AQ42" s="4617"/>
      <c r="AR42" s="4641"/>
    </row>
    <row r="43" spans="1:44" ht="13.5" thickBot="1">
      <c r="A43" s="4609"/>
      <c r="B43" s="73"/>
      <c r="C43" s="74"/>
      <c r="D43" s="74"/>
      <c r="E43" s="74"/>
      <c r="F43" s="74"/>
      <c r="G43" s="74"/>
      <c r="H43" s="74"/>
      <c r="I43" s="74"/>
      <c r="J43" s="74"/>
      <c r="K43" s="74"/>
      <c r="L43" s="74"/>
      <c r="M43" s="74"/>
      <c r="N43" s="77"/>
      <c r="P43" s="4609"/>
      <c r="Q43" s="4618"/>
      <c r="R43" s="4619"/>
      <c r="S43" s="4619"/>
      <c r="T43" s="4619"/>
      <c r="U43" s="4619"/>
      <c r="V43" s="4619"/>
      <c r="W43" s="4619"/>
      <c r="X43" s="4619"/>
      <c r="Y43" s="4619"/>
      <c r="Z43" s="4619"/>
      <c r="AA43" s="4619"/>
      <c r="AB43" s="4619"/>
      <c r="AC43" s="4642"/>
      <c r="AE43" s="4609"/>
      <c r="AF43" s="4618"/>
      <c r="AG43" s="4619"/>
      <c r="AH43" s="4619"/>
      <c r="AI43" s="4619"/>
      <c r="AJ43" s="4619"/>
      <c r="AK43" s="4619"/>
      <c r="AL43" s="4619"/>
      <c r="AM43" s="4619"/>
      <c r="AN43" s="4619"/>
      <c r="AO43" s="4619"/>
      <c r="AP43" s="4619"/>
      <c r="AQ43" s="4619"/>
      <c r="AR43" s="4642"/>
    </row>
    <row r="44" spans="1:44" ht="15">
      <c r="A44" s="4609"/>
      <c r="B44" s="73"/>
      <c r="C44" s="74"/>
      <c r="D44" s="74"/>
      <c r="E44" s="74"/>
      <c r="F44" s="74"/>
      <c r="G44" s="74"/>
      <c r="H44" s="74"/>
      <c r="I44" s="74"/>
      <c r="J44" s="74"/>
      <c r="K44" s="74"/>
      <c r="L44" s="74"/>
      <c r="M44" s="74"/>
      <c r="N44" s="77"/>
      <c r="P44" s="4609"/>
      <c r="Q44" s="4651" t="s">
        <v>357</v>
      </c>
      <c r="R44" s="4652"/>
      <c r="S44" s="4652"/>
      <c r="T44" s="4652"/>
      <c r="U44" s="4652"/>
      <c r="V44" s="4652"/>
      <c r="W44" s="4652"/>
      <c r="X44" s="4652"/>
      <c r="Y44" s="4652"/>
      <c r="Z44" s="4652"/>
      <c r="AA44" s="4652"/>
      <c r="AB44" s="4652"/>
      <c r="AC44" s="4653"/>
      <c r="AE44" s="4609"/>
      <c r="AF44" s="4643" t="s">
        <v>556</v>
      </c>
      <c r="AG44" s="4644"/>
      <c r="AH44" s="4644"/>
      <c r="AI44" s="4644"/>
      <c r="AJ44" s="4644"/>
      <c r="AK44" s="4644"/>
      <c r="AL44" s="4644"/>
      <c r="AM44" s="4644"/>
      <c r="AN44" s="4644"/>
      <c r="AO44" s="4644"/>
      <c r="AP44" s="4644"/>
      <c r="AQ44" s="4644"/>
      <c r="AR44" s="4645"/>
    </row>
    <row r="45" spans="1:44" ht="15.75" thickBot="1">
      <c r="A45" s="4609"/>
      <c r="B45" s="73"/>
      <c r="C45" s="74"/>
      <c r="D45" s="74"/>
      <c r="E45" s="74"/>
      <c r="F45" s="74"/>
      <c r="G45" s="74"/>
      <c r="H45" s="74"/>
      <c r="I45" s="74"/>
      <c r="J45" s="74"/>
      <c r="K45" s="74"/>
      <c r="L45" s="74"/>
      <c r="M45" s="74"/>
      <c r="N45" s="77"/>
      <c r="P45" s="4609"/>
      <c r="Q45" s="136" t="s">
        <v>569</v>
      </c>
      <c r="R45" s="1470"/>
      <c r="S45" s="137" t="s">
        <v>570</v>
      </c>
      <c r="T45" s="1470"/>
      <c r="U45" s="1470"/>
      <c r="V45" s="138" t="s">
        <v>569</v>
      </c>
      <c r="W45" s="1470"/>
      <c r="X45" s="137" t="s">
        <v>570</v>
      </c>
      <c r="Y45" s="1470"/>
      <c r="Z45" s="138" t="s">
        <v>569</v>
      </c>
      <c r="AA45" s="1470"/>
      <c r="AB45" s="137" t="s">
        <v>570</v>
      </c>
      <c r="AC45" s="1471"/>
      <c r="AE45" s="4609"/>
      <c r="AF45" s="4646"/>
      <c r="AG45" s="4647"/>
      <c r="AH45" s="4647"/>
      <c r="AI45" s="4647"/>
      <c r="AJ45" s="4647"/>
      <c r="AK45" s="4647"/>
      <c r="AL45" s="4647"/>
      <c r="AM45" s="4647"/>
      <c r="AN45" s="4647"/>
      <c r="AO45" s="4647"/>
      <c r="AP45" s="4647"/>
      <c r="AQ45" s="4647"/>
      <c r="AR45" s="4648"/>
    </row>
    <row r="46" spans="1:44" ht="18.75">
      <c r="A46" s="4609"/>
      <c r="B46" s="4625" t="s">
        <v>561</v>
      </c>
      <c r="C46" s="4626"/>
      <c r="D46" s="4626"/>
      <c r="E46" s="4626"/>
      <c r="F46" s="4626"/>
      <c r="G46" s="4626"/>
      <c r="H46" s="4626"/>
      <c r="I46" s="4626"/>
      <c r="J46" s="4626"/>
      <c r="K46" s="4626"/>
      <c r="L46" s="4626"/>
      <c r="M46" s="4626"/>
      <c r="N46" s="4627"/>
      <c r="P46" s="4609"/>
      <c r="Q46" s="4654" t="s">
        <v>571</v>
      </c>
      <c r="R46" s="4655"/>
      <c r="S46" s="139">
        <v>50</v>
      </c>
      <c r="T46" s="1472">
        <v>1</v>
      </c>
      <c r="U46" s="1473"/>
      <c r="V46" s="4656" t="s">
        <v>572</v>
      </c>
      <c r="W46" s="4657"/>
      <c r="X46" s="139">
        <v>20</v>
      </c>
      <c r="Y46" s="1474">
        <f>X46/S46</f>
        <v>0.4</v>
      </c>
      <c r="Z46" s="4656" t="s">
        <v>573</v>
      </c>
      <c r="AA46" s="4657"/>
      <c r="AB46" s="139">
        <v>30</v>
      </c>
      <c r="AC46" s="1475">
        <f>AB46/S46</f>
        <v>0.6</v>
      </c>
      <c r="AE46" s="4609"/>
      <c r="AF46" s="4649" t="s">
        <v>548</v>
      </c>
      <c r="AG46" s="4650"/>
      <c r="AH46" s="4650"/>
      <c r="AI46" s="4650"/>
      <c r="AJ46" s="4650"/>
      <c r="AK46" s="4650"/>
      <c r="AL46" s="4650"/>
      <c r="AM46" s="4650"/>
      <c r="AN46" s="4650"/>
      <c r="AO46" s="4650"/>
      <c r="AP46" s="4650"/>
      <c r="AQ46" s="140" t="s">
        <v>570</v>
      </c>
      <c r="AR46" s="1475"/>
    </row>
    <row r="47" spans="1:44" ht="19.5" thickBot="1">
      <c r="A47" s="4609"/>
      <c r="B47" s="4628"/>
      <c r="C47" s="4629"/>
      <c r="D47" s="4629"/>
      <c r="E47" s="4629"/>
      <c r="F47" s="4629"/>
      <c r="G47" s="4629"/>
      <c r="H47" s="4629"/>
      <c r="I47" s="4629"/>
      <c r="J47" s="4629"/>
      <c r="K47" s="4629"/>
      <c r="L47" s="4629"/>
      <c r="M47" s="4629"/>
      <c r="N47" s="4630"/>
      <c r="P47" s="4609"/>
      <c r="Q47" s="48">
        <v>4</v>
      </c>
      <c r="R47" s="141" t="s">
        <v>574</v>
      </c>
      <c r="S47" s="141">
        <f>Q47*S46</f>
        <v>200</v>
      </c>
      <c r="T47" s="142" t="s">
        <v>348</v>
      </c>
      <c r="U47" s="433"/>
      <c r="V47" s="48">
        <v>10</v>
      </c>
      <c r="W47" s="141" t="s">
        <v>575</v>
      </c>
      <c r="X47" s="141">
        <f>V47*X46</f>
        <v>200</v>
      </c>
      <c r="Y47" s="142" t="s">
        <v>348</v>
      </c>
      <c r="Z47" s="48">
        <v>12</v>
      </c>
      <c r="AA47" s="141" t="s">
        <v>576</v>
      </c>
      <c r="AB47" s="141">
        <f>Z47*AB46</f>
        <v>360</v>
      </c>
      <c r="AC47" s="143" t="s">
        <v>348</v>
      </c>
      <c r="AE47" s="4609"/>
      <c r="AF47" s="4649"/>
      <c r="AG47" s="4650"/>
      <c r="AH47" s="4650"/>
      <c r="AI47" s="4650"/>
      <c r="AJ47" s="4650"/>
      <c r="AK47" s="4650"/>
      <c r="AL47" s="4650"/>
      <c r="AM47" s="4650"/>
      <c r="AN47" s="4650"/>
      <c r="AO47" s="4650"/>
      <c r="AP47" s="4650"/>
      <c r="AQ47" s="88"/>
      <c r="AR47" s="143"/>
    </row>
    <row r="48" spans="1:44" ht="15.75">
      <c r="P48" s="4609"/>
      <c r="Q48" s="144" t="s">
        <v>284</v>
      </c>
      <c r="R48" s="145" t="s">
        <v>363</v>
      </c>
      <c r="S48" s="145" t="s">
        <v>364</v>
      </c>
      <c r="T48" s="145" t="s">
        <v>365</v>
      </c>
      <c r="U48" s="433"/>
      <c r="V48" s="144" t="s">
        <v>284</v>
      </c>
      <c r="W48" s="145" t="s">
        <v>363</v>
      </c>
      <c r="X48" s="145" t="s">
        <v>364</v>
      </c>
      <c r="Y48" s="145" t="s">
        <v>365</v>
      </c>
      <c r="Z48" s="144" t="s">
        <v>284</v>
      </c>
      <c r="AA48" s="145" t="s">
        <v>363</v>
      </c>
      <c r="AB48" s="145" t="s">
        <v>364</v>
      </c>
      <c r="AC48" s="146" t="s">
        <v>365</v>
      </c>
      <c r="AE48" s="4609"/>
      <c r="AF48" s="4639" t="s">
        <v>577</v>
      </c>
      <c r="AG48" s="4640"/>
      <c r="AH48" s="4640"/>
      <c r="AI48" s="4640"/>
      <c r="AJ48" s="4640"/>
      <c r="AK48" s="4640"/>
      <c r="AL48" s="4640"/>
      <c r="AM48" s="4640"/>
      <c r="AN48" s="4640"/>
      <c r="AO48" s="4640"/>
      <c r="AP48" s="4640"/>
      <c r="AQ48" s="147" t="s">
        <v>569</v>
      </c>
      <c r="AR48" s="77"/>
    </row>
    <row r="49" spans="1:44" ht="19.5" thickBot="1">
      <c r="A49" s="1458" t="s">
        <v>550</v>
      </c>
      <c r="B49" s="4608" t="str">
        <f>B50</f>
        <v>Convertisseur</v>
      </c>
      <c r="C49" s="4608"/>
      <c r="D49" s="4608"/>
      <c r="E49" s="4608"/>
      <c r="F49" s="4608"/>
      <c r="G49" s="4608"/>
      <c r="H49" s="4608"/>
      <c r="I49" s="4608"/>
      <c r="J49" s="4608"/>
      <c r="K49" s="4608"/>
      <c r="L49" s="4608"/>
      <c r="M49" s="4608"/>
      <c r="N49" s="4608"/>
      <c r="P49" s="4609"/>
      <c r="Q49" s="148">
        <f>S47</f>
        <v>200</v>
      </c>
      <c r="R49" s="149">
        <f>Q49*R50</f>
        <v>24.489795918367346</v>
      </c>
      <c r="S49" s="149">
        <f>Q49*S50</f>
        <v>22.448979591836736</v>
      </c>
      <c r="T49" s="149">
        <f>Q49*T50</f>
        <v>153.0612244897959</v>
      </c>
      <c r="U49" s="433"/>
      <c r="V49" s="148">
        <f>X47</f>
        <v>200</v>
      </c>
      <c r="W49" s="150">
        <f>V49*W50</f>
        <v>34.4</v>
      </c>
      <c r="X49" s="150">
        <f>V49*X50</f>
        <v>64.600000000000009</v>
      </c>
      <c r="Y49" s="150">
        <f>V49*Y50</f>
        <v>101</v>
      </c>
      <c r="Z49" s="148">
        <f>AB47</f>
        <v>360</v>
      </c>
      <c r="AA49" s="149">
        <f>Z49*AA50</f>
        <v>39.96</v>
      </c>
      <c r="AB49" s="149">
        <f>Z49*AB50</f>
        <v>0</v>
      </c>
      <c r="AC49" s="151">
        <f>Z49*AC50</f>
        <v>320</v>
      </c>
      <c r="AE49" s="4609"/>
      <c r="AF49" s="73"/>
      <c r="AG49" s="74"/>
      <c r="AH49" s="74"/>
      <c r="AI49" s="74"/>
      <c r="AJ49" s="152" t="s">
        <v>555</v>
      </c>
      <c r="AK49" s="74"/>
      <c r="AL49" s="88"/>
      <c r="AM49" s="88"/>
      <c r="AN49" s="88"/>
      <c r="AO49" s="88"/>
      <c r="AP49" s="88"/>
      <c r="AR49" s="77"/>
    </row>
    <row r="50" spans="1:44" ht="15">
      <c r="A50" s="4609" t="str">
        <f>B50</f>
        <v>Convertisseur</v>
      </c>
      <c r="B50" s="4610" t="s">
        <v>551</v>
      </c>
      <c r="C50" s="4611"/>
      <c r="D50" s="4611"/>
      <c r="E50" s="4611"/>
      <c r="F50" s="4611"/>
      <c r="G50" s="4611"/>
      <c r="H50" s="4611"/>
      <c r="I50" s="4611"/>
      <c r="J50" s="4611"/>
      <c r="K50" s="4611"/>
      <c r="L50" s="4611"/>
      <c r="M50" s="4611"/>
      <c r="N50" s="4612"/>
      <c r="P50" s="4609"/>
      <c r="Q50" s="153">
        <f>R50+S50+T50</f>
        <v>1</v>
      </c>
      <c r="R50" s="154">
        <v>0.12244897959183673</v>
      </c>
      <c r="S50" s="154">
        <v>0.11224489795918367</v>
      </c>
      <c r="T50" s="154">
        <v>0.76530612244897955</v>
      </c>
      <c r="U50" s="433"/>
      <c r="V50" s="153">
        <f>W50+X50+Y50</f>
        <v>1</v>
      </c>
      <c r="W50" s="154">
        <v>0.17199999999999999</v>
      </c>
      <c r="X50" s="154">
        <v>0.32300000000000001</v>
      </c>
      <c r="Y50" s="154">
        <v>0.505</v>
      </c>
      <c r="Z50" s="153">
        <f>AA50+AB50+AC50</f>
        <v>0.99988888888888894</v>
      </c>
      <c r="AA50" s="154">
        <v>0.111</v>
      </c>
      <c r="AB50" s="155">
        <v>0</v>
      </c>
      <c r="AC50" s="156">
        <v>0.88888888888888895</v>
      </c>
      <c r="AE50" s="4609"/>
      <c r="AF50" s="1467" t="s">
        <v>545</v>
      </c>
      <c r="AG50" s="74"/>
      <c r="AH50" s="74"/>
      <c r="AI50" s="74"/>
      <c r="AJ50" s="74"/>
      <c r="AK50" s="74"/>
      <c r="AL50" s="74"/>
      <c r="AM50" s="74"/>
      <c r="AN50" s="74"/>
      <c r="AO50" s="74"/>
      <c r="AP50" s="74"/>
      <c r="AQ50" s="74"/>
      <c r="AR50" s="77"/>
    </row>
    <row r="51" spans="1:44" ht="15.75" thickBot="1">
      <c r="A51" s="4609"/>
      <c r="B51" s="4613"/>
      <c r="C51" s="4614"/>
      <c r="D51" s="4614"/>
      <c r="E51" s="4614"/>
      <c r="F51" s="4614"/>
      <c r="G51" s="4614"/>
      <c r="H51" s="4614"/>
      <c r="I51" s="4614"/>
      <c r="J51" s="4614"/>
      <c r="K51" s="4614"/>
      <c r="L51" s="4614"/>
      <c r="M51" s="4614"/>
      <c r="N51" s="4615"/>
      <c r="P51" s="4609"/>
      <c r="Q51" s="157"/>
      <c r="R51" s="137" t="s">
        <v>570</v>
      </c>
      <c r="S51" s="137" t="s">
        <v>570</v>
      </c>
      <c r="T51" s="137" t="s">
        <v>570</v>
      </c>
      <c r="U51" s="1324"/>
      <c r="V51" s="157"/>
      <c r="W51" s="137" t="s">
        <v>570</v>
      </c>
      <c r="X51" s="137" t="s">
        <v>570</v>
      </c>
      <c r="Y51" s="137" t="s">
        <v>570</v>
      </c>
      <c r="Z51" s="157"/>
      <c r="AA51" s="137" t="s">
        <v>570</v>
      </c>
      <c r="AB51" s="158"/>
      <c r="AC51" s="159" t="s">
        <v>570</v>
      </c>
      <c r="AE51" s="4609"/>
      <c r="AF51" s="72" t="str">
        <f ca="1">CELL("nomfichier",AE47)</f>
        <v>D:\Données\1.UPRT\0-UPRT.fait\uprt-php\www\mesimages\fichiers-uprt\ff-fiches-fabrication\ff-fiches-fabrication-maj-08-2020\[ff-5-B.collectivite-conditionnement-gastronormes.xlsx]Convertisseurs</v>
      </c>
      <c r="AG51" s="74"/>
      <c r="AH51" s="74"/>
      <c r="AI51" s="74"/>
      <c r="AJ51" s="74"/>
      <c r="AK51" s="74"/>
      <c r="AL51" s="74"/>
      <c r="AM51" s="74"/>
      <c r="AN51" s="74"/>
      <c r="AO51" s="74"/>
      <c r="AP51" s="74"/>
      <c r="AQ51" s="74"/>
      <c r="AR51" s="77"/>
    </row>
    <row r="52" spans="1:44" ht="15">
      <c r="A52" s="4609"/>
      <c r="B52" s="4616" t="s">
        <v>553</v>
      </c>
      <c r="C52" s="4617"/>
      <c r="D52" s="4620" t="s">
        <v>578</v>
      </c>
      <c r="E52" s="4621"/>
      <c r="F52" s="4621"/>
      <c r="G52" s="4621"/>
      <c r="H52" s="4621"/>
      <c r="I52" s="4621"/>
      <c r="J52" s="4621"/>
      <c r="K52" s="4621"/>
      <c r="L52" s="4621"/>
      <c r="M52" s="4621"/>
      <c r="N52" s="4622"/>
      <c r="P52" s="4609"/>
      <c r="Q52" s="160" t="s">
        <v>570</v>
      </c>
      <c r="R52" s="161" t="s">
        <v>579</v>
      </c>
      <c r="S52" s="162"/>
      <c r="T52" s="162"/>
      <c r="U52" s="162"/>
      <c r="V52" s="162"/>
      <c r="W52" s="162"/>
      <c r="X52" s="162"/>
      <c r="Y52" s="162"/>
      <c r="Z52" s="162"/>
      <c r="AA52" s="162"/>
      <c r="AB52" s="162"/>
      <c r="AC52" s="163"/>
      <c r="AE52" s="4609"/>
      <c r="AF52" s="128"/>
      <c r="AG52" s="129"/>
      <c r="AH52" s="129"/>
      <c r="AI52" s="129"/>
      <c r="AJ52" s="130"/>
      <c r="AK52" s="130"/>
      <c r="AL52" s="130"/>
      <c r="AM52" s="130"/>
      <c r="AN52" s="130"/>
      <c r="AO52" s="130"/>
      <c r="AP52" s="130"/>
      <c r="AQ52" s="130"/>
      <c r="AR52" s="131"/>
    </row>
    <row r="53" spans="1:44" ht="15.75">
      <c r="A53" s="4609"/>
      <c r="B53" s="4618"/>
      <c r="C53" s="4619"/>
      <c r="D53" s="4623"/>
      <c r="E53" s="4623"/>
      <c r="F53" s="4623"/>
      <c r="G53" s="4623"/>
      <c r="H53" s="4623"/>
      <c r="I53" s="4623"/>
      <c r="J53" s="4623"/>
      <c r="K53" s="4623"/>
      <c r="L53" s="4623"/>
      <c r="M53" s="4623"/>
      <c r="N53" s="4624"/>
      <c r="P53" s="4609"/>
      <c r="Q53" s="164" t="s">
        <v>569</v>
      </c>
      <c r="R53" s="165" t="s">
        <v>580</v>
      </c>
      <c r="S53" s="162"/>
      <c r="T53" s="162"/>
      <c r="U53" s="162"/>
      <c r="V53" s="162"/>
      <c r="W53" s="162"/>
      <c r="X53" s="162"/>
      <c r="Y53" s="162"/>
      <c r="Z53" s="162"/>
      <c r="AA53" s="162"/>
      <c r="AB53" s="74"/>
      <c r="AC53" s="166" t="s">
        <v>555</v>
      </c>
      <c r="AE53" s="4609"/>
      <c r="AF53" s="73"/>
      <c r="AG53" s="74" t="s">
        <v>564</v>
      </c>
      <c r="AH53" s="132" t="s">
        <v>565</v>
      </c>
      <c r="AI53" s="74"/>
      <c r="AJ53" s="74"/>
      <c r="AK53" s="4637" t="s">
        <v>566</v>
      </c>
      <c r="AL53" s="4637"/>
      <c r="AM53" s="4637"/>
      <c r="AN53" s="4637"/>
      <c r="AO53" s="4637"/>
      <c r="AP53" s="4637"/>
      <c r="AQ53" s="4637"/>
      <c r="AR53" s="4638"/>
    </row>
    <row r="54" spans="1:44" ht="15.75">
      <c r="A54" s="4609"/>
      <c r="B54" s="73"/>
      <c r="C54" s="74"/>
      <c r="D54" s="74"/>
      <c r="E54" s="74"/>
      <c r="F54" s="74"/>
      <c r="G54" s="75"/>
      <c r="H54" s="75"/>
      <c r="I54" s="75"/>
      <c r="J54" s="75"/>
      <c r="K54" s="75"/>
      <c r="L54" s="74"/>
      <c r="M54" s="74"/>
      <c r="N54" s="76" t="s">
        <v>555</v>
      </c>
      <c r="P54" s="4609"/>
      <c r="Q54" s="167"/>
      <c r="R54" s="140"/>
      <c r="S54" s="1476" t="s">
        <v>553</v>
      </c>
      <c r="T54" s="1477" t="s">
        <v>376</v>
      </c>
      <c r="U54" s="433"/>
      <c r="V54" s="155"/>
      <c r="W54" s="140"/>
      <c r="X54" s="140"/>
      <c r="Y54" s="140"/>
      <c r="Z54" s="162"/>
      <c r="AA54" s="162"/>
      <c r="AB54" s="74"/>
      <c r="AC54" s="163"/>
      <c r="AE54" s="4609"/>
      <c r="AF54" s="74"/>
      <c r="AG54" s="74"/>
      <c r="AH54" s="74"/>
      <c r="AI54" s="74"/>
      <c r="AJ54" s="74"/>
      <c r="AK54" s="134"/>
      <c r="AL54" s="134" t="s">
        <v>567</v>
      </c>
      <c r="AM54" s="134"/>
      <c r="AN54" s="134"/>
      <c r="AO54" s="134"/>
      <c r="AP54" s="134"/>
      <c r="AQ54" s="134"/>
      <c r="AR54" s="135"/>
    </row>
    <row r="55" spans="1:44">
      <c r="A55" s="4609"/>
      <c r="B55" s="73"/>
      <c r="C55" s="74"/>
      <c r="D55" s="74"/>
      <c r="E55" s="74"/>
      <c r="F55" s="74"/>
      <c r="G55" s="74"/>
      <c r="H55" s="74"/>
      <c r="I55" s="74"/>
      <c r="J55" s="74"/>
      <c r="K55" s="74"/>
      <c r="L55" s="74"/>
      <c r="M55" s="74"/>
      <c r="N55" s="77"/>
      <c r="P55" s="4609"/>
      <c r="Q55" s="4625" t="s">
        <v>561</v>
      </c>
      <c r="R55" s="4626"/>
      <c r="S55" s="4626"/>
      <c r="T55" s="4626"/>
      <c r="U55" s="4626"/>
      <c r="V55" s="4626"/>
      <c r="W55" s="4626"/>
      <c r="X55" s="4626"/>
      <c r="Y55" s="4626"/>
      <c r="Z55" s="4626"/>
      <c r="AA55" s="4626"/>
      <c r="AB55" s="4626"/>
      <c r="AC55" s="4627"/>
      <c r="AE55" s="4609"/>
      <c r="AF55" s="4625" t="s">
        <v>568</v>
      </c>
      <c r="AG55" s="4626"/>
      <c r="AH55" s="4626"/>
      <c r="AI55" s="4626"/>
      <c r="AJ55" s="4626"/>
      <c r="AK55" s="4626"/>
      <c r="AL55" s="4626"/>
      <c r="AM55" s="4626"/>
      <c r="AN55" s="4626"/>
      <c r="AO55" s="4626"/>
      <c r="AP55" s="4626"/>
      <c r="AQ55" s="4626"/>
      <c r="AR55" s="4627"/>
    </row>
    <row r="56" spans="1:44" ht="13.5" thickBot="1">
      <c r="A56" s="4609"/>
      <c r="B56" s="73"/>
      <c r="C56" s="74"/>
      <c r="D56" s="74"/>
      <c r="E56" s="74"/>
      <c r="F56" s="74"/>
      <c r="G56" s="74"/>
      <c r="H56" s="74"/>
      <c r="I56" s="74"/>
      <c r="J56" s="74"/>
      <c r="K56" s="74"/>
      <c r="L56" s="74"/>
      <c r="M56" s="74"/>
      <c r="N56" s="77"/>
      <c r="P56" s="4609"/>
      <c r="Q56" s="4628"/>
      <c r="R56" s="4629"/>
      <c r="S56" s="4629"/>
      <c r="T56" s="4629"/>
      <c r="U56" s="4629"/>
      <c r="V56" s="4629"/>
      <c r="W56" s="4629"/>
      <c r="X56" s="4629"/>
      <c r="Y56" s="4629"/>
      <c r="Z56" s="4629"/>
      <c r="AA56" s="4629"/>
      <c r="AB56" s="4629"/>
      <c r="AC56" s="4630"/>
      <c r="AE56" s="4609"/>
      <c r="AF56" s="4628"/>
      <c r="AG56" s="4629"/>
      <c r="AH56" s="4629"/>
      <c r="AI56" s="4629"/>
      <c r="AJ56" s="4629"/>
      <c r="AK56" s="4629"/>
      <c r="AL56" s="4629"/>
      <c r="AM56" s="4629"/>
      <c r="AN56" s="4629"/>
      <c r="AO56" s="4629"/>
      <c r="AP56" s="4629"/>
      <c r="AQ56" s="4629"/>
      <c r="AR56" s="4630"/>
    </row>
    <row r="57" spans="1:44">
      <c r="A57" s="4609"/>
      <c r="B57" s="73"/>
      <c r="C57" s="74"/>
      <c r="D57" s="74"/>
      <c r="E57" s="74"/>
      <c r="F57" s="74"/>
      <c r="G57" s="74"/>
      <c r="H57" s="74"/>
      <c r="I57" s="74"/>
      <c r="J57" s="74"/>
      <c r="K57" s="74"/>
      <c r="L57" s="74"/>
      <c r="M57" s="74"/>
      <c r="N57" s="77"/>
    </row>
    <row r="58" spans="1:44" ht="15.75" thickBot="1">
      <c r="A58" s="4609"/>
      <c r="B58" s="73"/>
      <c r="C58" s="74"/>
      <c r="D58" s="74"/>
      <c r="E58" s="74"/>
      <c r="F58" s="74"/>
      <c r="G58" s="74"/>
      <c r="H58" s="74"/>
      <c r="I58" s="74"/>
      <c r="J58" s="74"/>
      <c r="K58" s="74"/>
      <c r="L58" s="74"/>
      <c r="M58" s="74"/>
      <c r="N58" s="77"/>
      <c r="P58" s="1458" t="s">
        <v>550</v>
      </c>
      <c r="Q58" s="4608" t="str">
        <f>Q59</f>
        <v>Gélatine alimentaire</v>
      </c>
      <c r="R58" s="4608"/>
      <c r="S58" s="4608"/>
      <c r="T58" s="4608"/>
      <c r="U58" s="4608"/>
      <c r="V58" s="4608"/>
      <c r="W58" s="4608"/>
      <c r="X58" s="4608"/>
      <c r="Y58" s="4608"/>
      <c r="Z58" s="4608"/>
      <c r="AA58" s="4608"/>
      <c r="AB58" s="4608"/>
      <c r="AC58" s="4608"/>
      <c r="AE58" s="1458" t="s">
        <v>550</v>
      </c>
      <c r="AF58" s="4608" t="str">
        <f>AF59</f>
        <v>Gélatine alimentaire</v>
      </c>
      <c r="AG58" s="4608"/>
      <c r="AH58" s="4608"/>
      <c r="AI58" s="4608"/>
      <c r="AJ58" s="4608"/>
      <c r="AK58" s="4608"/>
      <c r="AL58" s="4608"/>
      <c r="AM58" s="4608"/>
      <c r="AN58" s="4608"/>
      <c r="AO58" s="4608"/>
      <c r="AP58" s="4608"/>
      <c r="AQ58" s="4608"/>
      <c r="AR58" s="4608"/>
    </row>
    <row r="59" spans="1:44">
      <c r="A59" s="4609"/>
      <c r="B59" s="73"/>
      <c r="C59" s="74"/>
      <c r="D59" s="74"/>
      <c r="E59" s="74"/>
      <c r="F59" s="74"/>
      <c r="G59" s="74"/>
      <c r="H59" s="74"/>
      <c r="I59" s="74"/>
      <c r="J59" s="74"/>
      <c r="K59" s="74"/>
      <c r="L59" s="74"/>
      <c r="M59" s="74"/>
      <c r="N59" s="77"/>
      <c r="P59" s="4609" t="str">
        <f>Q59</f>
        <v>Gélatine alimentaire</v>
      </c>
      <c r="Q59" s="4610" t="s">
        <v>581</v>
      </c>
      <c r="R59" s="4611"/>
      <c r="S59" s="4611"/>
      <c r="T59" s="4611"/>
      <c r="U59" s="4611"/>
      <c r="V59" s="4611"/>
      <c r="W59" s="4611"/>
      <c r="X59" s="4611"/>
      <c r="Y59" s="4611"/>
      <c r="Z59" s="4611"/>
      <c r="AA59" s="4611"/>
      <c r="AB59" s="4611"/>
      <c r="AC59" s="4612"/>
      <c r="AE59" s="4609" t="str">
        <f>AF59</f>
        <v>Gélatine alimentaire</v>
      </c>
      <c r="AF59" s="4610" t="s">
        <v>581</v>
      </c>
      <c r="AG59" s="4611"/>
      <c r="AH59" s="4611"/>
      <c r="AI59" s="4611"/>
      <c r="AJ59" s="4611"/>
      <c r="AK59" s="4611"/>
      <c r="AL59" s="4611"/>
      <c r="AM59" s="4611"/>
      <c r="AN59" s="4611"/>
      <c r="AO59" s="4611"/>
      <c r="AP59" s="4611"/>
      <c r="AQ59" s="4611"/>
      <c r="AR59" s="4612"/>
    </row>
    <row r="60" spans="1:44">
      <c r="A60" s="4609"/>
      <c r="B60" s="73"/>
      <c r="C60" s="74"/>
      <c r="D60" s="74"/>
      <c r="E60" s="74"/>
      <c r="F60" s="74"/>
      <c r="G60" s="74"/>
      <c r="H60" s="74"/>
      <c r="I60" s="74"/>
      <c r="J60" s="74"/>
      <c r="K60" s="74"/>
      <c r="L60" s="74"/>
      <c r="M60" s="74"/>
      <c r="N60" s="77"/>
      <c r="P60" s="4609"/>
      <c r="Q60" s="4613"/>
      <c r="R60" s="4614"/>
      <c r="S60" s="4614"/>
      <c r="T60" s="4614"/>
      <c r="U60" s="4614"/>
      <c r="V60" s="4614"/>
      <c r="W60" s="4614"/>
      <c r="X60" s="4614"/>
      <c r="Y60" s="4614"/>
      <c r="Z60" s="4614"/>
      <c r="AA60" s="4614"/>
      <c r="AB60" s="4614"/>
      <c r="AC60" s="4615"/>
      <c r="AE60" s="4609"/>
      <c r="AF60" s="4613"/>
      <c r="AG60" s="4614"/>
      <c r="AH60" s="4614"/>
      <c r="AI60" s="4614"/>
      <c r="AJ60" s="4614"/>
      <c r="AK60" s="4614"/>
      <c r="AL60" s="4614"/>
      <c r="AM60" s="4614"/>
      <c r="AN60" s="4614"/>
      <c r="AO60" s="4614"/>
      <c r="AP60" s="4614"/>
      <c r="AQ60" s="4614"/>
      <c r="AR60" s="4615"/>
    </row>
    <row r="61" spans="1:44">
      <c r="A61" s="4609"/>
      <c r="B61" s="73"/>
      <c r="C61" s="74"/>
      <c r="D61" s="74"/>
      <c r="E61" s="74"/>
      <c r="F61" s="74"/>
      <c r="G61" s="74"/>
      <c r="H61" s="74"/>
      <c r="I61" s="74"/>
      <c r="J61" s="74"/>
      <c r="K61" s="74"/>
      <c r="L61" s="74"/>
      <c r="M61" s="74"/>
      <c r="N61" s="77"/>
      <c r="P61" s="4609"/>
      <c r="Q61" s="4616" t="s">
        <v>582</v>
      </c>
      <c r="R61" s="4617"/>
      <c r="S61" s="4617"/>
      <c r="T61" s="4617"/>
      <c r="U61" s="4617"/>
      <c r="V61" s="4617"/>
      <c r="W61" s="4617"/>
      <c r="X61" s="4617"/>
      <c r="Y61" s="4617"/>
      <c r="Z61" s="4617"/>
      <c r="AA61" s="4617"/>
      <c r="AB61" s="4617"/>
      <c r="AC61" s="4641"/>
      <c r="AE61" s="4609"/>
      <c r="AF61" s="4616" t="s">
        <v>582</v>
      </c>
      <c r="AG61" s="4617"/>
      <c r="AH61" s="4617"/>
      <c r="AI61" s="4617"/>
      <c r="AJ61" s="4617"/>
      <c r="AK61" s="4617"/>
      <c r="AL61" s="4617"/>
      <c r="AM61" s="4617"/>
      <c r="AN61" s="4617"/>
      <c r="AO61" s="4617"/>
      <c r="AP61" s="4617"/>
      <c r="AQ61" s="4617"/>
      <c r="AR61" s="4641"/>
    </row>
    <row r="62" spans="1:44" ht="13.5" thickBot="1">
      <c r="A62" s="4609"/>
      <c r="B62" s="73"/>
      <c r="C62" s="74"/>
      <c r="D62" s="74"/>
      <c r="E62" s="74"/>
      <c r="F62" s="74"/>
      <c r="G62" s="74"/>
      <c r="H62" s="74"/>
      <c r="I62" s="74"/>
      <c r="J62" s="74"/>
      <c r="K62" s="74"/>
      <c r="L62" s="74"/>
      <c r="M62" s="74"/>
      <c r="N62" s="77"/>
      <c r="P62" s="4609"/>
      <c r="Q62" s="4618"/>
      <c r="R62" s="4619"/>
      <c r="S62" s="4619"/>
      <c r="T62" s="4619"/>
      <c r="U62" s="4619"/>
      <c r="V62" s="4619"/>
      <c r="W62" s="4619"/>
      <c r="X62" s="4619"/>
      <c r="Y62" s="4619"/>
      <c r="Z62" s="4619"/>
      <c r="AA62" s="4619"/>
      <c r="AB62" s="4619"/>
      <c r="AC62" s="4642"/>
      <c r="AE62" s="4609"/>
      <c r="AF62" s="4618"/>
      <c r="AG62" s="4619"/>
      <c r="AH62" s="4619"/>
      <c r="AI62" s="4619"/>
      <c r="AJ62" s="4619"/>
      <c r="AK62" s="4619"/>
      <c r="AL62" s="4619"/>
      <c r="AM62" s="4619"/>
      <c r="AN62" s="4619"/>
      <c r="AO62" s="4619"/>
      <c r="AP62" s="4619"/>
      <c r="AQ62" s="4619"/>
      <c r="AR62" s="4642"/>
    </row>
    <row r="63" spans="1:44" ht="15.75">
      <c r="A63" s="4609"/>
      <c r="B63" s="73"/>
      <c r="C63" s="74"/>
      <c r="D63" s="74"/>
      <c r="E63" s="74"/>
      <c r="F63" s="74"/>
      <c r="G63" s="74"/>
      <c r="H63" s="74"/>
      <c r="I63" s="74"/>
      <c r="J63" s="74"/>
      <c r="K63" s="74"/>
      <c r="L63" s="74"/>
      <c r="M63" s="74"/>
      <c r="N63" s="77"/>
      <c r="P63" s="4609"/>
      <c r="Q63" s="73"/>
      <c r="R63" s="74"/>
      <c r="S63" s="74"/>
      <c r="T63" s="74"/>
      <c r="U63" s="74"/>
      <c r="V63" s="74"/>
      <c r="W63" s="74"/>
      <c r="X63" s="74"/>
      <c r="Y63" s="74"/>
      <c r="Z63" s="74"/>
      <c r="AA63" s="74"/>
      <c r="AB63" s="74"/>
      <c r="AC63" s="76" t="s">
        <v>555</v>
      </c>
      <c r="AE63" s="4609"/>
      <c r="AF63" s="4643" t="s">
        <v>556</v>
      </c>
      <c r="AG63" s="4644"/>
      <c r="AH63" s="4644"/>
      <c r="AI63" s="4644"/>
      <c r="AJ63" s="4644"/>
      <c r="AK63" s="4644"/>
      <c r="AL63" s="4644"/>
      <c r="AM63" s="4644"/>
      <c r="AN63" s="4644"/>
      <c r="AO63" s="4644"/>
      <c r="AP63" s="4644"/>
      <c r="AQ63" s="4644"/>
      <c r="AR63" s="4645"/>
    </row>
    <row r="64" spans="1:44" ht="16.5" thickBot="1">
      <c r="A64" s="4609"/>
      <c r="B64" s="73"/>
      <c r="C64" s="74"/>
      <c r="D64" s="74"/>
      <c r="E64" s="74"/>
      <c r="F64" s="74"/>
      <c r="G64" s="74"/>
      <c r="H64" s="74"/>
      <c r="I64" s="74"/>
      <c r="J64" s="74"/>
      <c r="K64" s="74"/>
      <c r="L64" s="74"/>
      <c r="M64" s="74"/>
      <c r="N64" s="77"/>
      <c r="P64" s="4609"/>
      <c r="Q64" s="73"/>
      <c r="R64" s="1478" t="s">
        <v>583</v>
      </c>
      <c r="S64" s="74"/>
      <c r="T64" s="74"/>
      <c r="U64" s="74"/>
      <c r="V64" s="74"/>
      <c r="W64" s="74"/>
      <c r="X64" s="74"/>
      <c r="Y64" s="74"/>
      <c r="Z64" s="74"/>
      <c r="AA64" s="74"/>
      <c r="AB64" s="74"/>
      <c r="AC64" s="77"/>
      <c r="AE64" s="4609"/>
      <c r="AF64" s="4646"/>
      <c r="AG64" s="4647"/>
      <c r="AH64" s="4647"/>
      <c r="AI64" s="4647"/>
      <c r="AJ64" s="4647"/>
      <c r="AK64" s="4647"/>
      <c r="AL64" s="4647"/>
      <c r="AM64" s="4647"/>
      <c r="AN64" s="4647"/>
      <c r="AO64" s="4647"/>
      <c r="AP64" s="4647"/>
      <c r="AQ64" s="4647"/>
      <c r="AR64" s="4648"/>
    </row>
    <row r="65" spans="1:44" ht="15.75">
      <c r="A65" s="4609"/>
      <c r="B65" s="73"/>
      <c r="C65" s="74"/>
      <c r="D65" s="74"/>
      <c r="E65" s="74"/>
      <c r="F65" s="74"/>
      <c r="G65" s="74"/>
      <c r="H65" s="74"/>
      <c r="I65" s="74"/>
      <c r="J65" s="74"/>
      <c r="K65" s="74"/>
      <c r="L65" s="74"/>
      <c r="M65" s="74"/>
      <c r="N65" s="77"/>
      <c r="P65" s="4609"/>
      <c r="Q65" s="73"/>
      <c r="R65" s="1478" t="s">
        <v>584</v>
      </c>
      <c r="S65" s="74"/>
      <c r="T65" s="74"/>
      <c r="U65" s="74"/>
      <c r="V65" s="74"/>
      <c r="W65" s="74"/>
      <c r="X65" s="74"/>
      <c r="Y65" s="74"/>
      <c r="Z65" s="74"/>
      <c r="AA65" s="74"/>
      <c r="AB65" s="74"/>
      <c r="AC65" s="77"/>
      <c r="AE65" s="4609"/>
      <c r="AF65" s="4649" t="s">
        <v>548</v>
      </c>
      <c r="AG65" s="4650"/>
      <c r="AH65" s="4650"/>
      <c r="AI65" s="4650"/>
      <c r="AJ65" s="4650"/>
      <c r="AK65" s="4650"/>
      <c r="AL65" s="4650"/>
      <c r="AM65" s="4650"/>
      <c r="AN65" s="4650"/>
      <c r="AO65" s="4650"/>
      <c r="AP65" s="4650"/>
      <c r="AQ65" s="140" t="s">
        <v>570</v>
      </c>
      <c r="AR65" s="1475"/>
    </row>
    <row r="66" spans="1:44" ht="18.75">
      <c r="A66" s="4609"/>
      <c r="B66" s="73"/>
      <c r="C66" s="74"/>
      <c r="D66" s="74"/>
      <c r="E66" s="74"/>
      <c r="F66" s="74"/>
      <c r="G66" s="74"/>
      <c r="H66" s="74"/>
      <c r="I66" s="74"/>
      <c r="J66" s="74"/>
      <c r="K66" s="74"/>
      <c r="L66" s="74"/>
      <c r="M66" s="74"/>
      <c r="N66" s="77"/>
      <c r="P66" s="4609"/>
      <c r="Q66" s="73"/>
      <c r="R66" s="1478" t="s">
        <v>585</v>
      </c>
      <c r="S66" s="74"/>
      <c r="T66" s="74"/>
      <c r="U66" s="74"/>
      <c r="V66" s="74"/>
      <c r="W66" s="74"/>
      <c r="X66" s="74"/>
      <c r="Y66" s="74"/>
      <c r="Z66" s="74"/>
      <c r="AA66" s="74"/>
      <c r="AB66" s="74"/>
      <c r="AC66" s="77"/>
      <c r="AE66" s="4609"/>
      <c r="AF66" s="4649"/>
      <c r="AG66" s="4650"/>
      <c r="AH66" s="4650"/>
      <c r="AI66" s="4650"/>
      <c r="AJ66" s="4650"/>
      <c r="AK66" s="4650"/>
      <c r="AL66" s="4650"/>
      <c r="AM66" s="4650"/>
      <c r="AN66" s="4650"/>
      <c r="AO66" s="4650"/>
      <c r="AP66" s="4650"/>
      <c r="AQ66" s="88"/>
      <c r="AR66" s="143"/>
    </row>
    <row r="67" spans="1:44" ht="15.75">
      <c r="A67" s="4609"/>
      <c r="B67" s="4625" t="s">
        <v>561</v>
      </c>
      <c r="C67" s="4626"/>
      <c r="D67" s="4626"/>
      <c r="E67" s="4626"/>
      <c r="F67" s="4626"/>
      <c r="G67" s="4626"/>
      <c r="H67" s="4626"/>
      <c r="I67" s="4626"/>
      <c r="J67" s="4626"/>
      <c r="K67" s="4626"/>
      <c r="L67" s="4626"/>
      <c r="M67" s="4626"/>
      <c r="N67" s="4627"/>
      <c r="P67" s="4609"/>
      <c r="Q67" s="73"/>
      <c r="R67" s="1478" t="s">
        <v>586</v>
      </c>
      <c r="S67" s="74"/>
      <c r="T67" s="74"/>
      <c r="U67" s="74"/>
      <c r="V67" s="74"/>
      <c r="W67" s="74"/>
      <c r="X67" s="74"/>
      <c r="Y67" s="74"/>
      <c r="Z67" s="74"/>
      <c r="AA67" s="74"/>
      <c r="AB67" s="74"/>
      <c r="AC67" s="77"/>
      <c r="AE67" s="4609"/>
      <c r="AF67" s="4639" t="s">
        <v>577</v>
      </c>
      <c r="AG67" s="4640"/>
      <c r="AH67" s="4640"/>
      <c r="AI67" s="4640"/>
      <c r="AJ67" s="4640"/>
      <c r="AK67" s="4640"/>
      <c r="AL67" s="4640"/>
      <c r="AM67" s="4640"/>
      <c r="AN67" s="4640"/>
      <c r="AO67" s="4640"/>
      <c r="AP67" s="4640"/>
      <c r="AQ67" s="147" t="s">
        <v>569</v>
      </c>
      <c r="AR67" s="77"/>
    </row>
    <row r="68" spans="1:44" ht="16.5" thickBot="1">
      <c r="A68" s="4609"/>
      <c r="B68" s="4628"/>
      <c r="C68" s="4629"/>
      <c r="D68" s="4629"/>
      <c r="E68" s="4629"/>
      <c r="F68" s="4629"/>
      <c r="G68" s="4629"/>
      <c r="H68" s="4629"/>
      <c r="I68" s="4629"/>
      <c r="J68" s="4629"/>
      <c r="K68" s="4629"/>
      <c r="L68" s="4629"/>
      <c r="M68" s="4629"/>
      <c r="N68" s="4630"/>
      <c r="P68" s="4609"/>
      <c r="Q68" s="73"/>
      <c r="R68" s="1478" t="s">
        <v>587</v>
      </c>
      <c r="S68" s="74"/>
      <c r="T68" s="74"/>
      <c r="U68" s="74"/>
      <c r="V68" s="74"/>
      <c r="W68" s="74"/>
      <c r="X68" s="74"/>
      <c r="Y68" s="74"/>
      <c r="Z68" s="74"/>
      <c r="AA68" s="74"/>
      <c r="AB68" s="74"/>
      <c r="AC68" s="77"/>
      <c r="AE68" s="4609"/>
      <c r="AF68" s="73"/>
      <c r="AG68" s="74"/>
      <c r="AH68" s="74"/>
      <c r="AI68" s="74"/>
      <c r="AJ68" s="74"/>
      <c r="AK68" s="74"/>
      <c r="AL68" s="74"/>
      <c r="AM68" s="74"/>
      <c r="AN68" s="74"/>
      <c r="AO68" s="74"/>
      <c r="AP68" s="74"/>
      <c r="AQ68" s="74"/>
      <c r="AR68" s="77"/>
    </row>
    <row r="69" spans="1:44" ht="15.75">
      <c r="P69" s="4609"/>
      <c r="Q69" s="73"/>
      <c r="R69" s="1478" t="s">
        <v>588</v>
      </c>
      <c r="S69" s="74"/>
      <c r="T69" s="74"/>
      <c r="U69" s="74"/>
      <c r="V69" s="74"/>
      <c r="W69" s="74"/>
      <c r="X69" s="74"/>
      <c r="Y69" s="74"/>
      <c r="Z69" s="74"/>
      <c r="AA69" s="74"/>
      <c r="AB69" s="74"/>
      <c r="AC69" s="77"/>
      <c r="AE69" s="4609"/>
      <c r="AF69" s="73"/>
      <c r="AG69" s="74"/>
      <c r="AH69" s="74"/>
      <c r="AI69" s="74"/>
      <c r="AJ69" s="74"/>
      <c r="AK69" s="74"/>
      <c r="AL69" s="74"/>
      <c r="AM69" s="74"/>
      <c r="AN69" s="74"/>
      <c r="AO69" s="74"/>
      <c r="AP69" s="74"/>
      <c r="AQ69" s="74"/>
      <c r="AR69" s="77"/>
    </row>
    <row r="70" spans="1:44" ht="16.5" thickBot="1">
      <c r="A70" s="1458" t="s">
        <v>550</v>
      </c>
      <c r="B70" s="4608" t="str">
        <f>B71</f>
        <v>Convertisseur</v>
      </c>
      <c r="C70" s="4608"/>
      <c r="D70" s="4608"/>
      <c r="E70" s="4608"/>
      <c r="F70" s="4608"/>
      <c r="G70" s="4608"/>
      <c r="H70" s="4608"/>
      <c r="I70" s="4608"/>
      <c r="J70" s="4608"/>
      <c r="K70" s="4608"/>
      <c r="L70" s="4608"/>
      <c r="M70" s="4608"/>
      <c r="N70" s="4608"/>
      <c r="P70" s="4609"/>
      <c r="Q70" s="73"/>
      <c r="R70" s="1478" t="s">
        <v>589</v>
      </c>
      <c r="S70" s="74"/>
      <c r="T70" s="74"/>
      <c r="U70" s="74"/>
      <c r="V70" s="74"/>
      <c r="W70" s="74"/>
      <c r="X70" s="74"/>
      <c r="Y70" s="74"/>
      <c r="Z70" s="74"/>
      <c r="AA70" s="74"/>
      <c r="AB70" s="74"/>
      <c r="AC70" s="77"/>
      <c r="AE70" s="4609"/>
      <c r="AF70" s="73"/>
      <c r="AG70" s="74"/>
      <c r="AH70" s="74"/>
      <c r="AI70" s="74"/>
      <c r="AJ70" s="74"/>
      <c r="AK70" s="74"/>
      <c r="AL70" s="74"/>
      <c r="AM70" s="74"/>
      <c r="AN70" s="74"/>
      <c r="AO70" s="74"/>
      <c r="AP70" s="74"/>
      <c r="AQ70" s="74"/>
      <c r="AR70" s="77"/>
    </row>
    <row r="71" spans="1:44">
      <c r="A71" s="4609" t="str">
        <f>B71</f>
        <v>Convertisseur</v>
      </c>
      <c r="B71" s="4610" t="s">
        <v>551</v>
      </c>
      <c r="C71" s="4611"/>
      <c r="D71" s="4611"/>
      <c r="E71" s="4611"/>
      <c r="F71" s="4611"/>
      <c r="G71" s="4611"/>
      <c r="H71" s="4611"/>
      <c r="I71" s="4611"/>
      <c r="J71" s="4611"/>
      <c r="K71" s="4611"/>
      <c r="L71" s="4611"/>
      <c r="M71" s="4611"/>
      <c r="N71" s="4612"/>
      <c r="P71" s="4609"/>
      <c r="Q71" s="73"/>
      <c r="R71" s="74"/>
      <c r="S71" s="74"/>
      <c r="T71" s="74"/>
      <c r="U71" s="74"/>
      <c r="V71" s="74"/>
      <c r="W71" s="74"/>
      <c r="X71" s="74"/>
      <c r="Y71" s="74"/>
      <c r="Z71" s="74"/>
      <c r="AA71" s="74"/>
      <c r="AB71" s="74"/>
      <c r="AC71" s="77"/>
      <c r="AE71" s="4609"/>
      <c r="AF71" s="73"/>
      <c r="AG71" s="74"/>
      <c r="AH71" s="74"/>
      <c r="AI71" s="74"/>
      <c r="AJ71" s="74"/>
      <c r="AK71" s="74"/>
      <c r="AL71" s="74"/>
      <c r="AM71" s="74"/>
      <c r="AN71" s="74"/>
      <c r="AO71" s="74"/>
      <c r="AP71" s="74"/>
      <c r="AQ71" s="74"/>
      <c r="AR71" s="77"/>
    </row>
    <row r="72" spans="1:44" ht="15.75">
      <c r="A72" s="4609"/>
      <c r="B72" s="4613"/>
      <c r="C72" s="4614"/>
      <c r="D72" s="4614"/>
      <c r="E72" s="4614"/>
      <c r="F72" s="4614"/>
      <c r="G72" s="4614"/>
      <c r="H72" s="4614"/>
      <c r="I72" s="4614"/>
      <c r="J72" s="4614"/>
      <c r="K72" s="4614"/>
      <c r="L72" s="4614"/>
      <c r="M72" s="4614"/>
      <c r="N72" s="4615"/>
      <c r="P72" s="4609"/>
      <c r="Q72" s="73"/>
      <c r="R72" s="4631" t="s">
        <v>356</v>
      </c>
      <c r="S72" s="4632"/>
      <c r="T72" s="4632"/>
      <c r="U72" s="4632"/>
      <c r="V72" s="4632"/>
      <c r="W72" s="4632"/>
      <c r="X72" s="4632"/>
      <c r="Y72" s="4632"/>
      <c r="Z72" s="4632"/>
      <c r="AA72" s="4632"/>
      <c r="AB72" s="4633"/>
      <c r="AC72" s="77"/>
      <c r="AE72" s="4609"/>
      <c r="AF72" s="73"/>
      <c r="AG72" s="74"/>
      <c r="AH72" s="74"/>
      <c r="AI72" s="74"/>
      <c r="AJ72" s="152" t="s">
        <v>555</v>
      </c>
      <c r="AK72" s="74"/>
      <c r="AL72" s="74"/>
      <c r="AM72" s="74"/>
      <c r="AN72" s="74"/>
      <c r="AO72" s="74"/>
      <c r="AP72" s="74"/>
      <c r="AQ72" s="74"/>
      <c r="AR72" s="77"/>
    </row>
    <row r="73" spans="1:44" ht="15">
      <c r="A73" s="4609"/>
      <c r="B73" s="4616" t="s">
        <v>553</v>
      </c>
      <c r="C73" s="4617"/>
      <c r="D73" s="4620" t="s">
        <v>590</v>
      </c>
      <c r="E73" s="4621"/>
      <c r="F73" s="4621"/>
      <c r="G73" s="4621"/>
      <c r="H73" s="4621"/>
      <c r="I73" s="4621"/>
      <c r="J73" s="4621"/>
      <c r="K73" s="4621"/>
      <c r="L73" s="4621"/>
      <c r="M73" s="4621"/>
      <c r="N73" s="4622"/>
      <c r="P73" s="4609"/>
      <c r="Q73" s="73"/>
      <c r="R73" s="1479"/>
      <c r="S73" s="1480"/>
      <c r="T73" s="433"/>
      <c r="U73" s="140" t="s">
        <v>570</v>
      </c>
      <c r="V73" s="1480"/>
      <c r="W73" s="4634" t="s">
        <v>362</v>
      </c>
      <c r="X73" s="4634"/>
      <c r="Y73" s="4634"/>
      <c r="Z73" s="4634"/>
      <c r="AA73" s="4634"/>
      <c r="AB73" s="4635"/>
      <c r="AC73" s="77"/>
      <c r="AE73" s="4609"/>
      <c r="AF73" s="73"/>
      <c r="AG73" s="74"/>
      <c r="AH73" s="74"/>
      <c r="AI73" s="74"/>
      <c r="AJ73" s="74"/>
      <c r="AK73" s="74"/>
      <c r="AL73" s="74"/>
      <c r="AM73" s="74"/>
      <c r="AN73" s="74"/>
      <c r="AO73" s="74"/>
      <c r="AP73" s="74"/>
      <c r="AQ73" s="74"/>
      <c r="AR73" s="77"/>
    </row>
    <row r="74" spans="1:44" ht="15.75">
      <c r="A74" s="4609"/>
      <c r="B74" s="4618"/>
      <c r="C74" s="4619"/>
      <c r="D74" s="4623"/>
      <c r="E74" s="4623"/>
      <c r="F74" s="4623"/>
      <c r="G74" s="4623"/>
      <c r="H74" s="4623"/>
      <c r="I74" s="4623"/>
      <c r="J74" s="4623"/>
      <c r="K74" s="4623"/>
      <c r="L74" s="4623"/>
      <c r="M74" s="4623"/>
      <c r="N74" s="4624"/>
      <c r="P74" s="4609"/>
      <c r="Q74" s="73"/>
      <c r="R74" s="168" t="s">
        <v>569</v>
      </c>
      <c r="S74" s="4636" t="s">
        <v>591</v>
      </c>
      <c r="T74" s="4636"/>
      <c r="U74" s="169">
        <v>2</v>
      </c>
      <c r="V74" s="448"/>
      <c r="W74" s="1481" t="s">
        <v>366</v>
      </c>
      <c r="X74" s="448"/>
      <c r="Y74" s="448"/>
      <c r="Z74" s="133"/>
      <c r="AA74" s="133"/>
      <c r="AB74" s="170"/>
      <c r="AC74" s="77"/>
      <c r="AE74" s="4609"/>
      <c r="AF74" s="73"/>
      <c r="AG74" s="74"/>
      <c r="AH74" s="74"/>
      <c r="AI74" s="74"/>
      <c r="AJ74" s="74"/>
      <c r="AK74" s="74"/>
      <c r="AL74" s="74"/>
      <c r="AM74" s="74"/>
      <c r="AN74" s="74"/>
      <c r="AO74" s="74"/>
      <c r="AP74" s="74"/>
      <c r="AQ74" s="74"/>
      <c r="AR74" s="77"/>
    </row>
    <row r="75" spans="1:44" ht="15.75">
      <c r="A75" s="4609"/>
      <c r="B75" s="73"/>
      <c r="C75" s="74"/>
      <c r="D75" s="74"/>
      <c r="E75" s="74"/>
      <c r="F75" s="74"/>
      <c r="G75" s="75"/>
      <c r="H75" s="75"/>
      <c r="I75" s="75"/>
      <c r="J75" s="75"/>
      <c r="K75" s="75"/>
      <c r="L75" s="74"/>
      <c r="M75" s="74"/>
      <c r="N75" s="76" t="s">
        <v>555</v>
      </c>
      <c r="P75" s="4609"/>
      <c r="Q75" s="73"/>
      <c r="R75" s="171">
        <v>10</v>
      </c>
      <c r="S75" s="142" t="s">
        <v>360</v>
      </c>
      <c r="T75" s="433"/>
      <c r="U75" s="172">
        <f>R75*U74</f>
        <v>20</v>
      </c>
      <c r="V75" s="760"/>
      <c r="W75" s="1482" t="s">
        <v>367</v>
      </c>
      <c r="X75" s="448"/>
      <c r="Y75" s="448"/>
      <c r="Z75" s="133"/>
      <c r="AA75" s="133"/>
      <c r="AB75" s="170"/>
      <c r="AC75" s="77"/>
      <c r="AE75" s="4609"/>
      <c r="AF75" s="73"/>
      <c r="AG75" s="74"/>
      <c r="AH75" s="74"/>
      <c r="AI75" s="74"/>
      <c r="AJ75" s="74"/>
      <c r="AK75" s="74"/>
      <c r="AL75" s="74"/>
      <c r="AM75" s="74"/>
      <c r="AN75" s="74"/>
      <c r="AO75" s="74"/>
      <c r="AP75" s="74"/>
      <c r="AQ75" s="74"/>
      <c r="AR75" s="77"/>
    </row>
    <row r="76" spans="1:44" ht="15.75">
      <c r="A76" s="4609"/>
      <c r="B76" s="73"/>
      <c r="C76" s="74"/>
      <c r="D76" s="74"/>
      <c r="E76" s="74"/>
      <c r="F76" s="74"/>
      <c r="G76" s="74"/>
      <c r="H76" s="74"/>
      <c r="I76" s="74"/>
      <c r="J76" s="74"/>
      <c r="K76" s="74"/>
      <c r="L76" s="74"/>
      <c r="M76" s="74"/>
      <c r="N76" s="77"/>
      <c r="P76" s="4609"/>
      <c r="Q76" s="73"/>
      <c r="R76" s="173"/>
      <c r="S76" s="174"/>
      <c r="T76" s="133"/>
      <c r="U76" s="133"/>
      <c r="V76" s="133"/>
      <c r="W76" s="1482" t="s">
        <v>368</v>
      </c>
      <c r="X76" s="1464"/>
      <c r="Y76" s="448"/>
      <c r="Z76" s="133"/>
      <c r="AA76" s="133"/>
      <c r="AB76" s="170"/>
      <c r="AC76" s="77"/>
      <c r="AE76" s="4609"/>
      <c r="AF76" s="1467" t="s">
        <v>545</v>
      </c>
      <c r="AG76" s="74"/>
      <c r="AH76" s="74"/>
      <c r="AI76" s="74"/>
      <c r="AJ76" s="74"/>
      <c r="AK76" s="74"/>
      <c r="AL76" s="74"/>
      <c r="AM76" s="74"/>
      <c r="AN76" s="74"/>
      <c r="AO76" s="74"/>
      <c r="AP76" s="74"/>
      <c r="AQ76" s="74"/>
      <c r="AR76" s="77"/>
    </row>
    <row r="77" spans="1:44" ht="16.5" thickBot="1">
      <c r="A77" s="4609"/>
      <c r="B77" s="73"/>
      <c r="C77" s="74"/>
      <c r="D77" s="74"/>
      <c r="E77" s="74"/>
      <c r="F77" s="74"/>
      <c r="G77" s="74"/>
      <c r="H77" s="74"/>
      <c r="I77" s="74"/>
      <c r="J77" s="74"/>
      <c r="K77" s="74"/>
      <c r="L77" s="74"/>
      <c r="M77" s="74"/>
      <c r="N77" s="77"/>
      <c r="P77" s="4609"/>
      <c r="Q77" s="73"/>
      <c r="R77" s="168"/>
      <c r="S77" s="175"/>
      <c r="T77" s="133"/>
      <c r="U77" s="133"/>
      <c r="V77" s="133"/>
      <c r="W77" s="1481" t="s">
        <v>370</v>
      </c>
      <c r="X77" s="448"/>
      <c r="Y77" s="448"/>
      <c r="Z77" s="133"/>
      <c r="AA77" s="133"/>
      <c r="AB77" s="170"/>
      <c r="AC77" s="77"/>
      <c r="AE77" s="4609"/>
      <c r="AF77" s="72" t="str">
        <f ca="1">CELL("nomfichier",AE73)</f>
        <v>D:\Données\1.UPRT\0-UPRT.fait\uprt-php\www\mesimages\fichiers-uprt\ff-fiches-fabrication\ff-fiches-fabrication-maj-08-2020\[ff-5-B.collectivite-conditionnement-gastronormes.xlsx]Convertisseurs</v>
      </c>
      <c r="AG77" s="74"/>
      <c r="AH77" s="74"/>
      <c r="AI77" s="74"/>
      <c r="AJ77" s="74"/>
      <c r="AK77" s="74"/>
      <c r="AL77" s="74"/>
      <c r="AM77" s="74"/>
      <c r="AN77" s="74"/>
      <c r="AO77" s="74"/>
      <c r="AP77" s="74"/>
      <c r="AQ77" s="74"/>
      <c r="AR77" s="77"/>
    </row>
    <row r="78" spans="1:44" ht="15.75">
      <c r="A78" s="4609"/>
      <c r="B78" s="73"/>
      <c r="C78" s="74"/>
      <c r="D78" s="74"/>
      <c r="E78" s="74"/>
      <c r="F78" s="74"/>
      <c r="G78" s="74"/>
      <c r="H78" s="74"/>
      <c r="I78" s="74"/>
      <c r="J78" s="74"/>
      <c r="K78" s="74"/>
      <c r="L78" s="74"/>
      <c r="M78" s="74"/>
      <c r="N78" s="77"/>
      <c r="P78" s="4609"/>
      <c r="Q78" s="73"/>
      <c r="R78" s="176" t="s">
        <v>570</v>
      </c>
      <c r="S78" s="177" t="s">
        <v>592</v>
      </c>
      <c r="T78" s="178"/>
      <c r="U78" s="178"/>
      <c r="V78" s="178"/>
      <c r="W78" s="178"/>
      <c r="X78" s="178"/>
      <c r="Y78" s="178"/>
      <c r="Z78" s="178"/>
      <c r="AA78" s="178"/>
      <c r="AB78" s="179"/>
      <c r="AC78" s="77"/>
      <c r="AE78" s="4609"/>
      <c r="AF78" s="128"/>
      <c r="AG78" s="129"/>
      <c r="AH78" s="129"/>
      <c r="AI78" s="129"/>
      <c r="AJ78" s="130"/>
      <c r="AK78" s="130"/>
      <c r="AL78" s="130"/>
      <c r="AM78" s="130"/>
      <c r="AN78" s="130"/>
      <c r="AO78" s="130"/>
      <c r="AP78" s="130"/>
      <c r="AQ78" s="130"/>
      <c r="AR78" s="131"/>
    </row>
    <row r="79" spans="1:44" ht="15.75">
      <c r="A79" s="4609"/>
      <c r="B79" s="73"/>
      <c r="C79" s="74"/>
      <c r="D79" s="74"/>
      <c r="E79" s="74"/>
      <c r="F79" s="74"/>
      <c r="G79" s="74"/>
      <c r="H79" s="74"/>
      <c r="I79" s="74"/>
      <c r="J79" s="74"/>
      <c r="K79" s="74"/>
      <c r="L79" s="74"/>
      <c r="M79" s="74"/>
      <c r="N79" s="77"/>
      <c r="P79" s="4609"/>
      <c r="Q79" s="73"/>
      <c r="R79" s="180" t="s">
        <v>569</v>
      </c>
      <c r="S79" s="181" t="s">
        <v>593</v>
      </c>
      <c r="T79" s="182"/>
      <c r="U79" s="182"/>
      <c r="V79" s="182"/>
      <c r="W79" s="182"/>
      <c r="X79" s="182"/>
      <c r="Y79" s="182"/>
      <c r="Z79" s="182"/>
      <c r="AA79" s="182"/>
      <c r="AB79" s="183"/>
      <c r="AC79" s="77"/>
      <c r="AE79" s="4609"/>
      <c r="AF79" s="73"/>
      <c r="AG79" s="74" t="s">
        <v>564</v>
      </c>
      <c r="AH79" s="132" t="s">
        <v>565</v>
      </c>
      <c r="AI79" s="74"/>
      <c r="AJ79" s="74"/>
      <c r="AK79" s="4637" t="s">
        <v>566</v>
      </c>
      <c r="AL79" s="4637"/>
      <c r="AM79" s="4637"/>
      <c r="AN79" s="4637"/>
      <c r="AO79" s="4637"/>
      <c r="AP79" s="4637"/>
      <c r="AQ79" s="4637"/>
      <c r="AR79" s="4638"/>
    </row>
    <row r="80" spans="1:44" ht="15">
      <c r="A80" s="4609"/>
      <c r="B80" s="73"/>
      <c r="C80" s="74"/>
      <c r="D80" s="74"/>
      <c r="E80" s="74"/>
      <c r="F80" s="74"/>
      <c r="G80" s="74"/>
      <c r="H80" s="74"/>
      <c r="I80" s="74"/>
      <c r="J80" s="74"/>
      <c r="K80" s="74"/>
      <c r="L80" s="74"/>
      <c r="M80" s="74"/>
      <c r="N80" s="77"/>
      <c r="P80" s="4609"/>
      <c r="Q80" s="72" t="str">
        <f ca="1">CELL("nomfichier",P76)</f>
        <v>D:\Données\1.UPRT\0-UPRT.fait\uprt-php\www\mesimages\fichiers-uprt\ff-fiches-fabrication\ff-fiches-fabrication-maj-08-2020\[ff-5-B.collectivite-conditionnement-gastronormes.xlsx]Convertisseurs</v>
      </c>
      <c r="R80" s="74"/>
      <c r="S80" s="74"/>
      <c r="T80" s="74"/>
      <c r="U80" s="74"/>
      <c r="V80" s="74"/>
      <c r="W80" s="74"/>
      <c r="X80" s="74"/>
      <c r="Y80" s="74"/>
      <c r="Z80" s="74"/>
      <c r="AA80" s="74"/>
      <c r="AB80" s="74"/>
      <c r="AC80" s="77"/>
      <c r="AE80" s="4609"/>
      <c r="AF80" s="74"/>
      <c r="AG80" s="74"/>
      <c r="AH80" s="74"/>
      <c r="AI80" s="74"/>
      <c r="AJ80" s="74"/>
      <c r="AK80" s="134"/>
      <c r="AL80" s="134" t="s">
        <v>567</v>
      </c>
      <c r="AM80" s="134"/>
      <c r="AN80" s="134"/>
      <c r="AO80" s="134"/>
      <c r="AP80" s="134"/>
      <c r="AQ80" s="134"/>
      <c r="AR80" s="135"/>
    </row>
    <row r="81" spans="1:44">
      <c r="A81" s="4609"/>
      <c r="B81" s="73"/>
      <c r="C81" s="74"/>
      <c r="D81" s="74"/>
      <c r="E81" s="74"/>
      <c r="F81" s="74"/>
      <c r="G81" s="74"/>
      <c r="H81" s="74"/>
      <c r="I81" s="74"/>
      <c r="J81" s="74"/>
      <c r="K81" s="74"/>
      <c r="L81" s="74"/>
      <c r="M81" s="74"/>
      <c r="N81" s="77"/>
      <c r="P81" s="4609"/>
      <c r="Q81" s="4625" t="s">
        <v>561</v>
      </c>
      <c r="R81" s="4626"/>
      <c r="S81" s="4626"/>
      <c r="T81" s="4626"/>
      <c r="U81" s="4626"/>
      <c r="V81" s="4626"/>
      <c r="W81" s="4626"/>
      <c r="X81" s="4626"/>
      <c r="Y81" s="4626"/>
      <c r="Z81" s="4626"/>
      <c r="AA81" s="4626"/>
      <c r="AB81" s="4626"/>
      <c r="AC81" s="4627"/>
      <c r="AE81" s="4609"/>
      <c r="AF81" s="4625" t="s">
        <v>568</v>
      </c>
      <c r="AG81" s="4626"/>
      <c r="AH81" s="4626"/>
      <c r="AI81" s="4626"/>
      <c r="AJ81" s="4626"/>
      <c r="AK81" s="4626"/>
      <c r="AL81" s="4626"/>
      <c r="AM81" s="4626"/>
      <c r="AN81" s="4626"/>
      <c r="AO81" s="4626"/>
      <c r="AP81" s="4626"/>
      <c r="AQ81" s="4626"/>
      <c r="AR81" s="4627"/>
    </row>
    <row r="82" spans="1:44" ht="13.5" thickBot="1">
      <c r="A82" s="4609"/>
      <c r="B82" s="73"/>
      <c r="C82" s="74"/>
      <c r="D82" s="74"/>
      <c r="E82" s="74"/>
      <c r="F82" s="74"/>
      <c r="G82" s="74"/>
      <c r="H82" s="74"/>
      <c r="I82" s="74"/>
      <c r="J82" s="74"/>
      <c r="K82" s="74"/>
      <c r="L82" s="74"/>
      <c r="M82" s="74"/>
      <c r="N82" s="77"/>
      <c r="P82" s="4609"/>
      <c r="Q82" s="4628"/>
      <c r="R82" s="4629"/>
      <c r="S82" s="4629"/>
      <c r="T82" s="4629"/>
      <c r="U82" s="4629"/>
      <c r="V82" s="4629"/>
      <c r="W82" s="4629"/>
      <c r="X82" s="4629"/>
      <c r="Y82" s="4629"/>
      <c r="Z82" s="4629"/>
      <c r="AA82" s="4629"/>
      <c r="AB82" s="4629"/>
      <c r="AC82" s="4630"/>
      <c r="AE82" s="4609"/>
      <c r="AF82" s="4628"/>
      <c r="AG82" s="4629"/>
      <c r="AH82" s="4629"/>
      <c r="AI82" s="4629"/>
      <c r="AJ82" s="4629"/>
      <c r="AK82" s="4629"/>
      <c r="AL82" s="4629"/>
      <c r="AM82" s="4629"/>
      <c r="AN82" s="4629"/>
      <c r="AO82" s="4629"/>
      <c r="AP82" s="4629"/>
      <c r="AQ82" s="4629"/>
      <c r="AR82" s="4630"/>
    </row>
    <row r="83" spans="1:44">
      <c r="A83" s="4609"/>
      <c r="B83" s="73"/>
      <c r="C83" s="74"/>
      <c r="D83" s="74"/>
      <c r="E83" s="74"/>
      <c r="F83" s="74"/>
      <c r="G83" s="74"/>
      <c r="H83" s="74"/>
      <c r="I83" s="74"/>
      <c r="J83" s="74"/>
      <c r="K83" s="74"/>
      <c r="L83" s="74"/>
      <c r="M83" s="74"/>
      <c r="N83" s="77"/>
    </row>
    <row r="84" spans="1:44">
      <c r="A84" s="4609"/>
      <c r="B84" s="73"/>
      <c r="C84" s="74"/>
      <c r="D84" s="74"/>
      <c r="E84" s="74"/>
      <c r="F84" s="74"/>
      <c r="G84" s="74"/>
      <c r="H84" s="74"/>
      <c r="I84" s="74"/>
      <c r="J84" s="74"/>
      <c r="K84" s="74"/>
      <c r="L84" s="74"/>
      <c r="M84" s="74"/>
      <c r="N84" s="77"/>
    </row>
    <row r="85" spans="1:44">
      <c r="A85" s="4609"/>
      <c r="B85" s="73"/>
      <c r="C85" s="74"/>
      <c r="D85" s="74"/>
      <c r="E85" s="74"/>
      <c r="F85" s="74"/>
      <c r="G85" s="74"/>
      <c r="H85" s="74"/>
      <c r="I85" s="74"/>
      <c r="J85" s="74"/>
      <c r="K85" s="74"/>
      <c r="L85" s="74"/>
      <c r="M85" s="74"/>
      <c r="N85" s="77"/>
    </row>
    <row r="86" spans="1:44">
      <c r="A86" s="4609"/>
      <c r="B86" s="73"/>
      <c r="C86" s="74"/>
      <c r="D86" s="74"/>
      <c r="E86" s="74"/>
      <c r="F86" s="74"/>
      <c r="G86" s="74"/>
      <c r="H86" s="74"/>
      <c r="I86" s="74"/>
      <c r="J86" s="74"/>
      <c r="K86" s="74"/>
      <c r="L86" s="74"/>
      <c r="M86" s="74"/>
      <c r="N86" s="77"/>
    </row>
    <row r="87" spans="1:44">
      <c r="A87" s="4609"/>
      <c r="B87" s="73"/>
      <c r="C87" s="74"/>
      <c r="D87" s="74"/>
      <c r="E87" s="74"/>
      <c r="F87" s="74"/>
      <c r="G87" s="74"/>
      <c r="H87" s="74"/>
      <c r="I87" s="74"/>
      <c r="J87" s="74"/>
      <c r="K87" s="74"/>
      <c r="L87" s="74"/>
      <c r="M87" s="74"/>
      <c r="N87" s="77"/>
    </row>
    <row r="88" spans="1:44">
      <c r="A88" s="4609"/>
      <c r="B88" s="73"/>
      <c r="C88" s="74"/>
      <c r="D88" s="74"/>
      <c r="E88" s="74"/>
      <c r="F88" s="74"/>
      <c r="G88" s="74"/>
      <c r="H88" s="74"/>
      <c r="I88" s="74"/>
      <c r="J88" s="74"/>
      <c r="K88" s="74"/>
      <c r="L88" s="74"/>
      <c r="M88" s="74"/>
      <c r="N88" s="77"/>
    </row>
    <row r="89" spans="1:44">
      <c r="A89" s="4609"/>
      <c r="B89" s="4625" t="s">
        <v>561</v>
      </c>
      <c r="C89" s="4626"/>
      <c r="D89" s="4626"/>
      <c r="E89" s="4626"/>
      <c r="F89" s="4626"/>
      <c r="G89" s="4626"/>
      <c r="H89" s="4626"/>
      <c r="I89" s="4626"/>
      <c r="J89" s="4626"/>
      <c r="K89" s="4626"/>
      <c r="L89" s="4626"/>
      <c r="M89" s="4626"/>
      <c r="N89" s="4627"/>
    </row>
    <row r="90" spans="1:44" ht="13.5" thickBot="1">
      <c r="A90" s="4609"/>
      <c r="B90" s="4628"/>
      <c r="C90" s="4629"/>
      <c r="D90" s="4629"/>
      <c r="E90" s="4629"/>
      <c r="F90" s="4629"/>
      <c r="G90" s="4629"/>
      <c r="H90" s="4629"/>
      <c r="I90" s="4629"/>
      <c r="J90" s="4629"/>
      <c r="K90" s="4629"/>
      <c r="L90" s="4629"/>
      <c r="M90" s="4629"/>
      <c r="N90" s="4630"/>
    </row>
    <row r="92" spans="1:44" ht="15.75" thickBot="1">
      <c r="A92" s="1458" t="s">
        <v>550</v>
      </c>
      <c r="B92" s="4608" t="str">
        <f>B93</f>
        <v>Convertisseur</v>
      </c>
      <c r="C92" s="4608"/>
      <c r="D92" s="4608"/>
      <c r="E92" s="4608"/>
      <c r="F92" s="4608"/>
      <c r="G92" s="4608"/>
      <c r="H92" s="4608"/>
      <c r="I92" s="4608"/>
      <c r="J92" s="4608"/>
      <c r="K92" s="4608"/>
      <c r="L92" s="4608"/>
      <c r="M92" s="4608"/>
      <c r="N92" s="4608"/>
    </row>
    <row r="93" spans="1:44">
      <c r="A93" s="4609" t="str">
        <f>B93</f>
        <v>Convertisseur</v>
      </c>
      <c r="B93" s="4610" t="s">
        <v>551</v>
      </c>
      <c r="C93" s="4611"/>
      <c r="D93" s="4611"/>
      <c r="E93" s="4611"/>
      <c r="F93" s="4611"/>
      <c r="G93" s="4611"/>
      <c r="H93" s="4611"/>
      <c r="I93" s="4611"/>
      <c r="J93" s="4611"/>
      <c r="K93" s="4611"/>
      <c r="L93" s="4611"/>
      <c r="M93" s="4611"/>
      <c r="N93" s="4612"/>
    </row>
    <row r="94" spans="1:44">
      <c r="A94" s="4609"/>
      <c r="B94" s="4613"/>
      <c r="C94" s="4614"/>
      <c r="D94" s="4614"/>
      <c r="E94" s="4614"/>
      <c r="F94" s="4614"/>
      <c r="G94" s="4614"/>
      <c r="H94" s="4614"/>
      <c r="I94" s="4614"/>
      <c r="J94" s="4614"/>
      <c r="K94" s="4614"/>
      <c r="L94" s="4614"/>
      <c r="M94" s="4614"/>
      <c r="N94" s="4615"/>
    </row>
    <row r="95" spans="1:44">
      <c r="A95" s="4609"/>
      <c r="B95" s="4616" t="s">
        <v>553</v>
      </c>
      <c r="C95" s="4617"/>
      <c r="D95" s="4620" t="s">
        <v>594</v>
      </c>
      <c r="E95" s="4621"/>
      <c r="F95" s="4621"/>
      <c r="G95" s="4621"/>
      <c r="H95" s="4621"/>
      <c r="I95" s="4621"/>
      <c r="J95" s="4621"/>
      <c r="K95" s="4621"/>
      <c r="L95" s="4621"/>
      <c r="M95" s="4621"/>
      <c r="N95" s="4622"/>
    </row>
    <row r="96" spans="1:44">
      <c r="A96" s="4609"/>
      <c r="B96" s="4618"/>
      <c r="C96" s="4619"/>
      <c r="D96" s="4623"/>
      <c r="E96" s="4623"/>
      <c r="F96" s="4623"/>
      <c r="G96" s="4623"/>
      <c r="H96" s="4623"/>
      <c r="I96" s="4623"/>
      <c r="J96" s="4623"/>
      <c r="K96" s="4623"/>
      <c r="L96" s="4623"/>
      <c r="M96" s="4623"/>
      <c r="N96" s="4624"/>
    </row>
    <row r="97" spans="1:14" ht="15.75">
      <c r="A97" s="4609"/>
      <c r="B97" s="73"/>
      <c r="C97" s="74"/>
      <c r="D97" s="74"/>
      <c r="E97" s="74"/>
      <c r="F97" s="74"/>
      <c r="G97" s="75"/>
      <c r="H97" s="75"/>
      <c r="I97" s="75"/>
      <c r="J97" s="75"/>
      <c r="K97" s="75"/>
      <c r="L97" s="74"/>
      <c r="M97" s="74"/>
      <c r="N97" s="76" t="s">
        <v>555</v>
      </c>
    </row>
    <row r="98" spans="1:14">
      <c r="A98" s="4609"/>
      <c r="B98" s="73"/>
      <c r="C98" s="74"/>
      <c r="D98" s="74"/>
      <c r="E98" s="74"/>
      <c r="F98" s="74"/>
      <c r="G98" s="74"/>
      <c r="H98" s="74"/>
      <c r="I98" s="74"/>
      <c r="J98" s="74"/>
      <c r="K98" s="74"/>
      <c r="L98" s="74"/>
      <c r="M98" s="74"/>
      <c r="N98" s="77"/>
    </row>
    <row r="99" spans="1:14">
      <c r="A99" s="4609"/>
      <c r="B99" s="73"/>
      <c r="C99" s="74"/>
      <c r="D99" s="74"/>
      <c r="E99" s="74"/>
      <c r="F99" s="74"/>
      <c r="G99" s="74"/>
      <c r="H99" s="74"/>
      <c r="I99" s="74"/>
      <c r="J99" s="74"/>
      <c r="K99" s="74"/>
      <c r="L99" s="74"/>
      <c r="M99" s="74"/>
      <c r="N99" s="77"/>
    </row>
    <row r="100" spans="1:14">
      <c r="A100" s="4609"/>
      <c r="B100" s="73"/>
      <c r="C100" s="74"/>
      <c r="D100" s="74"/>
      <c r="E100" s="74"/>
      <c r="F100" s="74"/>
      <c r="G100" s="74"/>
      <c r="H100" s="74"/>
      <c r="I100" s="74"/>
      <c r="J100" s="74"/>
      <c r="K100" s="74"/>
      <c r="L100" s="74"/>
      <c r="M100" s="74"/>
      <c r="N100" s="77"/>
    </row>
    <row r="101" spans="1:14">
      <c r="A101" s="4609"/>
      <c r="B101" s="73"/>
      <c r="C101" s="74"/>
      <c r="D101" s="74"/>
      <c r="E101" s="74"/>
      <c r="F101" s="74"/>
      <c r="G101" s="74"/>
      <c r="H101" s="74"/>
      <c r="I101" s="74"/>
      <c r="J101" s="74"/>
      <c r="K101" s="74"/>
      <c r="L101" s="74"/>
      <c r="M101" s="74"/>
      <c r="N101" s="77"/>
    </row>
    <row r="102" spans="1:14">
      <c r="A102" s="4609"/>
      <c r="B102" s="73"/>
      <c r="C102" s="74"/>
      <c r="D102" s="74"/>
      <c r="E102" s="74"/>
      <c r="F102" s="74"/>
      <c r="G102" s="74"/>
      <c r="H102" s="74"/>
      <c r="I102" s="74"/>
      <c r="J102" s="74"/>
      <c r="K102" s="74"/>
      <c r="L102" s="74"/>
      <c r="M102" s="74"/>
      <c r="N102" s="77"/>
    </row>
    <row r="103" spans="1:14">
      <c r="A103" s="4609"/>
      <c r="B103" s="73"/>
      <c r="C103" s="74"/>
      <c r="D103" s="74"/>
      <c r="E103" s="74"/>
      <c r="F103" s="74"/>
      <c r="G103" s="74"/>
      <c r="H103" s="74"/>
      <c r="I103" s="74"/>
      <c r="J103" s="74"/>
      <c r="K103" s="74"/>
      <c r="L103" s="74"/>
      <c r="M103" s="74"/>
      <c r="N103" s="77"/>
    </row>
    <row r="104" spans="1:14">
      <c r="A104" s="4609"/>
      <c r="B104" s="73"/>
      <c r="C104" s="74"/>
      <c r="D104" s="74"/>
      <c r="E104" s="74"/>
      <c r="F104" s="74"/>
      <c r="G104" s="74"/>
      <c r="H104" s="74"/>
      <c r="I104" s="74"/>
      <c r="J104" s="74"/>
      <c r="K104" s="74"/>
      <c r="L104" s="74"/>
      <c r="M104" s="74"/>
      <c r="N104" s="77"/>
    </row>
    <row r="105" spans="1:14">
      <c r="A105" s="4609"/>
      <c r="B105" s="73"/>
      <c r="C105" s="74"/>
      <c r="D105" s="74"/>
      <c r="E105" s="74"/>
      <c r="F105" s="74"/>
      <c r="G105" s="74"/>
      <c r="H105" s="74"/>
      <c r="I105" s="74"/>
      <c r="J105" s="74"/>
      <c r="K105" s="74"/>
      <c r="L105" s="74"/>
      <c r="M105" s="74"/>
      <c r="N105" s="77"/>
    </row>
    <row r="106" spans="1:14">
      <c r="A106" s="4609"/>
      <c r="B106" s="73"/>
      <c r="C106" s="74"/>
      <c r="D106" s="74"/>
      <c r="E106" s="74"/>
      <c r="F106" s="74"/>
      <c r="G106" s="74"/>
      <c r="H106" s="74"/>
      <c r="I106" s="74"/>
      <c r="J106" s="74"/>
      <c r="K106" s="74"/>
      <c r="L106" s="74"/>
      <c r="M106" s="74"/>
      <c r="N106" s="77"/>
    </row>
    <row r="107" spans="1:14">
      <c r="A107" s="4609"/>
      <c r="B107" s="73"/>
      <c r="C107" s="74"/>
      <c r="D107" s="74"/>
      <c r="E107" s="74"/>
      <c r="F107" s="74"/>
      <c r="G107" s="74"/>
      <c r="H107" s="74"/>
      <c r="I107" s="74"/>
      <c r="J107" s="74"/>
      <c r="K107" s="74"/>
      <c r="L107" s="74"/>
      <c r="M107" s="74"/>
      <c r="N107" s="77"/>
    </row>
    <row r="108" spans="1:14">
      <c r="A108" s="4609"/>
      <c r="B108" s="73"/>
      <c r="C108" s="74"/>
      <c r="D108" s="74"/>
      <c r="E108" s="74"/>
      <c r="F108" s="74"/>
      <c r="G108" s="74"/>
      <c r="H108" s="74"/>
      <c r="I108" s="74"/>
      <c r="J108" s="74"/>
      <c r="K108" s="74"/>
      <c r="L108" s="74"/>
      <c r="M108" s="74"/>
      <c r="N108" s="77"/>
    </row>
    <row r="109" spans="1:14">
      <c r="A109" s="4609"/>
      <c r="B109" s="73"/>
      <c r="C109" s="74"/>
      <c r="D109" s="74"/>
      <c r="E109" s="74"/>
      <c r="F109" s="74"/>
      <c r="G109" s="74"/>
      <c r="H109" s="74"/>
      <c r="I109" s="74"/>
      <c r="J109" s="74"/>
      <c r="K109" s="74"/>
      <c r="L109" s="74"/>
      <c r="M109" s="74"/>
      <c r="N109" s="77"/>
    </row>
    <row r="110" spans="1:14">
      <c r="A110" s="4609"/>
      <c r="B110" s="73"/>
      <c r="C110" s="74"/>
      <c r="D110" s="74"/>
      <c r="E110" s="74"/>
      <c r="F110" s="74"/>
      <c r="G110" s="74"/>
      <c r="H110" s="74"/>
      <c r="I110" s="74"/>
      <c r="J110" s="74"/>
      <c r="K110" s="74"/>
      <c r="L110" s="74"/>
      <c r="M110" s="74"/>
      <c r="N110" s="77"/>
    </row>
    <row r="111" spans="1:14">
      <c r="A111" s="4609"/>
      <c r="B111" s="73"/>
      <c r="C111" s="74"/>
      <c r="D111" s="74"/>
      <c r="E111" s="74"/>
      <c r="F111" s="74"/>
      <c r="G111" s="74"/>
      <c r="H111" s="74"/>
      <c r="I111" s="74"/>
      <c r="J111" s="74"/>
      <c r="K111" s="74"/>
      <c r="L111" s="74"/>
      <c r="M111" s="74"/>
      <c r="N111" s="77"/>
    </row>
    <row r="112" spans="1:14">
      <c r="A112" s="4609"/>
      <c r="B112" s="4625" t="s">
        <v>561</v>
      </c>
      <c r="C112" s="4626"/>
      <c r="D112" s="4626"/>
      <c r="E112" s="4626"/>
      <c r="F112" s="4626"/>
      <c r="G112" s="4626"/>
      <c r="H112" s="4626"/>
      <c r="I112" s="4626"/>
      <c r="J112" s="4626"/>
      <c r="K112" s="4626"/>
      <c r="L112" s="4626"/>
      <c r="M112" s="4626"/>
      <c r="N112" s="4627"/>
    </row>
    <row r="113" spans="1:14" ht="13.5" thickBot="1">
      <c r="A113" s="4609"/>
      <c r="B113" s="4628"/>
      <c r="C113" s="4629"/>
      <c r="D113" s="4629"/>
      <c r="E113" s="4629"/>
      <c r="F113" s="4629"/>
      <c r="G113" s="4629"/>
      <c r="H113" s="4629"/>
      <c r="I113" s="4629"/>
      <c r="J113" s="4629"/>
      <c r="K113" s="4629"/>
      <c r="L113" s="4629"/>
      <c r="M113" s="4629"/>
      <c r="N113" s="4630"/>
    </row>
    <row r="115" spans="1:14" ht="15.75" thickBot="1">
      <c r="A115" s="1458" t="s">
        <v>550</v>
      </c>
      <c r="B115" s="4608" t="str">
        <f>B116</f>
        <v>Convertisseur</v>
      </c>
      <c r="C115" s="4608"/>
      <c r="D115" s="4608"/>
      <c r="E115" s="4608"/>
      <c r="F115" s="4608"/>
      <c r="G115" s="4608"/>
      <c r="H115" s="4608"/>
      <c r="I115" s="4608"/>
      <c r="J115" s="4608"/>
      <c r="K115" s="4608"/>
      <c r="L115" s="4608"/>
      <c r="M115" s="4608"/>
      <c r="N115" s="4608"/>
    </row>
    <row r="116" spans="1:14">
      <c r="A116" s="4609" t="str">
        <f>B116</f>
        <v>Convertisseur</v>
      </c>
      <c r="B116" s="4610" t="s">
        <v>551</v>
      </c>
      <c r="C116" s="4611"/>
      <c r="D116" s="4611"/>
      <c r="E116" s="4611"/>
      <c r="F116" s="4611"/>
      <c r="G116" s="4611"/>
      <c r="H116" s="4611"/>
      <c r="I116" s="4611"/>
      <c r="J116" s="4611"/>
      <c r="K116" s="4611"/>
      <c r="L116" s="4611"/>
      <c r="M116" s="4611"/>
      <c r="N116" s="4612"/>
    </row>
    <row r="117" spans="1:14">
      <c r="A117" s="4609"/>
      <c r="B117" s="4613"/>
      <c r="C117" s="4614"/>
      <c r="D117" s="4614"/>
      <c r="E117" s="4614"/>
      <c r="F117" s="4614"/>
      <c r="G117" s="4614"/>
      <c r="H117" s="4614"/>
      <c r="I117" s="4614"/>
      <c r="J117" s="4614"/>
      <c r="K117" s="4614"/>
      <c r="L117" s="4614"/>
      <c r="M117" s="4614"/>
      <c r="N117" s="4615"/>
    </row>
    <row r="118" spans="1:14">
      <c r="A118" s="4609"/>
      <c r="B118" s="4616" t="s">
        <v>553</v>
      </c>
      <c r="C118" s="4617"/>
      <c r="D118" s="4620" t="s">
        <v>595</v>
      </c>
      <c r="E118" s="4621"/>
      <c r="F118" s="4621"/>
      <c r="G118" s="4621"/>
      <c r="H118" s="4621"/>
      <c r="I118" s="4621"/>
      <c r="J118" s="4621"/>
      <c r="K118" s="4621"/>
      <c r="L118" s="4621"/>
      <c r="M118" s="4621"/>
      <c r="N118" s="4622"/>
    </row>
    <row r="119" spans="1:14">
      <c r="A119" s="4609"/>
      <c r="B119" s="4618"/>
      <c r="C119" s="4619"/>
      <c r="D119" s="4623"/>
      <c r="E119" s="4623"/>
      <c r="F119" s="4623"/>
      <c r="G119" s="4623"/>
      <c r="H119" s="4623"/>
      <c r="I119" s="4623"/>
      <c r="J119" s="4623"/>
      <c r="K119" s="4623"/>
      <c r="L119" s="4623"/>
      <c r="M119" s="4623"/>
      <c r="N119" s="4624"/>
    </row>
    <row r="120" spans="1:14" ht="15.75">
      <c r="A120" s="4609"/>
      <c r="B120" s="73"/>
      <c r="C120" s="74"/>
      <c r="D120" s="74"/>
      <c r="E120" s="74"/>
      <c r="F120" s="74"/>
      <c r="G120" s="75"/>
      <c r="H120" s="75"/>
      <c r="I120" s="75"/>
      <c r="J120" s="75"/>
      <c r="K120" s="75"/>
      <c r="L120" s="74"/>
      <c r="M120" s="74"/>
      <c r="N120" s="76" t="s">
        <v>555</v>
      </c>
    </row>
    <row r="121" spans="1:14">
      <c r="A121" s="4609"/>
      <c r="B121" s="73"/>
      <c r="C121" s="74"/>
      <c r="D121" s="74"/>
      <c r="E121" s="74"/>
      <c r="F121" s="74"/>
      <c r="G121" s="74"/>
      <c r="H121" s="74"/>
      <c r="I121" s="74"/>
      <c r="J121" s="74"/>
      <c r="K121" s="74"/>
      <c r="L121" s="74"/>
      <c r="M121" s="74"/>
      <c r="N121" s="77"/>
    </row>
    <row r="122" spans="1:14">
      <c r="A122" s="4609"/>
      <c r="B122" s="73"/>
      <c r="C122" s="74"/>
      <c r="D122" s="74"/>
      <c r="E122" s="74"/>
      <c r="F122" s="74"/>
      <c r="G122" s="74"/>
      <c r="H122" s="74"/>
      <c r="I122" s="74"/>
      <c r="J122" s="74"/>
      <c r="K122" s="74"/>
      <c r="L122" s="74"/>
      <c r="M122" s="74"/>
      <c r="N122" s="77"/>
    </row>
    <row r="123" spans="1:14">
      <c r="A123" s="4609"/>
      <c r="B123" s="73"/>
      <c r="C123" s="74"/>
      <c r="D123" s="74"/>
      <c r="E123" s="74"/>
      <c r="F123" s="74"/>
      <c r="G123" s="74"/>
      <c r="H123" s="74"/>
      <c r="I123" s="74"/>
      <c r="J123" s="74"/>
      <c r="K123" s="74"/>
      <c r="L123" s="74"/>
      <c r="M123" s="74"/>
      <c r="N123" s="77"/>
    </row>
    <row r="124" spans="1:14">
      <c r="A124" s="4609"/>
      <c r="B124" s="73"/>
      <c r="C124" s="74"/>
      <c r="D124" s="74"/>
      <c r="E124" s="74"/>
      <c r="F124" s="74"/>
      <c r="G124" s="74"/>
      <c r="H124" s="74"/>
      <c r="I124" s="74"/>
      <c r="J124" s="74"/>
      <c r="K124" s="74"/>
      <c r="L124" s="74"/>
      <c r="M124" s="74"/>
      <c r="N124" s="77"/>
    </row>
    <row r="125" spans="1:14">
      <c r="A125" s="4609"/>
      <c r="B125" s="73"/>
      <c r="C125" s="74"/>
      <c r="D125" s="74"/>
      <c r="E125" s="74"/>
      <c r="F125" s="74"/>
      <c r="G125" s="74"/>
      <c r="H125" s="74"/>
      <c r="I125" s="74"/>
      <c r="J125" s="74"/>
      <c r="K125" s="74"/>
      <c r="L125" s="74"/>
      <c r="M125" s="74"/>
      <c r="N125" s="77"/>
    </row>
    <row r="126" spans="1:14">
      <c r="A126" s="4609"/>
      <c r="B126" s="73"/>
      <c r="C126" s="74"/>
      <c r="D126" s="74"/>
      <c r="E126" s="74"/>
      <c r="F126" s="74"/>
      <c r="G126" s="74"/>
      <c r="H126" s="74"/>
      <c r="I126" s="74"/>
      <c r="J126" s="74"/>
      <c r="K126" s="74"/>
      <c r="L126" s="74"/>
      <c r="M126" s="74"/>
      <c r="N126" s="77"/>
    </row>
    <row r="127" spans="1:14">
      <c r="A127" s="4609"/>
      <c r="B127" s="73"/>
      <c r="C127" s="74"/>
      <c r="D127" s="74"/>
      <c r="E127" s="74"/>
      <c r="F127" s="74"/>
      <c r="G127" s="74"/>
      <c r="H127" s="74"/>
      <c r="I127" s="74"/>
      <c r="J127" s="74"/>
      <c r="K127" s="74"/>
      <c r="L127" s="74"/>
      <c r="M127" s="74"/>
      <c r="N127" s="77"/>
    </row>
    <row r="128" spans="1:14">
      <c r="A128" s="4609"/>
      <c r="B128" s="73"/>
      <c r="C128" s="74"/>
      <c r="D128" s="74"/>
      <c r="E128" s="74"/>
      <c r="F128" s="74"/>
      <c r="G128" s="74"/>
      <c r="H128" s="74"/>
      <c r="I128" s="74"/>
      <c r="J128" s="74"/>
      <c r="K128" s="74"/>
      <c r="L128" s="74"/>
      <c r="M128" s="74"/>
      <c r="N128" s="77"/>
    </row>
    <row r="129" spans="1:14">
      <c r="A129" s="4609"/>
      <c r="B129" s="73"/>
      <c r="C129" s="74"/>
      <c r="D129" s="74"/>
      <c r="E129" s="74"/>
      <c r="F129" s="74"/>
      <c r="G129" s="74"/>
      <c r="H129" s="74"/>
      <c r="I129" s="74"/>
      <c r="J129" s="74"/>
      <c r="K129" s="74"/>
      <c r="L129" s="74"/>
      <c r="M129" s="74"/>
      <c r="N129" s="77"/>
    </row>
    <row r="130" spans="1:14">
      <c r="A130" s="4609"/>
      <c r="B130" s="73"/>
      <c r="C130" s="74"/>
      <c r="D130" s="74"/>
      <c r="E130" s="74"/>
      <c r="F130" s="74"/>
      <c r="G130" s="74"/>
      <c r="H130" s="74"/>
      <c r="I130" s="74"/>
      <c r="J130" s="74"/>
      <c r="K130" s="74"/>
      <c r="L130" s="74"/>
      <c r="M130" s="74"/>
      <c r="N130" s="77"/>
    </row>
    <row r="131" spans="1:14">
      <c r="A131" s="4609"/>
      <c r="B131" s="73"/>
      <c r="C131" s="74"/>
      <c r="D131" s="74"/>
      <c r="E131" s="74"/>
      <c r="F131" s="74"/>
      <c r="G131" s="74"/>
      <c r="H131" s="74"/>
      <c r="I131" s="74"/>
      <c r="J131" s="74"/>
      <c r="K131" s="74"/>
      <c r="L131" s="74"/>
      <c r="M131" s="74"/>
      <c r="N131" s="77"/>
    </row>
    <row r="132" spans="1:14">
      <c r="A132" s="4609"/>
      <c r="B132" s="73"/>
      <c r="C132" s="74"/>
      <c r="D132" s="74"/>
      <c r="E132" s="74"/>
      <c r="F132" s="74"/>
      <c r="G132" s="74"/>
      <c r="H132" s="74"/>
      <c r="I132" s="74"/>
      <c r="J132" s="74"/>
      <c r="K132" s="74"/>
      <c r="L132" s="74"/>
      <c r="M132" s="74"/>
      <c r="N132" s="77"/>
    </row>
    <row r="133" spans="1:14">
      <c r="A133" s="4609"/>
      <c r="B133" s="73"/>
      <c r="C133" s="74"/>
      <c r="D133" s="74"/>
      <c r="E133" s="74"/>
      <c r="F133" s="74"/>
      <c r="G133" s="74"/>
      <c r="H133" s="74"/>
      <c r="I133" s="74"/>
      <c r="J133" s="74"/>
      <c r="K133" s="74"/>
      <c r="L133" s="74"/>
      <c r="M133" s="74"/>
      <c r="N133" s="77"/>
    </row>
    <row r="134" spans="1:14">
      <c r="A134" s="4609"/>
      <c r="B134" s="73"/>
      <c r="C134" s="74"/>
      <c r="D134" s="74"/>
      <c r="E134" s="74"/>
      <c r="F134" s="74"/>
      <c r="G134" s="74"/>
      <c r="H134" s="74"/>
      <c r="I134" s="74"/>
      <c r="J134" s="74"/>
      <c r="K134" s="74"/>
      <c r="L134" s="74"/>
      <c r="M134" s="74"/>
      <c r="N134" s="77"/>
    </row>
    <row r="135" spans="1:14">
      <c r="A135" s="4609"/>
      <c r="B135" s="4625" t="s">
        <v>561</v>
      </c>
      <c r="C135" s="4626"/>
      <c r="D135" s="4626"/>
      <c r="E135" s="4626"/>
      <c r="F135" s="4626"/>
      <c r="G135" s="4626"/>
      <c r="H135" s="4626"/>
      <c r="I135" s="4626"/>
      <c r="J135" s="4626"/>
      <c r="K135" s="4626"/>
      <c r="L135" s="4626"/>
      <c r="M135" s="4626"/>
      <c r="N135" s="4627"/>
    </row>
    <row r="136" spans="1:14" ht="13.5" thickBot="1">
      <c r="A136" s="4609"/>
      <c r="B136" s="4628"/>
      <c r="C136" s="4629"/>
      <c r="D136" s="4629"/>
      <c r="E136" s="4629"/>
      <c r="F136" s="4629"/>
      <c r="G136" s="4629"/>
      <c r="H136" s="4629"/>
      <c r="I136" s="4629"/>
      <c r="J136" s="4629"/>
      <c r="K136" s="4629"/>
      <c r="L136" s="4629"/>
      <c r="M136" s="4629"/>
      <c r="N136" s="4630"/>
    </row>
    <row r="138" spans="1:14" ht="15.75" thickBot="1">
      <c r="A138" s="1458" t="s">
        <v>550</v>
      </c>
      <c r="B138" s="4608" t="str">
        <f>B139</f>
        <v>Convertisseur</v>
      </c>
      <c r="C138" s="4608"/>
      <c r="D138" s="4608"/>
      <c r="E138" s="4608"/>
      <c r="F138" s="4608"/>
      <c r="G138" s="4608"/>
      <c r="H138" s="4608"/>
      <c r="I138" s="4608"/>
      <c r="J138" s="4608"/>
      <c r="K138" s="4608"/>
      <c r="L138" s="4608"/>
      <c r="M138" s="4608"/>
      <c r="N138" s="4608"/>
    </row>
    <row r="139" spans="1:14">
      <c r="A139" s="4609" t="str">
        <f>B139</f>
        <v>Convertisseur</v>
      </c>
      <c r="B139" s="4610" t="s">
        <v>551</v>
      </c>
      <c r="C139" s="4611"/>
      <c r="D139" s="4611"/>
      <c r="E139" s="4611"/>
      <c r="F139" s="4611"/>
      <c r="G139" s="4611"/>
      <c r="H139" s="4611"/>
      <c r="I139" s="4611"/>
      <c r="J139" s="4611"/>
      <c r="K139" s="4611"/>
      <c r="L139" s="4611"/>
      <c r="M139" s="4611"/>
      <c r="N139" s="4612"/>
    </row>
    <row r="140" spans="1:14">
      <c r="A140" s="4609"/>
      <c r="B140" s="4613"/>
      <c r="C140" s="4614"/>
      <c r="D140" s="4614"/>
      <c r="E140" s="4614"/>
      <c r="F140" s="4614"/>
      <c r="G140" s="4614"/>
      <c r="H140" s="4614"/>
      <c r="I140" s="4614"/>
      <c r="J140" s="4614"/>
      <c r="K140" s="4614"/>
      <c r="L140" s="4614"/>
      <c r="M140" s="4614"/>
      <c r="N140" s="4615"/>
    </row>
    <row r="141" spans="1:14">
      <c r="A141" s="4609"/>
      <c r="B141" s="4616" t="s">
        <v>553</v>
      </c>
      <c r="C141" s="4617"/>
      <c r="D141" s="4620" t="s">
        <v>596</v>
      </c>
      <c r="E141" s="4621"/>
      <c r="F141" s="4621"/>
      <c r="G141" s="4621"/>
      <c r="H141" s="4621"/>
      <c r="I141" s="4621"/>
      <c r="J141" s="4621"/>
      <c r="K141" s="4621"/>
      <c r="L141" s="4621"/>
      <c r="M141" s="4621"/>
      <c r="N141" s="4622"/>
    </row>
    <row r="142" spans="1:14">
      <c r="A142" s="4609"/>
      <c r="B142" s="4618"/>
      <c r="C142" s="4619"/>
      <c r="D142" s="4623"/>
      <c r="E142" s="4623"/>
      <c r="F142" s="4623"/>
      <c r="G142" s="4623"/>
      <c r="H142" s="4623"/>
      <c r="I142" s="4623"/>
      <c r="J142" s="4623"/>
      <c r="K142" s="4623"/>
      <c r="L142" s="4623"/>
      <c r="M142" s="4623"/>
      <c r="N142" s="4624"/>
    </row>
    <row r="143" spans="1:14" ht="15.75">
      <c r="A143" s="4609"/>
      <c r="B143" s="73"/>
      <c r="C143" s="74"/>
      <c r="D143" s="74"/>
      <c r="E143" s="74"/>
      <c r="F143" s="74"/>
      <c r="G143" s="75"/>
      <c r="H143" s="75"/>
      <c r="I143" s="75"/>
      <c r="J143" s="75"/>
      <c r="K143" s="75"/>
      <c r="L143" s="74"/>
      <c r="M143" s="74"/>
      <c r="N143" s="76" t="s">
        <v>555</v>
      </c>
    </row>
    <row r="144" spans="1:14">
      <c r="A144" s="4609"/>
      <c r="B144" s="73"/>
      <c r="C144" s="74"/>
      <c r="D144" s="74"/>
      <c r="E144" s="74"/>
      <c r="F144" s="74"/>
      <c r="G144" s="74"/>
      <c r="H144" s="74"/>
      <c r="I144" s="74"/>
      <c r="J144" s="74"/>
      <c r="K144" s="74"/>
      <c r="L144" s="74"/>
      <c r="M144" s="74"/>
      <c r="N144" s="77"/>
    </row>
    <row r="145" spans="1:14">
      <c r="A145" s="4609"/>
      <c r="B145" s="73"/>
      <c r="C145" s="74"/>
      <c r="D145" s="74"/>
      <c r="E145" s="74"/>
      <c r="F145" s="74"/>
      <c r="G145" s="74"/>
      <c r="H145" s="74"/>
      <c r="I145" s="74"/>
      <c r="J145" s="74"/>
      <c r="K145" s="74"/>
      <c r="L145" s="74"/>
      <c r="M145" s="74"/>
      <c r="N145" s="77"/>
    </row>
    <row r="146" spans="1:14">
      <c r="A146" s="4609"/>
      <c r="B146" s="73"/>
      <c r="C146" s="74"/>
      <c r="D146" s="74"/>
      <c r="E146" s="74"/>
      <c r="F146" s="74"/>
      <c r="G146" s="74"/>
      <c r="H146" s="74"/>
      <c r="I146" s="74"/>
      <c r="J146" s="74"/>
      <c r="K146" s="74"/>
      <c r="L146" s="74"/>
      <c r="M146" s="74"/>
      <c r="N146" s="77"/>
    </row>
    <row r="147" spans="1:14">
      <c r="A147" s="4609"/>
      <c r="B147" s="73"/>
      <c r="C147" s="74"/>
      <c r="D147" s="74"/>
      <c r="E147" s="74"/>
      <c r="F147" s="74"/>
      <c r="G147" s="74"/>
      <c r="H147" s="74"/>
      <c r="I147" s="74"/>
      <c r="J147" s="74"/>
      <c r="K147" s="74"/>
      <c r="L147" s="74"/>
      <c r="M147" s="74"/>
      <c r="N147" s="77"/>
    </row>
    <row r="148" spans="1:14">
      <c r="A148" s="4609"/>
      <c r="B148" s="73"/>
      <c r="C148" s="74"/>
      <c r="D148" s="74"/>
      <c r="E148" s="74"/>
      <c r="F148" s="74"/>
      <c r="G148" s="74"/>
      <c r="H148" s="74"/>
      <c r="I148" s="74"/>
      <c r="J148" s="74"/>
      <c r="K148" s="74"/>
      <c r="L148" s="74"/>
      <c r="M148" s="74"/>
      <c r="N148" s="77"/>
    </row>
    <row r="149" spans="1:14">
      <c r="A149" s="4609"/>
      <c r="B149" s="73"/>
      <c r="C149" s="74"/>
      <c r="D149" s="74"/>
      <c r="E149" s="74"/>
      <c r="F149" s="74"/>
      <c r="G149" s="74"/>
      <c r="H149" s="74"/>
      <c r="I149" s="74"/>
      <c r="J149" s="74"/>
      <c r="K149" s="74"/>
      <c r="L149" s="74"/>
      <c r="M149" s="74"/>
      <c r="N149" s="77"/>
    </row>
    <row r="150" spans="1:14">
      <c r="A150" s="4609"/>
      <c r="B150" s="73"/>
      <c r="C150" s="74"/>
      <c r="D150" s="74"/>
      <c r="E150" s="74"/>
      <c r="F150" s="74"/>
      <c r="G150" s="74"/>
      <c r="H150" s="74"/>
      <c r="I150" s="74"/>
      <c r="J150" s="74"/>
      <c r="K150" s="74"/>
      <c r="L150" s="74"/>
      <c r="M150" s="74"/>
      <c r="N150" s="77"/>
    </row>
    <row r="151" spans="1:14">
      <c r="A151" s="4609"/>
      <c r="B151" s="73"/>
      <c r="C151" s="74"/>
      <c r="D151" s="74"/>
      <c r="E151" s="74"/>
      <c r="F151" s="74"/>
      <c r="G151" s="74"/>
      <c r="H151" s="74"/>
      <c r="I151" s="74"/>
      <c r="J151" s="74"/>
      <c r="K151" s="74"/>
      <c r="L151" s="74"/>
      <c r="M151" s="74"/>
      <c r="N151" s="77"/>
    </row>
    <row r="152" spans="1:14">
      <c r="A152" s="4609"/>
      <c r="B152" s="4625" t="s">
        <v>561</v>
      </c>
      <c r="C152" s="4626"/>
      <c r="D152" s="4626"/>
      <c r="E152" s="4626"/>
      <c r="F152" s="4626"/>
      <c r="G152" s="4626"/>
      <c r="H152" s="4626"/>
      <c r="I152" s="4626"/>
      <c r="J152" s="4626"/>
      <c r="K152" s="4626"/>
      <c r="L152" s="4626"/>
      <c r="M152" s="4626"/>
      <c r="N152" s="4627"/>
    </row>
    <row r="153" spans="1:14" ht="13.5" thickBot="1">
      <c r="A153" s="4609"/>
      <c r="B153" s="4628"/>
      <c r="C153" s="4629"/>
      <c r="D153" s="4629"/>
      <c r="E153" s="4629"/>
      <c r="F153" s="4629"/>
      <c r="G153" s="4629"/>
      <c r="H153" s="4629"/>
      <c r="I153" s="4629"/>
      <c r="J153" s="4629"/>
      <c r="K153" s="4629"/>
      <c r="L153" s="4629"/>
      <c r="M153" s="4629"/>
      <c r="N153" s="4630"/>
    </row>
    <row r="155" spans="1:14" ht="15.75" thickBot="1">
      <c r="A155" s="1458" t="s">
        <v>550</v>
      </c>
      <c r="B155" s="4608" t="str">
        <f>B156</f>
        <v>Convertisseur</v>
      </c>
      <c r="C155" s="4608"/>
      <c r="D155" s="4608"/>
      <c r="E155" s="4608"/>
      <c r="F155" s="4608"/>
      <c r="G155" s="4608"/>
      <c r="H155" s="4608"/>
      <c r="I155" s="4608"/>
      <c r="J155" s="4608"/>
      <c r="K155" s="4608"/>
      <c r="L155" s="4608"/>
      <c r="M155" s="4608"/>
      <c r="N155" s="4608"/>
    </row>
    <row r="156" spans="1:14">
      <c r="A156" s="4609" t="str">
        <f>B156</f>
        <v>Convertisseur</v>
      </c>
      <c r="B156" s="4610" t="s">
        <v>551</v>
      </c>
      <c r="C156" s="4611"/>
      <c r="D156" s="4611"/>
      <c r="E156" s="4611"/>
      <c r="F156" s="4611"/>
      <c r="G156" s="4611"/>
      <c r="H156" s="4611"/>
      <c r="I156" s="4611"/>
      <c r="J156" s="4611"/>
      <c r="K156" s="4611"/>
      <c r="L156" s="4611"/>
      <c r="M156" s="4611"/>
      <c r="N156" s="4612"/>
    </row>
    <row r="157" spans="1:14">
      <c r="A157" s="4609"/>
      <c r="B157" s="4613"/>
      <c r="C157" s="4614"/>
      <c r="D157" s="4614"/>
      <c r="E157" s="4614"/>
      <c r="F157" s="4614"/>
      <c r="G157" s="4614"/>
      <c r="H157" s="4614"/>
      <c r="I157" s="4614"/>
      <c r="J157" s="4614"/>
      <c r="K157" s="4614"/>
      <c r="L157" s="4614"/>
      <c r="M157" s="4614"/>
      <c r="N157" s="4615"/>
    </row>
    <row r="158" spans="1:14">
      <c r="A158" s="4609"/>
      <c r="B158" s="4616" t="s">
        <v>553</v>
      </c>
      <c r="C158" s="4617"/>
      <c r="D158" s="4620" t="s">
        <v>597</v>
      </c>
      <c r="E158" s="4621"/>
      <c r="F158" s="4621"/>
      <c r="G158" s="4621"/>
      <c r="H158" s="4621"/>
      <c r="I158" s="4621"/>
      <c r="J158" s="4621"/>
      <c r="K158" s="4621"/>
      <c r="L158" s="4621"/>
      <c r="M158" s="4621"/>
      <c r="N158" s="4622"/>
    </row>
    <row r="159" spans="1:14">
      <c r="A159" s="4609"/>
      <c r="B159" s="4618"/>
      <c r="C159" s="4619"/>
      <c r="D159" s="4623"/>
      <c r="E159" s="4623"/>
      <c r="F159" s="4623"/>
      <c r="G159" s="4623"/>
      <c r="H159" s="4623"/>
      <c r="I159" s="4623"/>
      <c r="J159" s="4623"/>
      <c r="K159" s="4623"/>
      <c r="L159" s="4623"/>
      <c r="M159" s="4623"/>
      <c r="N159" s="4624"/>
    </row>
    <row r="160" spans="1:14" ht="15.75">
      <c r="A160" s="4609"/>
      <c r="B160" s="73"/>
      <c r="C160" s="74"/>
      <c r="D160" s="74"/>
      <c r="E160" s="74"/>
      <c r="F160" s="74"/>
      <c r="G160" s="75"/>
      <c r="H160" s="75"/>
      <c r="I160" s="75"/>
      <c r="J160" s="75"/>
      <c r="K160" s="75"/>
      <c r="L160" s="74"/>
      <c r="M160" s="74"/>
      <c r="N160" s="76" t="s">
        <v>555</v>
      </c>
    </row>
    <row r="161" spans="1:14">
      <c r="A161" s="4609"/>
      <c r="B161" s="73"/>
      <c r="C161" s="74"/>
      <c r="D161" s="74"/>
      <c r="E161" s="74"/>
      <c r="F161" s="74"/>
      <c r="G161" s="74"/>
      <c r="H161" s="74"/>
      <c r="I161" s="74"/>
      <c r="J161" s="74"/>
      <c r="K161" s="74"/>
      <c r="L161" s="74"/>
      <c r="M161" s="74"/>
      <c r="N161" s="77"/>
    </row>
    <row r="162" spans="1:14">
      <c r="A162" s="4609"/>
      <c r="B162" s="73"/>
      <c r="C162" s="74"/>
      <c r="D162" s="74"/>
      <c r="E162" s="74"/>
      <c r="F162" s="74"/>
      <c r="G162" s="74"/>
      <c r="H162" s="74"/>
      <c r="I162" s="74"/>
      <c r="J162" s="74"/>
      <c r="K162" s="74"/>
      <c r="L162" s="74"/>
      <c r="M162" s="74"/>
      <c r="N162" s="77"/>
    </row>
    <row r="163" spans="1:14">
      <c r="A163" s="4609"/>
      <c r="B163" s="73"/>
      <c r="C163" s="74"/>
      <c r="D163" s="74"/>
      <c r="E163" s="74"/>
      <c r="F163" s="74"/>
      <c r="G163" s="74"/>
      <c r="H163" s="74"/>
      <c r="I163" s="74"/>
      <c r="J163" s="74"/>
      <c r="K163" s="74"/>
      <c r="L163" s="74"/>
      <c r="M163" s="74"/>
      <c r="N163" s="77"/>
    </row>
    <row r="164" spans="1:14">
      <c r="A164" s="4609"/>
      <c r="B164" s="73"/>
      <c r="C164" s="74"/>
      <c r="D164" s="74"/>
      <c r="E164" s="74"/>
      <c r="F164" s="74"/>
      <c r="G164" s="74"/>
      <c r="H164" s="74"/>
      <c r="I164" s="74"/>
      <c r="J164" s="74"/>
      <c r="K164" s="74"/>
      <c r="L164" s="74"/>
      <c r="M164" s="74"/>
      <c r="N164" s="77"/>
    </row>
    <row r="165" spans="1:14">
      <c r="A165" s="4609"/>
      <c r="B165" s="73"/>
      <c r="C165" s="74"/>
      <c r="D165" s="74"/>
      <c r="E165" s="74"/>
      <c r="F165" s="74"/>
      <c r="G165" s="74"/>
      <c r="H165" s="74"/>
      <c r="I165" s="74"/>
      <c r="J165" s="74"/>
      <c r="K165" s="74"/>
      <c r="L165" s="74"/>
      <c r="M165" s="74"/>
      <c r="N165" s="77"/>
    </row>
    <row r="166" spans="1:14">
      <c r="A166" s="4609"/>
      <c r="B166" s="73"/>
      <c r="C166" s="74"/>
      <c r="D166" s="74"/>
      <c r="E166" s="74"/>
      <c r="F166" s="74"/>
      <c r="G166" s="74"/>
      <c r="H166" s="74"/>
      <c r="I166" s="74"/>
      <c r="J166" s="74"/>
      <c r="K166" s="74"/>
      <c r="L166" s="74"/>
      <c r="M166" s="74"/>
      <c r="N166" s="77"/>
    </row>
    <row r="167" spans="1:14">
      <c r="A167" s="4609"/>
      <c r="B167" s="73"/>
      <c r="C167" s="74"/>
      <c r="D167" s="74"/>
      <c r="E167" s="74"/>
      <c r="F167" s="74"/>
      <c r="G167" s="74"/>
      <c r="H167" s="74"/>
      <c r="I167" s="74"/>
      <c r="J167" s="74"/>
      <c r="K167" s="74"/>
      <c r="L167" s="74"/>
      <c r="M167" s="74"/>
      <c r="N167" s="77"/>
    </row>
    <row r="168" spans="1:14">
      <c r="A168" s="4609"/>
      <c r="B168" s="73"/>
      <c r="C168" s="74"/>
      <c r="D168" s="74"/>
      <c r="E168" s="74"/>
      <c r="F168" s="74"/>
      <c r="G168" s="74"/>
      <c r="H168" s="74"/>
      <c r="I168" s="74"/>
      <c r="J168" s="74"/>
      <c r="K168" s="74"/>
      <c r="L168" s="74"/>
      <c r="M168" s="74"/>
      <c r="N168" s="77"/>
    </row>
    <row r="169" spans="1:14">
      <c r="A169" s="4609"/>
      <c r="B169" s="4625" t="s">
        <v>561</v>
      </c>
      <c r="C169" s="4626"/>
      <c r="D169" s="4626"/>
      <c r="E169" s="4626"/>
      <c r="F169" s="4626"/>
      <c r="G169" s="4626"/>
      <c r="H169" s="4626"/>
      <c r="I169" s="4626"/>
      <c r="J169" s="4626"/>
      <c r="K169" s="4626"/>
      <c r="L169" s="4626"/>
      <c r="M169" s="4626"/>
      <c r="N169" s="4627"/>
    </row>
    <row r="170" spans="1:14" ht="13.5" thickBot="1">
      <c r="A170" s="4609"/>
      <c r="B170" s="4628"/>
      <c r="C170" s="4629"/>
      <c r="D170" s="4629"/>
      <c r="E170" s="4629"/>
      <c r="F170" s="4629"/>
      <c r="G170" s="4629"/>
      <c r="H170" s="4629"/>
      <c r="I170" s="4629"/>
      <c r="J170" s="4629"/>
      <c r="K170" s="4629"/>
      <c r="L170" s="4629"/>
      <c r="M170" s="4629"/>
      <c r="N170" s="4630"/>
    </row>
  </sheetData>
  <mergeCells count="108">
    <mergeCell ref="B2:N4"/>
    <mergeCell ref="Q2:AC4"/>
    <mergeCell ref="AF2:AR4"/>
    <mergeCell ref="Q7:AC9"/>
    <mergeCell ref="AF7:AR9"/>
    <mergeCell ref="B8:N9"/>
    <mergeCell ref="B11:N11"/>
    <mergeCell ref="Q11:AC11"/>
    <mergeCell ref="AF11:AR11"/>
    <mergeCell ref="A12:A27"/>
    <mergeCell ref="B12:N13"/>
    <mergeCell ref="P12:P37"/>
    <mergeCell ref="Q12:AC13"/>
    <mergeCell ref="AE12:AE37"/>
    <mergeCell ref="AF12:AR13"/>
    <mergeCell ref="B14:C15"/>
    <mergeCell ref="R23:AB23"/>
    <mergeCell ref="AF23:AR23"/>
    <mergeCell ref="B26:N27"/>
    <mergeCell ref="R29:AB29"/>
    <mergeCell ref="AF29:AR29"/>
    <mergeCell ref="B30:N30"/>
    <mergeCell ref="D14:N15"/>
    <mergeCell ref="Q14:AC15"/>
    <mergeCell ref="AF14:AR15"/>
    <mergeCell ref="AF16:AR17"/>
    <mergeCell ref="R17:AB17"/>
    <mergeCell ref="AF18:AR18"/>
    <mergeCell ref="A31:A47"/>
    <mergeCell ref="B31:N32"/>
    <mergeCell ref="B33:C34"/>
    <mergeCell ref="D33:N34"/>
    <mergeCell ref="R34:AB34"/>
    <mergeCell ref="AK34:AR34"/>
    <mergeCell ref="Q36:AC37"/>
    <mergeCell ref="AF36:AR37"/>
    <mergeCell ref="Q39:AC39"/>
    <mergeCell ref="AF39:AR39"/>
    <mergeCell ref="B46:N47"/>
    <mergeCell ref="Q46:R46"/>
    <mergeCell ref="V46:W46"/>
    <mergeCell ref="Z46:AA46"/>
    <mergeCell ref="AF46:AP47"/>
    <mergeCell ref="AF48:AP48"/>
    <mergeCell ref="P40:P56"/>
    <mergeCell ref="Q40:AC41"/>
    <mergeCell ref="AE40:AE56"/>
    <mergeCell ref="AF40:AR41"/>
    <mergeCell ref="Q42:AC43"/>
    <mergeCell ref="AF42:AR43"/>
    <mergeCell ref="Q44:AC44"/>
    <mergeCell ref="AF44:AR45"/>
    <mergeCell ref="B49:N49"/>
    <mergeCell ref="A50:A68"/>
    <mergeCell ref="B50:N51"/>
    <mergeCell ref="B52:C53"/>
    <mergeCell ref="D52:N53"/>
    <mergeCell ref="AK53:AR53"/>
    <mergeCell ref="Q55:AC56"/>
    <mergeCell ref="AF55:AR56"/>
    <mergeCell ref="Q58:AC58"/>
    <mergeCell ref="AF58:AR58"/>
    <mergeCell ref="AF59:AR60"/>
    <mergeCell ref="Q61:AC62"/>
    <mergeCell ref="AF61:AR62"/>
    <mergeCell ref="AF63:AR64"/>
    <mergeCell ref="AF65:AP66"/>
    <mergeCell ref="AK79:AR79"/>
    <mergeCell ref="AF67:AP67"/>
    <mergeCell ref="AE59:AE82"/>
    <mergeCell ref="Q81:AC82"/>
    <mergeCell ref="AF81:AR82"/>
    <mergeCell ref="B67:N68"/>
    <mergeCell ref="B89:N90"/>
    <mergeCell ref="B92:N92"/>
    <mergeCell ref="B70:N70"/>
    <mergeCell ref="A71:A90"/>
    <mergeCell ref="B71:N72"/>
    <mergeCell ref="R72:AB72"/>
    <mergeCell ref="B73:C74"/>
    <mergeCell ref="D73:N74"/>
    <mergeCell ref="W73:AB73"/>
    <mergeCell ref="S74:T74"/>
    <mergeCell ref="P59:P82"/>
    <mergeCell ref="Q59:AC60"/>
    <mergeCell ref="B115:N115"/>
    <mergeCell ref="A116:A136"/>
    <mergeCell ref="B116:N117"/>
    <mergeCell ref="B118:C119"/>
    <mergeCell ref="D118:N119"/>
    <mergeCell ref="B135:N136"/>
    <mergeCell ref="A93:A113"/>
    <mergeCell ref="B93:N94"/>
    <mergeCell ref="B95:C96"/>
    <mergeCell ref="D95:N96"/>
    <mergeCell ref="B112:N113"/>
    <mergeCell ref="B155:N155"/>
    <mergeCell ref="A156:A170"/>
    <mergeCell ref="B156:N157"/>
    <mergeCell ref="B158:C159"/>
    <mergeCell ref="D158:N159"/>
    <mergeCell ref="B169:N170"/>
    <mergeCell ref="B138:N138"/>
    <mergeCell ref="A139:A153"/>
    <mergeCell ref="B139:N140"/>
    <mergeCell ref="B141:C142"/>
    <mergeCell ref="D141:N142"/>
    <mergeCell ref="B152:N153"/>
  </mergeCells>
  <hyperlinks>
    <hyperlink ref="D14" r:id="rId1" xr:uid="{00000000-0004-0000-0A00-000000000000}"/>
    <hyperlink ref="D33" r:id="rId2" xr:uid="{00000000-0004-0000-0A00-000001000000}"/>
    <hyperlink ref="D52" r:id="rId3" xr:uid="{00000000-0004-0000-0A00-000002000000}"/>
    <hyperlink ref="D73" r:id="rId4" xr:uid="{00000000-0004-0000-0A00-000003000000}"/>
    <hyperlink ref="D95" r:id="rId5" xr:uid="{00000000-0004-0000-0A00-000004000000}"/>
    <hyperlink ref="D118" r:id="rId6" xr:uid="{00000000-0004-0000-0A00-000005000000}"/>
    <hyperlink ref="D141" r:id="rId7" xr:uid="{00000000-0004-0000-0A00-000006000000}"/>
    <hyperlink ref="D158" r:id="rId8" xr:uid="{00000000-0004-0000-0A00-000007000000}"/>
    <hyperlink ref="T54" r:id="rId9"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A00-000008000000}"/>
    <hyperlink ref="W74" r:id="rId10"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A00-000009000000}"/>
    <hyperlink ref="W75" r:id="rId11" xr:uid="{00000000-0004-0000-0A00-00000A000000}"/>
    <hyperlink ref="W76" r:id="rId12" xr:uid="{00000000-0004-0000-0A00-00000B000000}"/>
    <hyperlink ref="W77" r:id="rId13"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A00-00000C000000}"/>
  </hyperlinks>
  <pageMargins left="0.7" right="0.7" top="0.75" bottom="0.75" header="0.3" footer="0.3"/>
  <drawing r:id="rId1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N56"/>
  <sheetViews>
    <sheetView topLeftCell="A4" zoomScaleNormal="100" workbookViewId="0">
      <selection activeCell="P26" sqref="P26"/>
    </sheetView>
  </sheetViews>
  <sheetFormatPr baseColWidth="10" defaultRowHeight="12.75"/>
  <cols>
    <col min="1" max="1" width="1.7109375" style="384" customWidth="1"/>
    <col min="2" max="2" width="5.7109375" style="384" customWidth="1"/>
    <col min="3" max="3" width="35.42578125" style="384" customWidth="1"/>
    <col min="4" max="4" width="8.5703125" style="384" customWidth="1"/>
    <col min="5" max="5" width="5.140625" style="384" customWidth="1"/>
    <col min="6" max="9" width="11.42578125" style="384"/>
    <col min="10" max="10" width="1.7109375" style="384" customWidth="1"/>
    <col min="11" max="11" width="14.28515625" style="384" customWidth="1"/>
    <col min="12" max="12" width="12.5703125" style="384" customWidth="1"/>
    <col min="13" max="13" width="13.140625" style="384" customWidth="1"/>
    <col min="14" max="14" width="15.42578125" style="384" customWidth="1"/>
    <col min="15" max="15" width="11.42578125" style="384"/>
    <col min="16" max="16" width="28.5703125" style="384" customWidth="1"/>
    <col min="17" max="17" width="10.85546875" style="384" customWidth="1"/>
    <col min="18" max="18" width="11.42578125" style="384"/>
    <col min="19" max="19" width="18.28515625" style="384" customWidth="1"/>
    <col min="20" max="20" width="11.42578125" style="384"/>
    <col min="21" max="21" width="18.28515625" style="384" customWidth="1"/>
    <col min="22" max="22" width="17.140625" style="384" customWidth="1"/>
    <col min="23" max="16384" width="11.42578125" style="384"/>
  </cols>
  <sheetData>
    <row r="2" spans="1:14" s="958" customFormat="1" ht="21">
      <c r="A2" s="953"/>
      <c r="B2" s="4715" t="s">
        <v>195</v>
      </c>
      <c r="C2" s="4716"/>
      <c r="D2" s="4716"/>
      <c r="E2" s="4716"/>
      <c r="F2" s="4716"/>
      <c r="G2" s="4716"/>
      <c r="H2" s="4716"/>
      <c r="I2" s="4716"/>
      <c r="J2" s="4716"/>
      <c r="K2" s="4716"/>
      <c r="L2" s="4716"/>
      <c r="M2" s="4716"/>
      <c r="N2" s="4717"/>
    </row>
    <row r="3" spans="1:14" s="958" customFormat="1" ht="9.9499999999999993" customHeight="1">
      <c r="A3" s="953"/>
      <c r="B3" s="4718" t="s">
        <v>141</v>
      </c>
      <c r="C3" s="4719" t="str">
        <f ca="1">CELL("nomfichier")</f>
        <v>D:\Données\1.UPRT\0-UPRT.fait\uprt-php\www\mesimages\fichiers-uprt\ff-fiches-fabrication\ff-fiches-fabrication-maj-08-2020\[ff-5-B.collectivite-conditionnement-gastronormes.xlsx]complément</v>
      </c>
      <c r="D3" s="4719"/>
      <c r="E3" s="4719"/>
      <c r="F3" s="4719"/>
      <c r="G3" s="4720"/>
      <c r="H3" s="4721" t="s">
        <v>142</v>
      </c>
      <c r="I3" s="4722"/>
      <c r="J3" s="4723" t="s">
        <v>194</v>
      </c>
      <c r="K3" s="4723"/>
      <c r="L3" s="4723"/>
      <c r="M3" s="4723"/>
      <c r="N3" s="4724"/>
    </row>
    <row r="4" spans="1:14" s="958" customFormat="1" ht="9.9499999999999993" customHeight="1">
      <c r="A4" s="953"/>
      <c r="B4" s="4718"/>
      <c r="C4" s="4719"/>
      <c r="D4" s="4719"/>
      <c r="E4" s="4719"/>
      <c r="F4" s="4719"/>
      <c r="G4" s="4720"/>
      <c r="H4" s="4721" t="s">
        <v>143</v>
      </c>
      <c r="I4" s="4722"/>
      <c r="J4" s="4723"/>
      <c r="K4" s="4723"/>
      <c r="L4" s="4723"/>
      <c r="M4" s="4723"/>
      <c r="N4" s="4724"/>
    </row>
    <row r="5" spans="1:14" s="958" customFormat="1" ht="9.9499999999999993" customHeight="1">
      <c r="A5" s="953"/>
      <c r="B5" s="4718" t="s">
        <v>144</v>
      </c>
      <c r="C5" s="4719" t="s">
        <v>145</v>
      </c>
      <c r="D5" s="4719"/>
      <c r="E5" s="4719"/>
      <c r="F5" s="4719"/>
      <c r="G5" s="4720"/>
      <c r="H5" s="4721" t="s">
        <v>146</v>
      </c>
      <c r="I5" s="4722"/>
      <c r="J5" s="4723" t="s">
        <v>1438</v>
      </c>
      <c r="K5" s="4723"/>
      <c r="L5" s="4723"/>
      <c r="M5" s="4723"/>
      <c r="N5" s="4724"/>
    </row>
    <row r="6" spans="1:14" s="958" customFormat="1" ht="9.9499999999999993" customHeight="1">
      <c r="A6" s="953"/>
      <c r="B6" s="4718"/>
      <c r="C6" s="4719"/>
      <c r="D6" s="4719"/>
      <c r="E6" s="4719"/>
      <c r="F6" s="4719"/>
      <c r="G6" s="4720"/>
      <c r="H6" s="4721" t="s">
        <v>147</v>
      </c>
      <c r="I6" s="4722"/>
      <c r="J6" s="4723"/>
      <c r="K6" s="4723"/>
      <c r="L6" s="4723"/>
      <c r="M6" s="4723"/>
      <c r="N6" s="4724"/>
    </row>
    <row r="7" spans="1:14" s="958" customFormat="1" ht="9.9499999999999993" customHeight="1">
      <c r="A7" s="953"/>
      <c r="B7" s="4718" t="s">
        <v>148</v>
      </c>
      <c r="C7" s="4719"/>
      <c r="D7" s="4719"/>
      <c r="E7" s="4719"/>
      <c r="F7" s="4719"/>
      <c r="G7" s="4720"/>
      <c r="H7" s="4721" t="s">
        <v>149</v>
      </c>
      <c r="I7" s="4722"/>
      <c r="J7" s="4723" t="s">
        <v>150</v>
      </c>
      <c r="K7" s="4723"/>
      <c r="L7" s="4723"/>
      <c r="M7" s="4723"/>
      <c r="N7" s="4724"/>
    </row>
    <row r="8" spans="1:14" s="958" customFormat="1" ht="9.9499999999999993" customHeight="1">
      <c r="A8" s="961"/>
      <c r="B8" s="4760"/>
      <c r="C8" s="4761"/>
      <c r="D8" s="4761"/>
      <c r="E8" s="4761"/>
      <c r="F8" s="4761"/>
      <c r="G8" s="4762"/>
      <c r="H8" s="4765" t="s">
        <v>151</v>
      </c>
      <c r="I8" s="4766"/>
      <c r="J8" s="4763"/>
      <c r="K8" s="4763"/>
      <c r="L8" s="4763"/>
      <c r="M8" s="4763"/>
      <c r="N8" s="4764"/>
    </row>
    <row r="9" spans="1:14" s="953" customFormat="1" ht="36.75" customHeight="1">
      <c r="A9" s="961"/>
      <c r="B9" s="1483" t="s">
        <v>152</v>
      </c>
      <c r="C9" s="1484"/>
      <c r="D9" s="1484"/>
      <c r="E9" s="1484"/>
      <c r="F9" s="1484"/>
      <c r="G9" s="1484"/>
      <c r="H9" s="1485" t="s">
        <v>153</v>
      </c>
      <c r="I9" s="4767">
        <f ca="1">TODAY()</f>
        <v>45233</v>
      </c>
      <c r="J9" s="4767"/>
      <c r="K9" s="4767"/>
      <c r="L9" s="1486"/>
      <c r="M9" s="4768">
        <f ca="1">NOW()</f>
        <v>45233.415746643521</v>
      </c>
      <c r="N9" s="4769"/>
    </row>
    <row r="10" spans="1:14" ht="13.5" thickBot="1"/>
    <row r="11" spans="1:14" ht="39.75" customHeight="1">
      <c r="B11" s="4770" t="s">
        <v>279</v>
      </c>
      <c r="C11" s="4771"/>
      <c r="D11" s="4771"/>
      <c r="E11" s="4771"/>
      <c r="F11" s="4771"/>
      <c r="G11" s="4771"/>
      <c r="H11" s="4771"/>
      <c r="I11" s="4772"/>
      <c r="K11" s="4757" t="s">
        <v>278</v>
      </c>
      <c r="L11" s="4758"/>
      <c r="M11" s="4758"/>
      <c r="N11" s="4759"/>
    </row>
    <row r="12" spans="1:14" ht="30.75" customHeight="1">
      <c r="B12" s="4725" t="s">
        <v>155</v>
      </c>
      <c r="C12" s="4726"/>
      <c r="D12" s="4726"/>
      <c r="E12" s="4726"/>
      <c r="F12" s="4726"/>
      <c r="G12" s="4726"/>
      <c r="H12" s="4726"/>
      <c r="I12" s="4727"/>
      <c r="K12" s="1487"/>
      <c r="L12" s="1488"/>
      <c r="M12" s="1488"/>
      <c r="N12" s="1489" t="s">
        <v>288</v>
      </c>
    </row>
    <row r="13" spans="1:14" ht="18.75">
      <c r="B13" s="4736" t="s">
        <v>159</v>
      </c>
      <c r="C13" s="4737"/>
      <c r="D13" s="4737"/>
      <c r="E13" s="4737"/>
      <c r="F13" s="4737"/>
      <c r="G13" s="4737"/>
      <c r="H13" s="4737"/>
      <c r="I13" s="4738"/>
      <c r="K13" s="4731" t="s">
        <v>281</v>
      </c>
      <c r="L13" s="4732"/>
      <c r="M13" s="4732"/>
      <c r="N13" s="4733"/>
    </row>
    <row r="14" spans="1:14" ht="27" customHeight="1">
      <c r="B14" s="593"/>
      <c r="C14" s="1490" t="str">
        <f ca="1">CELL("nomfichier")</f>
        <v>D:\Données\1.UPRT\0-UPRT.fait\uprt-php\www\mesimages\fichiers-uprt\ff-fiches-fabrication\ff-fiches-fabrication-maj-08-2020\[ff-5-B.collectivite-conditionnement-gastronormes.xlsx]complément</v>
      </c>
      <c r="D14" s="1490"/>
      <c r="E14" s="1491"/>
      <c r="F14" s="1491"/>
      <c r="G14" s="1491"/>
      <c r="H14" s="1491"/>
      <c r="I14" s="1492"/>
      <c r="K14" s="4750" t="s">
        <v>162</v>
      </c>
      <c r="L14" s="4751"/>
      <c r="M14" s="4751"/>
      <c r="N14" s="4752"/>
    </row>
    <row r="15" spans="1:14" ht="24" customHeight="1">
      <c r="B15" s="4728" t="s">
        <v>162</v>
      </c>
      <c r="C15" s="3875"/>
      <c r="D15" s="3875"/>
      <c r="E15" s="3875"/>
      <c r="F15" s="3875"/>
      <c r="G15" s="3875"/>
      <c r="H15" s="3875"/>
      <c r="I15" s="4729"/>
      <c r="K15" s="1460"/>
      <c r="L15" s="433"/>
      <c r="M15" s="1493" t="s">
        <v>233</v>
      </c>
      <c r="N15" s="1494">
        <v>1.5</v>
      </c>
    </row>
    <row r="16" spans="1:14" ht="18" customHeight="1" thickBot="1">
      <c r="B16" s="593"/>
      <c r="C16" s="1495" t="s">
        <v>153</v>
      </c>
      <c r="D16" s="1495"/>
      <c r="E16" s="1496">
        <f ca="1">TODAY()</f>
        <v>45233</v>
      </c>
      <c r="F16" s="1497"/>
      <c r="G16" s="1498"/>
      <c r="H16" s="1499">
        <f ca="1">NOW()</f>
        <v>45233.415746643521</v>
      </c>
      <c r="I16" s="1500"/>
      <c r="K16" s="1460"/>
      <c r="L16" s="433"/>
      <c r="M16" s="1501" t="s">
        <v>235</v>
      </c>
      <c r="N16" s="1502">
        <v>0.05</v>
      </c>
    </row>
    <row r="17" spans="2:14" ht="24" customHeight="1">
      <c r="B17" s="1503">
        <v>1</v>
      </c>
      <c r="C17" s="4734" t="s">
        <v>254</v>
      </c>
      <c r="D17" s="4734"/>
      <c r="E17" s="4734"/>
      <c r="F17" s="4734"/>
      <c r="G17" s="4734"/>
      <c r="H17" s="4734"/>
      <c r="I17" s="4735"/>
      <c r="K17" s="1460"/>
      <c r="L17" s="433"/>
      <c r="M17" s="1501" t="s">
        <v>234</v>
      </c>
      <c r="N17" s="1494">
        <v>21</v>
      </c>
    </row>
    <row r="18" spans="2:14" ht="18" customHeight="1">
      <c r="B18" s="593"/>
      <c r="C18" s="4730" t="s">
        <v>245</v>
      </c>
      <c r="D18" s="4730"/>
      <c r="E18" s="4730"/>
      <c r="F18" s="1504" t="s">
        <v>156</v>
      </c>
      <c r="G18" s="1505" t="s">
        <v>157</v>
      </c>
      <c r="H18" s="1506" t="s">
        <v>158</v>
      </c>
      <c r="I18" s="1507" t="s">
        <v>35</v>
      </c>
      <c r="K18" s="1460"/>
      <c r="L18" s="433"/>
      <c r="M18" s="1501" t="s">
        <v>242</v>
      </c>
      <c r="N18" s="1508">
        <f>N16*N15</f>
        <v>7.5000000000000011E-2</v>
      </c>
    </row>
    <row r="19" spans="2:14" ht="18" customHeight="1">
      <c r="B19" s="593"/>
      <c r="C19" s="1509" t="s">
        <v>244</v>
      </c>
      <c r="D19" s="4741">
        <f>SUM(F19:I19)</f>
        <v>890</v>
      </c>
      <c r="E19" s="4742"/>
      <c r="F19" s="1510">
        <v>120</v>
      </c>
      <c r="G19" s="1510">
        <v>120</v>
      </c>
      <c r="H19" s="1510">
        <v>500</v>
      </c>
      <c r="I19" s="1511">
        <v>150</v>
      </c>
      <c r="K19" s="1460"/>
      <c r="L19" s="433"/>
      <c r="M19" s="1501" t="s">
        <v>243</v>
      </c>
      <c r="N19" s="1512">
        <f>N17/N15</f>
        <v>14</v>
      </c>
    </row>
    <row r="20" spans="2:14" ht="18" customHeight="1">
      <c r="B20" s="593"/>
      <c r="C20" s="4743" t="s">
        <v>160</v>
      </c>
      <c r="D20" s="4743"/>
      <c r="E20" s="4744"/>
      <c r="F20" s="1513">
        <v>1.5</v>
      </c>
      <c r="G20" s="1513">
        <v>1.5</v>
      </c>
      <c r="H20" s="1513">
        <v>2</v>
      </c>
      <c r="I20" s="1514">
        <v>2</v>
      </c>
      <c r="K20" s="1460"/>
      <c r="L20" s="433"/>
      <c r="M20" s="85" t="s">
        <v>12</v>
      </c>
      <c r="N20" s="1515">
        <v>120</v>
      </c>
    </row>
    <row r="21" spans="2:14" ht="18" customHeight="1">
      <c r="B21" s="593"/>
      <c r="C21" s="4743" t="s">
        <v>161</v>
      </c>
      <c r="D21" s="4743"/>
      <c r="E21" s="4744"/>
      <c r="F21" s="1516">
        <v>0.06</v>
      </c>
      <c r="G21" s="1516">
        <v>0.06</v>
      </c>
      <c r="H21" s="1516">
        <v>0.06</v>
      </c>
      <c r="I21" s="1517">
        <v>0.08</v>
      </c>
      <c r="K21" s="1460"/>
      <c r="L21" s="433"/>
      <c r="M21" s="1310" t="s">
        <v>236</v>
      </c>
      <c r="N21" s="1518">
        <f>N15*N20</f>
        <v>180</v>
      </c>
    </row>
    <row r="22" spans="2:14" ht="18" customHeight="1" thickBot="1">
      <c r="B22" s="593"/>
      <c r="C22" s="4745" t="s">
        <v>242</v>
      </c>
      <c r="D22" s="4745"/>
      <c r="E22" s="4746"/>
      <c r="F22" s="1519">
        <f>F21*F20</f>
        <v>0.09</v>
      </c>
      <c r="G22" s="1519">
        <f>G21*G20</f>
        <v>0.09</v>
      </c>
      <c r="H22" s="1519">
        <f>H21*H20</f>
        <v>0.12</v>
      </c>
      <c r="I22" s="1520">
        <f>I21*I20</f>
        <v>0.16</v>
      </c>
      <c r="K22" s="1460"/>
      <c r="L22" s="433"/>
      <c r="M22" s="1310" t="s">
        <v>13</v>
      </c>
      <c r="N22" s="1521">
        <f>IF(N17="",0,IF(N17=0,0,N21/N17))</f>
        <v>8.5714285714285712</v>
      </c>
    </row>
    <row r="23" spans="2:14" ht="33" customHeight="1">
      <c r="B23" s="1503">
        <v>2</v>
      </c>
      <c r="C23" s="4708" t="s">
        <v>246</v>
      </c>
      <c r="D23" s="4708"/>
      <c r="E23" s="4708"/>
      <c r="F23" s="4708"/>
      <c r="G23" s="4708"/>
      <c r="H23" s="4708"/>
      <c r="I23" s="4709"/>
      <c r="K23" s="1460"/>
      <c r="L23" s="433"/>
      <c r="M23" s="1310" t="s">
        <v>237</v>
      </c>
      <c r="N23" s="1521">
        <f>N16*N21</f>
        <v>9</v>
      </c>
    </row>
    <row r="24" spans="2:14" ht="18" customHeight="1">
      <c r="B24" s="593"/>
      <c r="C24" s="1522"/>
      <c r="D24" s="1522"/>
      <c r="E24" s="1523" t="s">
        <v>266</v>
      </c>
      <c r="F24" s="4739">
        <v>40</v>
      </c>
      <c r="G24" s="4739"/>
      <c r="H24" s="4739"/>
      <c r="I24" s="4740"/>
      <c r="K24" s="1460"/>
      <c r="L24" s="433"/>
      <c r="M24" s="81" t="s">
        <v>14</v>
      </c>
      <c r="N24" s="1524">
        <v>80</v>
      </c>
    </row>
    <row r="25" spans="2:14" ht="18" customHeight="1">
      <c r="B25" s="593"/>
      <c r="C25" s="448"/>
      <c r="D25" s="448"/>
      <c r="E25" s="765" t="s">
        <v>248</v>
      </c>
      <c r="F25" s="1525">
        <f>((F21*F20)*F24)/100</f>
        <v>3.5999999999999997E-2</v>
      </c>
      <c r="G25" s="1525">
        <f>((G21*G20)*F24)/100</f>
        <v>3.5999999999999997E-2</v>
      </c>
      <c r="H25" s="1525">
        <f>((H21*H20)*F24)/100</f>
        <v>4.8000000000000001E-2</v>
      </c>
      <c r="I25" s="1526">
        <f>((I21*I20)*F24)/100</f>
        <v>6.4000000000000001E-2</v>
      </c>
      <c r="K25" s="1460"/>
      <c r="L25" s="433"/>
      <c r="M25" s="1310" t="s">
        <v>236</v>
      </c>
      <c r="N25" s="1518">
        <f>N15*N24</f>
        <v>120</v>
      </c>
    </row>
    <row r="26" spans="2:14" ht="18" customHeight="1">
      <c r="B26" s="593"/>
      <c r="C26" s="4705" t="s">
        <v>269</v>
      </c>
      <c r="D26" s="4705"/>
      <c r="E26" s="4705"/>
      <c r="F26" s="4705"/>
      <c r="G26" s="4705"/>
      <c r="H26" s="4705"/>
      <c r="I26" s="4706"/>
      <c r="K26" s="1460"/>
      <c r="L26" s="433"/>
      <c r="M26" s="1310" t="s">
        <v>13</v>
      </c>
      <c r="N26" s="1521">
        <f>IF(N17="",0,IF(N17=0,0,N25/N17))</f>
        <v>5.7142857142857144</v>
      </c>
    </row>
    <row r="27" spans="2:14" ht="18" customHeight="1">
      <c r="B27" s="593"/>
      <c r="C27" s="1527"/>
      <c r="D27" s="1527"/>
      <c r="E27" s="1528" t="s">
        <v>267</v>
      </c>
      <c r="F27" s="1529"/>
      <c r="G27" s="1529"/>
      <c r="H27" s="1529"/>
      <c r="I27" s="1530"/>
      <c r="K27" s="1460"/>
      <c r="L27" s="433"/>
      <c r="M27" s="1310" t="s">
        <v>237</v>
      </c>
      <c r="N27" s="1512">
        <f>N16*N25</f>
        <v>6</v>
      </c>
    </row>
    <row r="28" spans="2:14" ht="18" customHeight="1" thickBot="1">
      <c r="B28" s="593"/>
      <c r="C28" s="1531"/>
      <c r="D28" s="1531"/>
      <c r="E28" s="1532" t="s">
        <v>265</v>
      </c>
      <c r="F28" s="1533">
        <f>IF(F27=0,((F21*F20)+F25),((F21*F20)+F27))</f>
        <v>0.126</v>
      </c>
      <c r="G28" s="1533">
        <f>IF(G27=0,((G21*G20)+G25),((G21*G20)+G27))</f>
        <v>0.126</v>
      </c>
      <c r="H28" s="1533">
        <f>IF(H27=0,((H21*H20)+H25),((H21*H20)+H27))</f>
        <v>0.16799999999999998</v>
      </c>
      <c r="I28" s="1534">
        <f>IF(I27=0,((I21*I20)+I25),((I21*I20)+I27))</f>
        <v>0.224</v>
      </c>
      <c r="K28" s="1460"/>
      <c r="L28" s="433"/>
      <c r="M28" s="1535" t="str">
        <f>IF(N24&gt;N20,"II en manque pour:",IF(N20&gt;N24,"Il en reste pour :","Bon prévisionnel"))</f>
        <v>Il en reste pour :</v>
      </c>
      <c r="N28" s="1536">
        <f>IF(N24&gt;N20,N24-N20,IF(N20&gt;N24,N20-N24,0))</f>
        <v>40</v>
      </c>
    </row>
    <row r="29" spans="2:14" ht="18" customHeight="1">
      <c r="B29" s="1537"/>
      <c r="C29" s="4708" t="s">
        <v>255</v>
      </c>
      <c r="D29" s="4708"/>
      <c r="E29" s="4708"/>
      <c r="F29" s="4708"/>
      <c r="G29" s="4708"/>
      <c r="H29" s="4708"/>
      <c r="I29" s="4709"/>
      <c r="K29" s="1460"/>
      <c r="L29" s="433"/>
      <c r="M29" s="1310" t="str">
        <f>IF(N24&gt;N20,"Nb de Morceaux/Pièces manquant",IF(N20&gt;N24,"Il en reste donc en Kg :","Tout est vendu"))</f>
        <v>Il en reste donc en Kg :</v>
      </c>
      <c r="N29" s="1518">
        <f>IF(N27&gt;N23,N27-N23,IF(N23&gt;N27,N23-N27,0))</f>
        <v>3</v>
      </c>
    </row>
    <row r="30" spans="2:14" ht="18" customHeight="1">
      <c r="B30" s="1538"/>
      <c r="C30" s="1539"/>
      <c r="D30" s="1540"/>
      <c r="E30" s="433"/>
      <c r="F30" s="1541" t="s">
        <v>156</v>
      </c>
      <c r="G30" s="1541" t="s">
        <v>157</v>
      </c>
      <c r="H30" s="1542" t="s">
        <v>158</v>
      </c>
      <c r="I30" s="1543" t="s">
        <v>35</v>
      </c>
      <c r="K30" s="1460"/>
      <c r="L30" s="433"/>
      <c r="M30" s="1310" t="str">
        <f>IF(N22=0,"",IF(N25&gt;N21,"Conditionnements manquant",IF(N21&gt;N25,"Conditionnements en RAB :","Il n'y a plus rien")))</f>
        <v>Conditionnements en RAB :</v>
      </c>
      <c r="N30" s="1544">
        <f>IF(N26&gt;N22,N26-N22,IF(N22&gt;N26,N22-N26,0))</f>
        <v>2.8571428571428568</v>
      </c>
    </row>
    <row r="31" spans="2:14" ht="18" customHeight="1">
      <c r="B31" s="1538"/>
      <c r="C31" s="1545" t="s">
        <v>256</v>
      </c>
      <c r="D31" s="4710">
        <f>SUM(F31:I31)</f>
        <v>1660</v>
      </c>
      <c r="E31" s="4710"/>
      <c r="F31" s="1546">
        <f>F20*F19</f>
        <v>180</v>
      </c>
      <c r="G31" s="1546">
        <f>G20*G19</f>
        <v>180</v>
      </c>
      <c r="H31" s="1546">
        <f>H20*H19</f>
        <v>1000</v>
      </c>
      <c r="I31" s="1547">
        <f>I20*I19</f>
        <v>300</v>
      </c>
      <c r="K31" s="1460"/>
      <c r="L31" s="433"/>
      <c r="M31" s="1310" t="str">
        <f>IF(N24&gt;N20,"Nb de morceaux manquants","Nb de morceaux en ""RAB")</f>
        <v>Nb de morceaux en "RAB</v>
      </c>
      <c r="N31" s="1512">
        <f>N29/N16</f>
        <v>60</v>
      </c>
    </row>
    <row r="32" spans="2:14" ht="18" customHeight="1">
      <c r="B32" s="1538"/>
      <c r="C32" s="1548" t="s">
        <v>247</v>
      </c>
      <c r="D32" s="4703">
        <f>SUM(F32:I32)</f>
        <v>105.6</v>
      </c>
      <c r="E32" s="4703"/>
      <c r="F32" s="1549">
        <f>F21*F31</f>
        <v>10.799999999999999</v>
      </c>
      <c r="G32" s="1549">
        <f>G21*G31</f>
        <v>10.799999999999999</v>
      </c>
      <c r="H32" s="1549">
        <f>H21*H31</f>
        <v>60</v>
      </c>
      <c r="I32" s="1550">
        <f>I21*I31</f>
        <v>24</v>
      </c>
      <c r="K32" s="1551"/>
      <c r="L32" s="1552"/>
      <c r="M32" s="1552"/>
      <c r="N32" s="1553"/>
    </row>
    <row r="33" spans="2:14" ht="18" customHeight="1" thickBot="1">
      <c r="B33" s="1538"/>
      <c r="C33" s="1548" t="s">
        <v>248</v>
      </c>
      <c r="D33" s="4703">
        <f>SUM(F33:I33)</f>
        <v>42.239999999999988</v>
      </c>
      <c r="E33" s="4703"/>
      <c r="F33" s="1549">
        <f>F34-F32</f>
        <v>4.3200000000000021</v>
      </c>
      <c r="G33" s="1549">
        <f>G34-G32</f>
        <v>4.3200000000000021</v>
      </c>
      <c r="H33" s="1549">
        <f>H34-H32</f>
        <v>23.999999999999986</v>
      </c>
      <c r="I33" s="1550">
        <f>I34-I32</f>
        <v>9.6000000000000014</v>
      </c>
    </row>
    <row r="34" spans="2:14" ht="18" customHeight="1" thickBot="1">
      <c r="B34" s="1554"/>
      <c r="C34" s="1555" t="s">
        <v>168</v>
      </c>
      <c r="D34" s="4704">
        <f>D32+D33</f>
        <v>147.83999999999997</v>
      </c>
      <c r="E34" s="4704"/>
      <c r="F34" s="1556">
        <f>F28*F19</f>
        <v>15.120000000000001</v>
      </c>
      <c r="G34" s="1556">
        <f>G28*G19</f>
        <v>15.120000000000001</v>
      </c>
      <c r="H34" s="1556">
        <f>H28*H19</f>
        <v>83.999999999999986</v>
      </c>
      <c r="I34" s="1557">
        <f>I28*I19</f>
        <v>33.6</v>
      </c>
      <c r="K34" s="4753" t="s">
        <v>280</v>
      </c>
      <c r="L34" s="4754"/>
      <c r="M34" s="4754"/>
      <c r="N34" s="4755"/>
    </row>
    <row r="35" spans="2:14" ht="24" customHeight="1">
      <c r="B35" s="1503">
        <v>3</v>
      </c>
      <c r="C35" s="4708" t="s">
        <v>257</v>
      </c>
      <c r="D35" s="4708"/>
      <c r="E35" s="4708"/>
      <c r="F35" s="4708"/>
      <c r="G35" s="4708"/>
      <c r="H35" s="4708"/>
      <c r="I35" s="4709"/>
      <c r="K35" s="1558"/>
      <c r="L35" s="1488"/>
      <c r="M35" s="1488"/>
      <c r="N35" s="1559" t="s">
        <v>288</v>
      </c>
    </row>
    <row r="36" spans="2:14" ht="18" customHeight="1">
      <c r="B36" s="1560"/>
      <c r="C36" s="4711" t="s">
        <v>249</v>
      </c>
      <c r="D36" s="4711"/>
      <c r="E36" s="4711"/>
      <c r="F36" s="1561" t="s">
        <v>164</v>
      </c>
      <c r="G36" s="1561" t="s">
        <v>165</v>
      </c>
      <c r="H36" s="1561" t="s">
        <v>166</v>
      </c>
      <c r="I36" s="1562" t="s">
        <v>167</v>
      </c>
      <c r="K36" s="4747" t="s">
        <v>273</v>
      </c>
      <c r="L36" s="4748"/>
      <c r="M36" s="4748"/>
      <c r="N36" s="4749"/>
    </row>
    <row r="37" spans="2:14" ht="18" customHeight="1">
      <c r="B37" s="593"/>
      <c r="C37" s="4713" t="s">
        <v>163</v>
      </c>
      <c r="D37" s="4713"/>
      <c r="E37" s="4714"/>
      <c r="F37" s="1563">
        <v>0.25</v>
      </c>
      <c r="G37" s="1563">
        <v>0.3</v>
      </c>
      <c r="H37" s="1563"/>
      <c r="I37" s="1564"/>
      <c r="K37" s="4747" t="s">
        <v>275</v>
      </c>
      <c r="L37" s="4748"/>
      <c r="M37" s="4748"/>
      <c r="N37" s="4749"/>
    </row>
    <row r="38" spans="2:14" ht="18" customHeight="1">
      <c r="B38" s="593"/>
      <c r="C38" s="1565"/>
      <c r="D38" s="1565"/>
      <c r="E38" s="1565"/>
      <c r="F38" s="1566">
        <f>IF(F37&gt;0,F37,IF(G37&gt;0,G37/2,IF(H37&gt;0,H37/4,IF(I37&gt;0,I37/8))))</f>
        <v>0.25</v>
      </c>
      <c r="G38" s="1566">
        <f>IF(G37&gt;0,G37,IF(F37&gt;0,F37*2,IF(H37&gt;0,H37/2,IF(I37&gt;0,I37/4))))</f>
        <v>0.3</v>
      </c>
      <c r="H38" s="1566">
        <f>IF(H37&gt;0,H37,IF(F37&gt;0,F37*4,IF(G37&gt;0,G37*2,IF(I37&gt;0,I37/2))))</f>
        <v>1</v>
      </c>
      <c r="I38" s="1567">
        <f>IF(I37&gt;0,I37,IF(F37&gt;0,F37*8,IF(G37&gt;0,G37*4,IF(H37&gt;0,H37*2))))</f>
        <v>2</v>
      </c>
      <c r="K38" s="4747" t="s">
        <v>281</v>
      </c>
      <c r="L38" s="4732"/>
      <c r="M38" s="4732"/>
      <c r="N38" s="4756"/>
    </row>
    <row r="39" spans="2:14" ht="18" customHeight="1">
      <c r="B39" s="593"/>
      <c r="C39" s="4707" t="s">
        <v>268</v>
      </c>
      <c r="D39" s="4707"/>
      <c r="E39" s="4707"/>
      <c r="F39" s="1568" t="s">
        <v>156</v>
      </c>
      <c r="G39" s="1569" t="s">
        <v>157</v>
      </c>
      <c r="H39" s="1570" t="s">
        <v>158</v>
      </c>
      <c r="I39" s="1571" t="s">
        <v>35</v>
      </c>
      <c r="K39" s="4750" t="s">
        <v>162</v>
      </c>
      <c r="L39" s="4751"/>
      <c r="M39" s="4751"/>
      <c r="N39" s="4752"/>
    </row>
    <row r="40" spans="2:14" ht="18" customHeight="1">
      <c r="B40" s="1538"/>
      <c r="C40" s="1572"/>
      <c r="D40" s="1572"/>
      <c r="E40" s="1573" t="s">
        <v>253</v>
      </c>
      <c r="F40" s="1574">
        <f>(F20/F28)*F38</f>
        <v>2.9761904761904763</v>
      </c>
      <c r="G40" s="1574">
        <f>(G20/G28)*G38</f>
        <v>3.5714285714285716</v>
      </c>
      <c r="H40" s="1574">
        <f>(H20/H28)*H38</f>
        <v>11.904761904761907</v>
      </c>
      <c r="I40" s="1575">
        <f>(I20/I28)*I38</f>
        <v>17.857142857142858</v>
      </c>
      <c r="K40" s="1576"/>
      <c r="L40" s="1577"/>
      <c r="M40" s="1578" t="s">
        <v>233</v>
      </c>
      <c r="N40" s="1579">
        <v>1.5</v>
      </c>
    </row>
    <row r="41" spans="2:14" ht="18" customHeight="1">
      <c r="B41" s="1538"/>
      <c r="C41" s="1572"/>
      <c r="D41" s="1572"/>
      <c r="E41" s="1573" t="s">
        <v>259</v>
      </c>
      <c r="F41" s="1549">
        <f>(F22/F28)*F38</f>
        <v>0.17857142857142858</v>
      </c>
      <c r="G41" s="1549">
        <f>(G22/G28)*G38</f>
        <v>0.21428571428571427</v>
      </c>
      <c r="H41" s="1549">
        <f>(H22/H28)*H38</f>
        <v>0.7142857142857143</v>
      </c>
      <c r="I41" s="1550">
        <f>(I22/I28)*I38</f>
        <v>1.4285714285714286</v>
      </c>
      <c r="K41" s="1580"/>
      <c r="L41" s="1581"/>
      <c r="M41" s="1582" t="s">
        <v>272</v>
      </c>
      <c r="N41" s="1583">
        <v>20</v>
      </c>
    </row>
    <row r="42" spans="2:14" ht="18" customHeight="1">
      <c r="B42" s="1323"/>
      <c r="C42" s="1584"/>
      <c r="D42" s="1584"/>
      <c r="E42" s="1585" t="s">
        <v>260</v>
      </c>
      <c r="F42" s="1586">
        <f>F38-F41</f>
        <v>7.1428571428571425E-2</v>
      </c>
      <c r="G42" s="1586">
        <f>G38-G41</f>
        <v>8.5714285714285715E-2</v>
      </c>
      <c r="H42" s="1586">
        <f>H38-H41</f>
        <v>0.2857142857142857</v>
      </c>
      <c r="I42" s="1587">
        <f>I38-I41</f>
        <v>0.5714285714285714</v>
      </c>
      <c r="K42" s="1588"/>
      <c r="L42" s="1589"/>
      <c r="M42" s="1590" t="s">
        <v>271</v>
      </c>
      <c r="N42" s="1591">
        <f>IF(ISBLANK(N40),0,IF(N40=0,0,IF(B42="service au poids",0,N41/N40)))</f>
        <v>13.333333333333334</v>
      </c>
    </row>
    <row r="43" spans="2:14" ht="18" customHeight="1">
      <c r="B43" s="1592"/>
      <c r="C43" s="4712" t="s">
        <v>258</v>
      </c>
      <c r="D43" s="4712"/>
      <c r="E43" s="4712"/>
      <c r="F43" s="1593" t="s">
        <v>156</v>
      </c>
      <c r="G43" s="1593" t="s">
        <v>157</v>
      </c>
      <c r="H43" s="1594" t="s">
        <v>158</v>
      </c>
      <c r="I43" s="1595" t="s">
        <v>35</v>
      </c>
      <c r="K43" s="1596" t="s">
        <v>178</v>
      </c>
      <c r="L43" s="1597">
        <f>IF(B42="service au poids",0,N41*0.75)</f>
        <v>15</v>
      </c>
      <c r="M43" s="760" t="s">
        <v>40</v>
      </c>
      <c r="N43" s="1598">
        <f>N42*0.75</f>
        <v>10</v>
      </c>
    </row>
    <row r="44" spans="2:14" ht="18" customHeight="1">
      <c r="B44" s="1599"/>
      <c r="C44" s="1600" t="s">
        <v>250</v>
      </c>
      <c r="D44" s="1601">
        <f>F38</f>
        <v>0.25</v>
      </c>
      <c r="E44" s="1602" t="s">
        <v>40</v>
      </c>
      <c r="F44" s="1603">
        <f>D44/F28</f>
        <v>1.9841269841269842</v>
      </c>
      <c r="G44" s="1603">
        <f>D44/G28</f>
        <v>1.9841269841269842</v>
      </c>
      <c r="H44" s="1603">
        <f>D44/H28</f>
        <v>1.4880952380952384</v>
      </c>
      <c r="I44" s="1604">
        <f>D44/I28</f>
        <v>1.1160714285714286</v>
      </c>
      <c r="K44" s="1596" t="s">
        <v>179</v>
      </c>
      <c r="L44" s="1597">
        <f>IF(B42="service au poids",0,N41*0.5)</f>
        <v>10</v>
      </c>
      <c r="M44" s="760" t="s">
        <v>40</v>
      </c>
      <c r="N44" s="1598">
        <f>N42*0.5</f>
        <v>6.666666666666667</v>
      </c>
    </row>
    <row r="45" spans="2:14" ht="18" customHeight="1">
      <c r="B45" s="1599"/>
      <c r="C45" s="1600" t="s">
        <v>251</v>
      </c>
      <c r="D45" s="1601">
        <f>G38</f>
        <v>0.3</v>
      </c>
      <c r="E45" s="1602" t="s">
        <v>40</v>
      </c>
      <c r="F45" s="1603">
        <f>D45/F28</f>
        <v>2.3809523809523809</v>
      </c>
      <c r="G45" s="1603">
        <f>D45/G28</f>
        <v>2.3809523809523809</v>
      </c>
      <c r="H45" s="1603">
        <f>D45/H28</f>
        <v>1.7857142857142858</v>
      </c>
      <c r="I45" s="1604">
        <f>D45/I28</f>
        <v>1.3392857142857142</v>
      </c>
      <c r="K45" s="1596" t="s">
        <v>180</v>
      </c>
      <c r="L45" s="1597">
        <f>IF(B42="service au poids",0,N41*0.25)</f>
        <v>5</v>
      </c>
      <c r="M45" s="760" t="s">
        <v>40</v>
      </c>
      <c r="N45" s="1598">
        <f>N42*0.25</f>
        <v>3.3333333333333335</v>
      </c>
    </row>
    <row r="46" spans="2:14" ht="18" customHeight="1">
      <c r="B46" s="1599"/>
      <c r="C46" s="1600" t="s">
        <v>171</v>
      </c>
      <c r="D46" s="1601">
        <f>H38</f>
        <v>1</v>
      </c>
      <c r="E46" s="1602" t="s">
        <v>40</v>
      </c>
      <c r="F46" s="1603">
        <f>D46/F28</f>
        <v>7.9365079365079367</v>
      </c>
      <c r="G46" s="1603">
        <f>D46/G28</f>
        <v>7.9365079365079367</v>
      </c>
      <c r="H46" s="1603">
        <f>D46/H28</f>
        <v>5.9523809523809534</v>
      </c>
      <c r="I46" s="1604">
        <f>D46/I28</f>
        <v>4.4642857142857144</v>
      </c>
      <c r="K46" s="1605" t="s">
        <v>90</v>
      </c>
      <c r="L46" s="1606" t="s">
        <v>277</v>
      </c>
      <c r="M46" s="1607" t="s">
        <v>274</v>
      </c>
      <c r="N46" s="1608" t="s">
        <v>276</v>
      </c>
    </row>
    <row r="47" spans="2:14" ht="18" customHeight="1">
      <c r="B47" s="1609"/>
      <c r="C47" s="1610" t="s">
        <v>167</v>
      </c>
      <c r="D47" s="1611">
        <f>I38</f>
        <v>2</v>
      </c>
      <c r="E47" s="1612" t="s">
        <v>40</v>
      </c>
      <c r="F47" s="1613">
        <f>D47/F28</f>
        <v>15.873015873015873</v>
      </c>
      <c r="G47" s="1613">
        <f>D47/G28</f>
        <v>15.873015873015873</v>
      </c>
      <c r="H47" s="1613">
        <f>D47/H28</f>
        <v>11.904761904761907</v>
      </c>
      <c r="I47" s="1614">
        <f>D47/I28</f>
        <v>8.9285714285714288</v>
      </c>
      <c r="K47" s="1615">
        <v>75</v>
      </c>
      <c r="L47" s="1616">
        <f>N40*K47</f>
        <v>112.5</v>
      </c>
      <c r="M47" s="1617">
        <f>IF(L52&gt;N42,M52,K52)</f>
        <v>5</v>
      </c>
      <c r="N47" s="1618">
        <f>IF(L52&gt;N42,N52,L52)</f>
        <v>12.5</v>
      </c>
    </row>
    <row r="48" spans="2:14" ht="18" customHeight="1">
      <c r="B48" s="1296"/>
      <c r="C48" s="4701" t="s">
        <v>252</v>
      </c>
      <c r="D48" s="4701"/>
      <c r="E48" s="4701"/>
      <c r="F48" s="4701"/>
      <c r="G48" s="4701"/>
      <c r="H48" s="4701"/>
      <c r="I48" s="4702"/>
      <c r="K48" s="1619">
        <v>451</v>
      </c>
      <c r="L48" s="1616">
        <f>N40*K48</f>
        <v>676.5</v>
      </c>
      <c r="M48" s="1617">
        <f>IF(L53&gt;N42,M53,K53)</f>
        <v>34</v>
      </c>
      <c r="N48" s="1618">
        <f>IF(L53&gt;N42,N53,L53)</f>
        <v>-3.5</v>
      </c>
    </row>
    <row r="49" spans="2:14" ht="18" customHeight="1">
      <c r="B49" s="593"/>
      <c r="C49" s="1620"/>
      <c r="D49" s="1621"/>
      <c r="E49" s="1621" t="s">
        <v>169</v>
      </c>
      <c r="F49" s="1622" t="s">
        <v>170</v>
      </c>
      <c r="G49" s="1622" t="s">
        <v>165</v>
      </c>
      <c r="H49" s="1622" t="s">
        <v>171</v>
      </c>
      <c r="I49" s="1623" t="s">
        <v>167</v>
      </c>
      <c r="K49" s="1619">
        <v>312</v>
      </c>
      <c r="L49" s="1616">
        <f>N40*K49</f>
        <v>468</v>
      </c>
      <c r="M49" s="1617">
        <f>IF(L54&gt;N42,M54,K54)</f>
        <v>23</v>
      </c>
      <c r="N49" s="1618">
        <f>IF(L54&gt;N42,N54,L54)</f>
        <v>8</v>
      </c>
    </row>
    <row r="50" spans="2:14" ht="18" customHeight="1">
      <c r="B50" s="593"/>
      <c r="C50" s="1624"/>
      <c r="D50" s="1625"/>
      <c r="E50" s="1621" t="s">
        <v>163</v>
      </c>
      <c r="F50" s="1505">
        <f>F38</f>
        <v>0.25</v>
      </c>
      <c r="G50" s="1505">
        <f>G38</f>
        <v>0.3</v>
      </c>
      <c r="H50" s="1505">
        <f>H38</f>
        <v>1</v>
      </c>
      <c r="I50" s="1626">
        <f>I38</f>
        <v>2</v>
      </c>
      <c r="K50" s="1627">
        <v>16</v>
      </c>
      <c r="L50" s="1616">
        <f>N40*K50</f>
        <v>24</v>
      </c>
      <c r="M50" s="1617">
        <f>IF(L55&gt;N42,M55,K55)</f>
        <v>1</v>
      </c>
      <c r="N50" s="1618">
        <f>IF(L55&gt;N42,N55,L55)</f>
        <v>4</v>
      </c>
    </row>
    <row r="51" spans="2:14" ht="18" customHeight="1">
      <c r="B51" s="593"/>
      <c r="C51" s="1628"/>
      <c r="D51" s="1628"/>
      <c r="E51" s="1628" t="s">
        <v>261</v>
      </c>
      <c r="F51" s="1629">
        <f>F34/F50</f>
        <v>60.480000000000004</v>
      </c>
      <c r="G51" s="1629">
        <f>F34/G50</f>
        <v>50.400000000000006</v>
      </c>
      <c r="H51" s="1629">
        <f>F34/H50</f>
        <v>15.120000000000001</v>
      </c>
      <c r="I51" s="1630">
        <f>F34/I50</f>
        <v>7.5600000000000005</v>
      </c>
      <c r="K51" s="1631">
        <f>K47+K48+K49+K50</f>
        <v>854</v>
      </c>
      <c r="L51" s="1632">
        <f>L47+L48+L49+L50</f>
        <v>1281</v>
      </c>
      <c r="M51" s="1633">
        <f>IF(L56&gt;N42,M56,K56)</f>
        <v>64</v>
      </c>
      <c r="N51" s="1634">
        <f>IF(L56&gt;N42,N56,L56)</f>
        <v>1</v>
      </c>
    </row>
    <row r="52" spans="2:14" ht="18" customHeight="1">
      <c r="B52" s="593"/>
      <c r="C52" s="1628"/>
      <c r="D52" s="1628"/>
      <c r="E52" s="1628" t="s">
        <v>262</v>
      </c>
      <c r="F52" s="1629">
        <f>G34/F50</f>
        <v>60.480000000000004</v>
      </c>
      <c r="G52" s="1629">
        <f>G34/G50</f>
        <v>50.400000000000006</v>
      </c>
      <c r="H52" s="1629">
        <f>G34/H50</f>
        <v>15.120000000000001</v>
      </c>
      <c r="I52" s="1630">
        <f>G34/I50</f>
        <v>7.5600000000000005</v>
      </c>
      <c r="K52" s="5">
        <f>IF(L47&lt;N42,0,INT(L47/N41))</f>
        <v>5</v>
      </c>
      <c r="L52" s="3">
        <f>L47-(K52*N41)</f>
        <v>12.5</v>
      </c>
      <c r="M52" s="4">
        <f>K52+1</f>
        <v>6</v>
      </c>
      <c r="N52" s="6">
        <f>L47-(M52*N41)</f>
        <v>-7.5</v>
      </c>
    </row>
    <row r="53" spans="2:14" ht="18" customHeight="1">
      <c r="B53" s="593"/>
      <c r="C53" s="1628"/>
      <c r="D53" s="1628"/>
      <c r="E53" s="1635" t="s">
        <v>263</v>
      </c>
      <c r="F53" s="1629">
        <f>H34/F50</f>
        <v>335.99999999999994</v>
      </c>
      <c r="G53" s="1629">
        <f>H34/G50</f>
        <v>279.99999999999994</v>
      </c>
      <c r="H53" s="1629">
        <f>H34/H50</f>
        <v>83.999999999999986</v>
      </c>
      <c r="I53" s="1630">
        <f>H34/I50</f>
        <v>41.999999999999993</v>
      </c>
      <c r="K53" s="5">
        <f>IF(L48&lt;N42,0,INT(L48/N41))</f>
        <v>33</v>
      </c>
      <c r="L53" s="3">
        <f>L48-(K53*N41)</f>
        <v>16.5</v>
      </c>
      <c r="M53" s="4">
        <f>K53+1</f>
        <v>34</v>
      </c>
      <c r="N53" s="6">
        <f>L48-(M53*N41)</f>
        <v>-3.5</v>
      </c>
    </row>
    <row r="54" spans="2:14" ht="18" customHeight="1" thickBot="1">
      <c r="B54" s="805"/>
      <c r="C54" s="1636"/>
      <c r="D54" s="1636"/>
      <c r="E54" s="1637" t="s">
        <v>264</v>
      </c>
      <c r="F54" s="1638">
        <f>I34/F50</f>
        <v>134.4</v>
      </c>
      <c r="G54" s="1638">
        <f>I34/G50</f>
        <v>112.00000000000001</v>
      </c>
      <c r="H54" s="1638">
        <f>I34/H50</f>
        <v>33.6</v>
      </c>
      <c r="I54" s="1639">
        <f>I34/I50</f>
        <v>16.8</v>
      </c>
      <c r="K54" s="5">
        <f>IF(L49&lt;N42,0,INT(L49/N41))</f>
        <v>23</v>
      </c>
      <c r="L54" s="3">
        <f>L49-(K54*N41)</f>
        <v>8</v>
      </c>
      <c r="M54" s="4">
        <f>K54+1</f>
        <v>24</v>
      </c>
      <c r="N54" s="6">
        <f>L49-(M54*N41)</f>
        <v>-12</v>
      </c>
    </row>
    <row r="55" spans="2:14" ht="12" customHeight="1">
      <c r="J55" s="1640"/>
      <c r="K55" s="5">
        <f>IF(L50&lt;N42,0,INT(L50/N41))</f>
        <v>1</v>
      </c>
      <c r="L55" s="3">
        <f>L50-(K55*N41)</f>
        <v>4</v>
      </c>
      <c r="M55" s="4">
        <f>K55+1</f>
        <v>2</v>
      </c>
      <c r="N55" s="6">
        <f>L50-(M55*N41)</f>
        <v>-16</v>
      </c>
    </row>
    <row r="56" spans="2:14" ht="13.5" thickBot="1">
      <c r="K56" s="7">
        <f>IF(L51&lt;N42,0,INT(L51/N41))</f>
        <v>64</v>
      </c>
      <c r="L56" s="8">
        <f>L51-(K56*N41)</f>
        <v>1</v>
      </c>
      <c r="M56" s="9">
        <f>K56+1</f>
        <v>65</v>
      </c>
      <c r="N56" s="10">
        <f>L51-(M56*N41)</f>
        <v>-19</v>
      </c>
    </row>
  </sheetData>
  <mergeCells count="52">
    <mergeCell ref="J5:N5"/>
    <mergeCell ref="H6:I6"/>
    <mergeCell ref="J6:N6"/>
    <mergeCell ref="K11:N11"/>
    <mergeCell ref="B7:B8"/>
    <mergeCell ref="C7:G8"/>
    <mergeCell ref="H7:I7"/>
    <mergeCell ref="J7:N8"/>
    <mergeCell ref="H8:I8"/>
    <mergeCell ref="I9:K9"/>
    <mergeCell ref="M9:N9"/>
    <mergeCell ref="B11:I11"/>
    <mergeCell ref="B5:B6"/>
    <mergeCell ref="C5:G6"/>
    <mergeCell ref="H5:I5"/>
    <mergeCell ref="K37:N37"/>
    <mergeCell ref="K14:N14"/>
    <mergeCell ref="K34:N34"/>
    <mergeCell ref="K38:N38"/>
    <mergeCell ref="K39:N39"/>
    <mergeCell ref="K36:N36"/>
    <mergeCell ref="B12:I12"/>
    <mergeCell ref="C35:I35"/>
    <mergeCell ref="B15:I15"/>
    <mergeCell ref="C18:E18"/>
    <mergeCell ref="K13:N13"/>
    <mergeCell ref="C17:I17"/>
    <mergeCell ref="C23:I23"/>
    <mergeCell ref="B13:I13"/>
    <mergeCell ref="F24:I24"/>
    <mergeCell ref="D19:E19"/>
    <mergeCell ref="C20:E20"/>
    <mergeCell ref="C21:E21"/>
    <mergeCell ref="C22:E22"/>
    <mergeCell ref="B2:N2"/>
    <mergeCell ref="B3:B4"/>
    <mergeCell ref="C3:G4"/>
    <mergeCell ref="H3:I3"/>
    <mergeCell ref="J3:N3"/>
    <mergeCell ref="H4:I4"/>
    <mergeCell ref="J4:N4"/>
    <mergeCell ref="C48:I48"/>
    <mergeCell ref="D33:E33"/>
    <mergeCell ref="D34:E34"/>
    <mergeCell ref="C26:I26"/>
    <mergeCell ref="C39:E39"/>
    <mergeCell ref="C29:I29"/>
    <mergeCell ref="D31:E31"/>
    <mergeCell ref="C36:E36"/>
    <mergeCell ref="D32:E32"/>
    <mergeCell ref="C43:E43"/>
    <mergeCell ref="C37:E37"/>
  </mergeCells>
  <pageMargins left="0.7" right="0.7" top="0.75" bottom="0.75" header="0.3" footer="0.3"/>
  <pageSetup paperSize="9" scale="84"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N86"/>
  <sheetViews>
    <sheetView workbookViewId="0">
      <selection activeCell="P17" sqref="P17"/>
    </sheetView>
  </sheetViews>
  <sheetFormatPr baseColWidth="10" defaultRowHeight="12.75"/>
  <cols>
    <col min="1" max="1" width="1.7109375" style="384" customWidth="1"/>
    <col min="2" max="2" width="5.7109375" style="384" customWidth="1"/>
    <col min="3" max="3" width="35.42578125" style="384" customWidth="1"/>
    <col min="4" max="4" width="9.7109375" style="384" customWidth="1"/>
    <col min="5" max="5" width="5.140625" style="384" customWidth="1"/>
    <col min="6" max="9" width="11.42578125" style="384"/>
    <col min="10" max="10" width="2.28515625" style="384" customWidth="1"/>
    <col min="11" max="11" width="18.85546875" style="384" customWidth="1"/>
    <col min="12" max="12" width="11.42578125" style="384"/>
    <col min="13" max="13" width="14.85546875" style="384" customWidth="1"/>
    <col min="14" max="14" width="13.7109375" style="384" customWidth="1"/>
    <col min="15" max="16384" width="11.42578125" style="384"/>
  </cols>
  <sheetData>
    <row r="2" spans="1:14" s="958" customFormat="1" ht="21">
      <c r="A2" s="953"/>
      <c r="B2" s="4715" t="s">
        <v>195</v>
      </c>
      <c r="C2" s="4716"/>
      <c r="D2" s="4716"/>
      <c r="E2" s="4716"/>
      <c r="F2" s="4716"/>
      <c r="G2" s="4716"/>
      <c r="H2" s="4716"/>
      <c r="I2" s="4716"/>
      <c r="J2" s="4716"/>
      <c r="K2" s="4716"/>
      <c r="L2" s="4716"/>
      <c r="M2" s="4716"/>
      <c r="N2" s="4717"/>
    </row>
    <row r="3" spans="1:14" s="958" customFormat="1" ht="9.9499999999999993" customHeight="1">
      <c r="A3" s="953"/>
      <c r="B3" s="4718" t="s">
        <v>141</v>
      </c>
      <c r="C3" s="4719" t="str">
        <f ca="1">CELL("nomfichier")</f>
        <v>D:\Données\1.UPRT\0-UPRT.fait\uprt-php\www\mesimages\fichiers-uprt\ff-fiches-fabrication\ff-fiches-fabrication-maj-08-2020\[ff-5-B.collectivite-conditionnement-gastronormes.xlsx]complément</v>
      </c>
      <c r="D3" s="4719"/>
      <c r="E3" s="4719"/>
      <c r="F3" s="4719"/>
      <c r="G3" s="4720"/>
      <c r="H3" s="4721" t="s">
        <v>142</v>
      </c>
      <c r="I3" s="4722"/>
      <c r="J3" s="4723" t="s">
        <v>194</v>
      </c>
      <c r="K3" s="4723"/>
      <c r="L3" s="4723"/>
      <c r="M3" s="4723"/>
      <c r="N3" s="4724"/>
    </row>
    <row r="4" spans="1:14" s="958" customFormat="1" ht="9.9499999999999993" customHeight="1">
      <c r="A4" s="953"/>
      <c r="B4" s="4718"/>
      <c r="C4" s="4719"/>
      <c r="D4" s="4719"/>
      <c r="E4" s="4719"/>
      <c r="F4" s="4719"/>
      <c r="G4" s="4720"/>
      <c r="H4" s="4721" t="s">
        <v>143</v>
      </c>
      <c r="I4" s="4722"/>
      <c r="J4" s="4723"/>
      <c r="K4" s="4723"/>
      <c r="L4" s="4723"/>
      <c r="M4" s="4723"/>
      <c r="N4" s="4724"/>
    </row>
    <row r="5" spans="1:14" s="958" customFormat="1" ht="9.9499999999999993" customHeight="1">
      <c r="A5" s="953"/>
      <c r="B5" s="4718" t="s">
        <v>144</v>
      </c>
      <c r="C5" s="4719" t="s">
        <v>145</v>
      </c>
      <c r="D5" s="4719"/>
      <c r="E5" s="4719"/>
      <c r="F5" s="4719"/>
      <c r="G5" s="4720"/>
      <c r="H5" s="4721" t="s">
        <v>146</v>
      </c>
      <c r="I5" s="4722"/>
      <c r="J5" s="4723" t="s">
        <v>1438</v>
      </c>
      <c r="K5" s="4723"/>
      <c r="L5" s="4723"/>
      <c r="M5" s="4723"/>
      <c r="N5" s="4724"/>
    </row>
    <row r="6" spans="1:14" s="958" customFormat="1" ht="9.9499999999999993" customHeight="1">
      <c r="A6" s="953"/>
      <c r="B6" s="4718"/>
      <c r="C6" s="4719"/>
      <c r="D6" s="4719"/>
      <c r="E6" s="4719"/>
      <c r="F6" s="4719"/>
      <c r="G6" s="4720"/>
      <c r="H6" s="4721" t="s">
        <v>147</v>
      </c>
      <c r="I6" s="4722"/>
      <c r="J6" s="4723"/>
      <c r="K6" s="4723"/>
      <c r="L6" s="4723"/>
      <c r="M6" s="4723"/>
      <c r="N6" s="4724"/>
    </row>
    <row r="7" spans="1:14" s="958" customFormat="1" ht="9.9499999999999993" customHeight="1">
      <c r="A7" s="953"/>
      <c r="B7" s="4718" t="s">
        <v>148</v>
      </c>
      <c r="C7" s="4719"/>
      <c r="D7" s="4719"/>
      <c r="E7" s="4719"/>
      <c r="F7" s="4719"/>
      <c r="G7" s="4720"/>
      <c r="H7" s="4721" t="s">
        <v>149</v>
      </c>
      <c r="I7" s="4722"/>
      <c r="J7" s="4723" t="s">
        <v>150</v>
      </c>
      <c r="K7" s="4723"/>
      <c r="L7" s="4723"/>
      <c r="M7" s="4723"/>
      <c r="N7" s="4724"/>
    </row>
    <row r="8" spans="1:14" s="958" customFormat="1" ht="9.9499999999999993" customHeight="1">
      <c r="A8" s="961"/>
      <c r="B8" s="4760"/>
      <c r="C8" s="4761"/>
      <c r="D8" s="4761"/>
      <c r="E8" s="4761"/>
      <c r="F8" s="4761"/>
      <c r="G8" s="4762"/>
      <c r="H8" s="4765" t="s">
        <v>151</v>
      </c>
      <c r="I8" s="4766"/>
      <c r="J8" s="4763"/>
      <c r="K8" s="4763"/>
      <c r="L8" s="4763"/>
      <c r="M8" s="4763"/>
      <c r="N8" s="4764"/>
    </row>
    <row r="9" spans="1:14" s="953" customFormat="1" ht="36.75" customHeight="1">
      <c r="A9" s="961"/>
      <c r="B9" s="1483" t="s">
        <v>152</v>
      </c>
      <c r="C9" s="1484"/>
      <c r="D9" s="1484"/>
      <c r="E9" s="1484"/>
      <c r="F9" s="1484"/>
      <c r="G9" s="1484"/>
      <c r="H9" s="1485" t="s">
        <v>153</v>
      </c>
      <c r="I9" s="4767">
        <f ca="1">TODAY()</f>
        <v>45233</v>
      </c>
      <c r="J9" s="4767"/>
      <c r="K9" s="4767"/>
      <c r="L9" s="1486"/>
      <c r="M9" s="4768">
        <f ca="1">NOW()</f>
        <v>45233.415746643521</v>
      </c>
      <c r="N9" s="4769"/>
    </row>
    <row r="10" spans="1:14" ht="13.5" thickBot="1"/>
    <row r="11" spans="1:14" ht="33.75" customHeight="1">
      <c r="B11" s="4775" t="s">
        <v>154</v>
      </c>
      <c r="C11" s="4776"/>
      <c r="D11" s="4776"/>
      <c r="E11" s="4776"/>
      <c r="F11" s="4776"/>
      <c r="G11" s="4776"/>
      <c r="H11" s="4776"/>
      <c r="I11" s="4777"/>
      <c r="K11" s="4778" t="s">
        <v>278</v>
      </c>
      <c r="L11" s="4779"/>
      <c r="M11" s="4779"/>
      <c r="N11" s="4780"/>
    </row>
    <row r="12" spans="1:14" ht="36" customHeight="1">
      <c r="B12" s="4773" t="s">
        <v>155</v>
      </c>
      <c r="C12" s="3869"/>
      <c r="D12" s="3869"/>
      <c r="E12" s="3869"/>
      <c r="F12" s="3869"/>
      <c r="G12" s="3869"/>
      <c r="H12" s="3869"/>
      <c r="I12" s="4774"/>
      <c r="K12" s="1641"/>
      <c r="L12" s="1642"/>
      <c r="M12" s="1642"/>
      <c r="N12" s="1643" t="s">
        <v>172</v>
      </c>
    </row>
    <row r="13" spans="1:14" ht="18.75">
      <c r="B13" s="4784" t="s">
        <v>172</v>
      </c>
      <c r="C13" s="3872"/>
      <c r="D13" s="3872"/>
      <c r="E13" s="3872"/>
      <c r="F13" s="3872"/>
      <c r="G13" s="3872"/>
      <c r="H13" s="3872"/>
      <c r="I13" s="4785"/>
      <c r="K13" s="4781" t="s">
        <v>281</v>
      </c>
      <c r="L13" s="4782"/>
      <c r="M13" s="4782"/>
      <c r="N13" s="4783"/>
    </row>
    <row r="14" spans="1:14" ht="22.5">
      <c r="B14" s="593"/>
      <c r="C14" s="1490" t="str">
        <f ca="1">CELL("nomfichier")</f>
        <v>D:\Données\1.UPRT\0-UPRT.fait\uprt-php\www\mesimages\fichiers-uprt\ff-fiches-fabrication\ff-fiches-fabrication-maj-08-2020\[ff-5-B.collectivite-conditionnement-gastronormes.xlsx]complément</v>
      </c>
      <c r="D14" s="1490"/>
      <c r="E14" s="1491"/>
      <c r="F14" s="1491"/>
      <c r="G14" s="1491"/>
      <c r="H14" s="1491"/>
      <c r="I14" s="1492"/>
      <c r="K14" s="4750" t="s">
        <v>286</v>
      </c>
      <c r="L14" s="4751"/>
      <c r="M14" s="4751"/>
      <c r="N14" s="4752"/>
    </row>
    <row r="15" spans="1:14" ht="26.25">
      <c r="B15" s="4728" t="s">
        <v>173</v>
      </c>
      <c r="C15" s="3875"/>
      <c r="D15" s="3875"/>
      <c r="E15" s="3875"/>
      <c r="F15" s="3875"/>
      <c r="G15" s="3875"/>
      <c r="H15" s="3875"/>
      <c r="I15" s="4729"/>
      <c r="K15" s="1460"/>
      <c r="L15" s="433"/>
      <c r="M15" s="1493" t="s">
        <v>238</v>
      </c>
      <c r="N15" s="1502">
        <v>0.05</v>
      </c>
    </row>
    <row r="16" spans="1:14" ht="26.25">
      <c r="B16" s="593"/>
      <c r="C16" s="1495" t="s">
        <v>153</v>
      </c>
      <c r="D16" s="1495"/>
      <c r="E16" s="1496">
        <f ca="1">TODAY()</f>
        <v>45233</v>
      </c>
      <c r="F16" s="1497"/>
      <c r="G16" s="1498"/>
      <c r="H16" s="1499">
        <f ca="1">NOW()</f>
        <v>45233.415746643521</v>
      </c>
      <c r="I16" s="1500"/>
      <c r="K16" s="1460"/>
      <c r="L16" s="433"/>
      <c r="M16" s="1501" t="s">
        <v>233</v>
      </c>
      <c r="N16" s="1494">
        <v>2</v>
      </c>
    </row>
    <row r="17" spans="2:14" ht="15.75">
      <c r="B17" s="1644">
        <v>1</v>
      </c>
      <c r="C17" s="4734" t="s">
        <v>254</v>
      </c>
      <c r="D17" s="4734"/>
      <c r="E17" s="4734"/>
      <c r="F17" s="4734"/>
      <c r="G17" s="4734"/>
      <c r="H17" s="4734"/>
      <c r="I17" s="4735"/>
      <c r="K17" s="1645"/>
      <c r="L17" s="433"/>
      <c r="M17" s="1501" t="s">
        <v>239</v>
      </c>
      <c r="N17" s="1646">
        <v>1.5</v>
      </c>
    </row>
    <row r="18" spans="2:14" ht="18" customHeight="1">
      <c r="B18" s="593"/>
      <c r="C18" s="4730" t="s">
        <v>245</v>
      </c>
      <c r="D18" s="4730"/>
      <c r="E18" s="4730"/>
      <c r="F18" s="1504" t="s">
        <v>156</v>
      </c>
      <c r="G18" s="1505" t="s">
        <v>157</v>
      </c>
      <c r="H18" s="1506" t="s">
        <v>158</v>
      </c>
      <c r="I18" s="1507" t="s">
        <v>35</v>
      </c>
      <c r="K18" s="1645"/>
      <c r="L18" s="433"/>
      <c r="M18" s="1501" t="s">
        <v>242</v>
      </c>
      <c r="N18" s="1508">
        <f>N16*N15</f>
        <v>0.1</v>
      </c>
    </row>
    <row r="19" spans="2:14" ht="18" customHeight="1">
      <c r="B19" s="593"/>
      <c r="C19" s="1509" t="s">
        <v>244</v>
      </c>
      <c r="D19" s="4741">
        <f>SUM(F19:I19)</f>
        <v>890</v>
      </c>
      <c r="E19" s="4741"/>
      <c r="F19" s="1647">
        <v>120</v>
      </c>
      <c r="G19" s="1647">
        <v>120</v>
      </c>
      <c r="H19" s="1647">
        <v>500</v>
      </c>
      <c r="I19" s="1648">
        <v>150</v>
      </c>
      <c r="K19" s="1645"/>
      <c r="L19" s="433"/>
      <c r="M19" s="1501" t="s">
        <v>243</v>
      </c>
      <c r="N19" s="1512">
        <f>N17/N18</f>
        <v>15</v>
      </c>
    </row>
    <row r="20" spans="2:14" ht="18" customHeight="1" thickBot="1">
      <c r="B20" s="593"/>
      <c r="C20" s="4786" t="s">
        <v>161</v>
      </c>
      <c r="D20" s="4786"/>
      <c r="E20" s="4787"/>
      <c r="F20" s="1649">
        <v>0.06</v>
      </c>
      <c r="G20" s="1649">
        <v>0.08</v>
      </c>
      <c r="H20" s="1649">
        <v>0.12</v>
      </c>
      <c r="I20" s="1650">
        <v>0.15</v>
      </c>
      <c r="K20" s="1460"/>
      <c r="L20" s="433"/>
      <c r="M20" s="85" t="s">
        <v>12</v>
      </c>
      <c r="N20" s="1515">
        <v>120</v>
      </c>
    </row>
    <row r="21" spans="2:14" ht="18" customHeight="1">
      <c r="B21" s="1651">
        <v>2</v>
      </c>
      <c r="C21" s="4708" t="s">
        <v>246</v>
      </c>
      <c r="D21" s="4708"/>
      <c r="E21" s="4708"/>
      <c r="F21" s="4708"/>
      <c r="G21" s="4708"/>
      <c r="H21" s="4708"/>
      <c r="I21" s="4709"/>
      <c r="K21" s="1652"/>
      <c r="L21" s="433"/>
      <c r="M21" s="1310" t="s">
        <v>240</v>
      </c>
      <c r="N21" s="1518">
        <f>N15*N20</f>
        <v>6</v>
      </c>
    </row>
    <row r="22" spans="2:14" ht="18" customHeight="1">
      <c r="B22" s="593"/>
      <c r="C22" s="1522"/>
      <c r="D22" s="1522"/>
      <c r="E22" s="1523" t="s">
        <v>266</v>
      </c>
      <c r="F22" s="4739">
        <v>40</v>
      </c>
      <c r="G22" s="4739"/>
      <c r="H22" s="4739"/>
      <c r="I22" s="4740"/>
      <c r="K22" s="1460"/>
      <c r="L22" s="433"/>
      <c r="M22" s="1310" t="s">
        <v>13</v>
      </c>
      <c r="N22" s="1521">
        <f>IF(N17="",0,IF(N17=0,0,N21/N17))</f>
        <v>4</v>
      </c>
    </row>
    <row r="23" spans="2:14" ht="18" customHeight="1">
      <c r="B23" s="593"/>
      <c r="C23" s="448"/>
      <c r="D23" s="448"/>
      <c r="E23" s="765" t="s">
        <v>248</v>
      </c>
      <c r="F23" s="1525">
        <f>(F20*F22)/100</f>
        <v>2.4E-2</v>
      </c>
      <c r="G23" s="1525">
        <f>(G20*F22)/100</f>
        <v>3.2000000000000001E-2</v>
      </c>
      <c r="H23" s="1525">
        <f>(H20*F22)/100</f>
        <v>4.8000000000000001E-2</v>
      </c>
      <c r="I23" s="1526">
        <f>(I20*F22)/100</f>
        <v>0.06</v>
      </c>
      <c r="K23" s="1460"/>
      <c r="L23" s="433"/>
      <c r="M23" s="81" t="s">
        <v>14</v>
      </c>
      <c r="N23" s="1524">
        <v>80</v>
      </c>
    </row>
    <row r="24" spans="2:14" ht="18" customHeight="1">
      <c r="B24" s="593"/>
      <c r="C24" s="4705" t="s">
        <v>269</v>
      </c>
      <c r="D24" s="4705"/>
      <c r="E24" s="4705"/>
      <c r="F24" s="4705"/>
      <c r="G24" s="4705"/>
      <c r="H24" s="4705"/>
      <c r="I24" s="4706"/>
      <c r="K24" s="1460"/>
      <c r="L24" s="433"/>
      <c r="M24" s="1310" t="s">
        <v>241</v>
      </c>
      <c r="N24" s="1518">
        <f>N15*N23</f>
        <v>4</v>
      </c>
    </row>
    <row r="25" spans="2:14" ht="18" customHeight="1">
      <c r="B25" s="593"/>
      <c r="C25" s="1527"/>
      <c r="D25" s="1527"/>
      <c r="E25" s="1528" t="s">
        <v>267</v>
      </c>
      <c r="F25" s="1529"/>
      <c r="G25" s="1529"/>
      <c r="H25" s="1529"/>
      <c r="I25" s="1530"/>
      <c r="K25" s="1460"/>
      <c r="L25" s="433"/>
      <c r="M25" s="1310" t="s">
        <v>13</v>
      </c>
      <c r="N25" s="1521">
        <f>IF(N17="",0,IF(N17=0,0,N24/N17))</f>
        <v>2.6666666666666665</v>
      </c>
    </row>
    <row r="26" spans="2:14" ht="18" customHeight="1" thickBot="1">
      <c r="B26" s="593"/>
      <c r="C26" s="1531"/>
      <c r="D26" s="1531"/>
      <c r="E26" s="1532" t="s">
        <v>265</v>
      </c>
      <c r="F26" s="1533">
        <f>IF(F25=0,(F20+F23),(F20+F25))</f>
        <v>8.3999999999999991E-2</v>
      </c>
      <c r="G26" s="1533">
        <f>IF(G25=0,(G20+G23),(G20+G25))</f>
        <v>0.112</v>
      </c>
      <c r="H26" s="1533">
        <f>IF(H25=0,(H20+H23),(H20+H25))</f>
        <v>0.16799999999999998</v>
      </c>
      <c r="I26" s="1534">
        <f>IF(I25=0,(I20+I23),(I20+I25))</f>
        <v>0.21</v>
      </c>
      <c r="K26" s="1460"/>
      <c r="L26" s="433"/>
      <c r="M26" s="1535" t="str">
        <f>IF(N23&gt;N20,"II en manque pour:",IF(N20&gt;N23,"Il en reste pour :","Bon prévisionnel"))</f>
        <v>Il en reste pour :</v>
      </c>
      <c r="N26" s="1536">
        <f>IF(N23&gt;N20,N23-N20,IF(N20&gt;N23,N20-N23,0))</f>
        <v>40</v>
      </c>
    </row>
    <row r="27" spans="2:14" ht="18" customHeight="1">
      <c r="B27" s="1537"/>
      <c r="C27" s="4708" t="s">
        <v>255</v>
      </c>
      <c r="D27" s="4708"/>
      <c r="E27" s="4708"/>
      <c r="F27" s="4708"/>
      <c r="G27" s="4708"/>
      <c r="H27" s="4708"/>
      <c r="I27" s="4709"/>
      <c r="K27" s="1460"/>
      <c r="L27" s="433"/>
      <c r="M27" s="1310" t="str">
        <f>IF(N23&gt;N20,"Poids manquant",IF(N20&gt;N23,"Il en reste donc en Kg :","Tout est vendu"))</f>
        <v>Il en reste donc en Kg :</v>
      </c>
      <c r="N27" s="1521">
        <f>IF(N24&gt;N21,N24-N21,IF(N21&gt;N24,N21-N24,0))</f>
        <v>2</v>
      </c>
    </row>
    <row r="28" spans="2:14" ht="18" customHeight="1">
      <c r="B28" s="1538"/>
      <c r="C28" s="1539"/>
      <c r="D28" s="1540"/>
      <c r="E28" s="433"/>
      <c r="F28" s="1541" t="s">
        <v>156</v>
      </c>
      <c r="G28" s="1541" t="s">
        <v>157</v>
      </c>
      <c r="H28" s="1542" t="s">
        <v>158</v>
      </c>
      <c r="I28" s="1543" t="s">
        <v>35</v>
      </c>
      <c r="K28" s="1460"/>
      <c r="L28" s="433"/>
      <c r="M28" s="1310" t="str">
        <f>IF(N22=0,"",IF(N24&gt;N21,"Conditionnements manquants",IF(N21&gt;N24,"Conditionnements en RAB :","Il n'y a plus rien")))</f>
        <v>Conditionnements en RAB :</v>
      </c>
      <c r="N28" s="1544">
        <f>IF(N25&gt;N22,N25-N22,IF(N22&gt;N25,N22-N25,0))</f>
        <v>1.3333333333333335</v>
      </c>
    </row>
    <row r="29" spans="2:14" ht="18" customHeight="1">
      <c r="B29" s="1538"/>
      <c r="C29" s="1548" t="s">
        <v>247</v>
      </c>
      <c r="D29" s="4703">
        <f>SUM(F29:I29)</f>
        <v>99.3</v>
      </c>
      <c r="E29" s="4703"/>
      <c r="F29" s="1549">
        <f>F20*F19</f>
        <v>7.1999999999999993</v>
      </c>
      <c r="G29" s="1549">
        <f>G20*G19</f>
        <v>9.6</v>
      </c>
      <c r="H29" s="1549">
        <f>H20*H19</f>
        <v>60</v>
      </c>
      <c r="I29" s="1550">
        <f>I20*I19</f>
        <v>22.5</v>
      </c>
      <c r="K29" s="1460"/>
      <c r="L29" s="433"/>
      <c r="M29" s="1310" t="str">
        <f>IF(N23&gt;N20,"Nb de morceaux manquants","Nb de morceaux en ""RAB")</f>
        <v>Nb de morceaux en "RAB</v>
      </c>
      <c r="N29" s="1512">
        <f>N27/N15</f>
        <v>40</v>
      </c>
    </row>
    <row r="30" spans="2:14" ht="18" customHeight="1">
      <c r="B30" s="1538"/>
      <c r="C30" s="1548" t="s">
        <v>248</v>
      </c>
      <c r="D30" s="4703">
        <f>SUM(F30:I30)</f>
        <v>39.719999999999985</v>
      </c>
      <c r="E30" s="4703"/>
      <c r="F30" s="1549">
        <f>F31-F29</f>
        <v>2.879999999999999</v>
      </c>
      <c r="G30" s="1549">
        <f>G31-G29</f>
        <v>3.84</v>
      </c>
      <c r="H30" s="1549">
        <f>H31-H29</f>
        <v>23.999999999999986</v>
      </c>
      <c r="I30" s="1550">
        <f>I31-I29</f>
        <v>9</v>
      </c>
      <c r="K30" s="1551"/>
      <c r="L30" s="1552"/>
      <c r="M30" s="1552"/>
      <c r="N30" s="1553"/>
    </row>
    <row r="31" spans="2:14" ht="18" customHeight="1" thickBot="1">
      <c r="B31" s="1554"/>
      <c r="C31" s="1555" t="s">
        <v>168</v>
      </c>
      <c r="D31" s="4704">
        <f>D29+D30</f>
        <v>139.01999999999998</v>
      </c>
      <c r="E31" s="4704"/>
      <c r="F31" s="1556">
        <f>F26*F19</f>
        <v>10.079999999999998</v>
      </c>
      <c r="G31" s="1556">
        <f>G26*G19</f>
        <v>13.44</v>
      </c>
      <c r="H31" s="1556">
        <f>H26*H19</f>
        <v>83.999999999999986</v>
      </c>
      <c r="I31" s="1557">
        <f>I26*I19</f>
        <v>31.5</v>
      </c>
    </row>
    <row r="32" spans="2:14" ht="18" customHeight="1">
      <c r="B32" s="1651">
        <v>3</v>
      </c>
      <c r="C32" s="4708" t="s">
        <v>257</v>
      </c>
      <c r="D32" s="4708"/>
      <c r="E32" s="4708"/>
      <c r="F32" s="4708"/>
      <c r="G32" s="4708"/>
      <c r="H32" s="4708"/>
      <c r="I32" s="4709"/>
      <c r="K32" s="4792" t="s">
        <v>280</v>
      </c>
      <c r="L32" s="4793"/>
      <c r="M32" s="4793"/>
      <c r="N32" s="4794"/>
    </row>
    <row r="33" spans="2:14" ht="18" customHeight="1">
      <c r="B33" s="1560"/>
      <c r="C33" s="4711" t="s">
        <v>249</v>
      </c>
      <c r="D33" s="4711"/>
      <c r="E33" s="4711"/>
      <c r="F33" s="1561" t="s">
        <v>164</v>
      </c>
      <c r="G33" s="1561" t="s">
        <v>165</v>
      </c>
      <c r="H33" s="1561" t="s">
        <v>166</v>
      </c>
      <c r="I33" s="1562" t="s">
        <v>167</v>
      </c>
      <c r="K33" s="1653"/>
      <c r="L33" s="1642"/>
      <c r="M33" s="1642"/>
      <c r="N33" s="1654" t="s">
        <v>172</v>
      </c>
    </row>
    <row r="34" spans="2:14" ht="18" customHeight="1">
      <c r="B34" s="593"/>
      <c r="C34" s="4713" t="s">
        <v>163</v>
      </c>
      <c r="D34" s="4713"/>
      <c r="E34" s="4713"/>
      <c r="F34" s="1655"/>
      <c r="G34" s="1655"/>
      <c r="H34" s="1655"/>
      <c r="I34" s="1656">
        <v>1.2</v>
      </c>
      <c r="K34" s="4795" t="s">
        <v>273</v>
      </c>
      <c r="L34" s="4796"/>
      <c r="M34" s="4796"/>
      <c r="N34" s="4797"/>
    </row>
    <row r="35" spans="2:14" ht="18" customHeight="1">
      <c r="B35" s="593"/>
      <c r="C35" s="1565"/>
      <c r="D35" s="1565"/>
      <c r="E35" s="1565"/>
      <c r="F35" s="1566">
        <f>IF(F34&gt;0,F34,IF(G34&gt;0,G34/2,IF(H34&gt;0,H34/4,IF(I34&gt;0,I34/8))))</f>
        <v>0.15</v>
      </c>
      <c r="G35" s="1566">
        <f>IF(G34&gt;0,G34,IF(F34&gt;0,F34*2,IF(H34&gt;0,H34/2,IF(I34&gt;0,I34/4))))</f>
        <v>0.3</v>
      </c>
      <c r="H35" s="1566">
        <f>IF(H34&gt;0,H34,IF(F34&gt;0,F34*4,IF(G34&gt;0,G34*2,IF(I34&gt;0,I34/2))))</f>
        <v>0.6</v>
      </c>
      <c r="I35" s="1567">
        <f>IF(I34&gt;0,I34,IF(F34&gt;0,F34*8,IF(G34&gt;0,G34*4,IF(H34&gt;0,H34*2))))</f>
        <v>1.2</v>
      </c>
      <c r="K35" s="4795" t="s">
        <v>285</v>
      </c>
      <c r="L35" s="4796"/>
      <c r="M35" s="4796"/>
      <c r="N35" s="4797"/>
    </row>
    <row r="36" spans="2:14" ht="18" customHeight="1">
      <c r="B36" s="593"/>
      <c r="C36" s="4707" t="s">
        <v>268</v>
      </c>
      <c r="D36" s="4707"/>
      <c r="E36" s="4707"/>
      <c r="F36" s="1568" t="s">
        <v>156</v>
      </c>
      <c r="G36" s="1569" t="s">
        <v>157</v>
      </c>
      <c r="H36" s="1570" t="s">
        <v>158</v>
      </c>
      <c r="I36" s="1571" t="s">
        <v>35</v>
      </c>
      <c r="K36" s="4788" t="s">
        <v>281</v>
      </c>
      <c r="L36" s="4782"/>
      <c r="M36" s="4782"/>
      <c r="N36" s="4789"/>
    </row>
    <row r="37" spans="2:14" ht="18" customHeight="1">
      <c r="B37" s="1592"/>
      <c r="C37" s="4712" t="s">
        <v>258</v>
      </c>
      <c r="D37" s="4712"/>
      <c r="E37" s="4712"/>
      <c r="F37" s="1593" t="s">
        <v>156</v>
      </c>
      <c r="G37" s="1593" t="s">
        <v>157</v>
      </c>
      <c r="H37" s="1594" t="s">
        <v>158</v>
      </c>
      <c r="I37" s="1595" t="s">
        <v>35</v>
      </c>
      <c r="K37" s="4790" t="s">
        <v>287</v>
      </c>
      <c r="L37" s="4751"/>
      <c r="M37" s="4751"/>
      <c r="N37" s="4791"/>
    </row>
    <row r="38" spans="2:14" ht="18" customHeight="1">
      <c r="B38" s="1599"/>
      <c r="C38" s="1600" t="s">
        <v>250</v>
      </c>
      <c r="D38" s="1601">
        <f>F35</f>
        <v>0.15</v>
      </c>
      <c r="E38" s="1602" t="s">
        <v>40</v>
      </c>
      <c r="F38" s="1603">
        <f>D38/F26</f>
        <v>1.7857142857142858</v>
      </c>
      <c r="G38" s="1603">
        <f>D38/G26</f>
        <v>1.3392857142857142</v>
      </c>
      <c r="H38" s="1603">
        <f>D38/H26</f>
        <v>0.8928571428571429</v>
      </c>
      <c r="I38" s="1604">
        <f>D38/I26</f>
        <v>0.7142857142857143</v>
      </c>
      <c r="K38" s="1576"/>
      <c r="L38" s="1577"/>
      <c r="M38" s="1578" t="s">
        <v>282</v>
      </c>
      <c r="N38" s="1657">
        <v>0.05</v>
      </c>
    </row>
    <row r="39" spans="2:14" ht="18" customHeight="1">
      <c r="B39" s="1599"/>
      <c r="C39" s="1600" t="s">
        <v>251</v>
      </c>
      <c r="D39" s="1601">
        <f>G35</f>
        <v>0.3</v>
      </c>
      <c r="E39" s="1602" t="s">
        <v>40</v>
      </c>
      <c r="F39" s="1603">
        <f>D39/F26</f>
        <v>3.5714285714285716</v>
      </c>
      <c r="G39" s="1603">
        <f>D39/G26</f>
        <v>2.6785714285714284</v>
      </c>
      <c r="H39" s="1603">
        <f>D39/H26</f>
        <v>1.7857142857142858</v>
      </c>
      <c r="I39" s="1604">
        <f>D39/I26</f>
        <v>1.4285714285714286</v>
      </c>
      <c r="K39" s="1580"/>
      <c r="L39" s="1581"/>
      <c r="M39" s="1582" t="s">
        <v>283</v>
      </c>
      <c r="N39" s="1658">
        <v>1.5</v>
      </c>
    </row>
    <row r="40" spans="2:14" ht="18" customHeight="1">
      <c r="B40" s="1599"/>
      <c r="C40" s="1600" t="s">
        <v>171</v>
      </c>
      <c r="D40" s="1601">
        <f>H35</f>
        <v>0.6</v>
      </c>
      <c r="E40" s="1602" t="s">
        <v>40</v>
      </c>
      <c r="F40" s="1603">
        <f>D40/F26</f>
        <v>7.1428571428571432</v>
      </c>
      <c r="G40" s="1603">
        <f>D40/G26</f>
        <v>5.3571428571428568</v>
      </c>
      <c r="H40" s="1603">
        <f>D40/H26</f>
        <v>3.5714285714285716</v>
      </c>
      <c r="I40" s="1604">
        <f>D40/I26</f>
        <v>2.8571428571428572</v>
      </c>
      <c r="K40" s="1588"/>
      <c r="L40" s="1589"/>
      <c r="M40" s="1590" t="s">
        <v>271</v>
      </c>
      <c r="N40" s="1591">
        <f>IF(ISBLANK(N38),0,IF(N38=0,0,N39/N38))</f>
        <v>30</v>
      </c>
    </row>
    <row r="41" spans="2:14" ht="18" customHeight="1">
      <c r="B41" s="1609"/>
      <c r="C41" s="1610" t="s">
        <v>167</v>
      </c>
      <c r="D41" s="1611">
        <f>I35</f>
        <v>1.2</v>
      </c>
      <c r="E41" s="1612" t="s">
        <v>40</v>
      </c>
      <c r="F41" s="1613">
        <f>D41/F26</f>
        <v>14.285714285714286</v>
      </c>
      <c r="G41" s="1613">
        <f>D41/G26</f>
        <v>10.714285714285714</v>
      </c>
      <c r="H41" s="1613">
        <f>D41/H26</f>
        <v>7.1428571428571432</v>
      </c>
      <c r="I41" s="1614">
        <f>D41/I26</f>
        <v>5.7142857142857144</v>
      </c>
      <c r="K41" s="1596" t="s">
        <v>178</v>
      </c>
      <c r="L41" s="1659">
        <f>N39*0.75</f>
        <v>1.125</v>
      </c>
      <c r="M41" s="760" t="s">
        <v>40</v>
      </c>
      <c r="N41" s="1598">
        <f>N40*0.75</f>
        <v>22.5</v>
      </c>
    </row>
    <row r="42" spans="2:14" ht="18" customHeight="1">
      <c r="B42" s="1296"/>
      <c r="C42" s="4701" t="s">
        <v>252</v>
      </c>
      <c r="D42" s="4701"/>
      <c r="E42" s="4701"/>
      <c r="F42" s="4701"/>
      <c r="G42" s="4701"/>
      <c r="H42" s="4701"/>
      <c r="I42" s="4702"/>
      <c r="K42" s="1596" t="s">
        <v>179</v>
      </c>
      <c r="L42" s="1659">
        <f>N39*0.5</f>
        <v>0.75</v>
      </c>
      <c r="M42" s="760" t="s">
        <v>40</v>
      </c>
      <c r="N42" s="1598">
        <f>N40*0.5</f>
        <v>15</v>
      </c>
    </row>
    <row r="43" spans="2:14" ht="18" customHeight="1">
      <c r="B43" s="593"/>
      <c r="C43" s="1620"/>
      <c r="D43" s="1621"/>
      <c r="E43" s="1621" t="s">
        <v>169</v>
      </c>
      <c r="F43" s="1622" t="s">
        <v>170</v>
      </c>
      <c r="G43" s="1622" t="s">
        <v>165</v>
      </c>
      <c r="H43" s="1622" t="s">
        <v>171</v>
      </c>
      <c r="I43" s="1623" t="s">
        <v>167</v>
      </c>
      <c r="K43" s="1596" t="s">
        <v>180</v>
      </c>
      <c r="L43" s="1659">
        <f>N39*0.25</f>
        <v>0.375</v>
      </c>
      <c r="M43" s="760" t="s">
        <v>40</v>
      </c>
      <c r="N43" s="1598">
        <f>N40*0.25</f>
        <v>7.5</v>
      </c>
    </row>
    <row r="44" spans="2:14" ht="18" customHeight="1">
      <c r="B44" s="593"/>
      <c r="C44" s="1624"/>
      <c r="D44" s="1625"/>
      <c r="E44" s="1621" t="s">
        <v>163</v>
      </c>
      <c r="F44" s="1505">
        <f>F35</f>
        <v>0.15</v>
      </c>
      <c r="G44" s="1505">
        <f>G35</f>
        <v>0.3</v>
      </c>
      <c r="H44" s="1505">
        <f>H35</f>
        <v>0.6</v>
      </c>
      <c r="I44" s="1626">
        <f>I35</f>
        <v>1.2</v>
      </c>
      <c r="K44" s="1605" t="s">
        <v>90</v>
      </c>
      <c r="L44" s="1606" t="s">
        <v>284</v>
      </c>
      <c r="M44" s="1607" t="s">
        <v>274</v>
      </c>
      <c r="N44" s="1608" t="s">
        <v>319</v>
      </c>
    </row>
    <row r="45" spans="2:14" ht="18" customHeight="1">
      <c r="B45" s="593"/>
      <c r="C45" s="1628"/>
      <c r="D45" s="1628"/>
      <c r="E45" s="1628" t="s">
        <v>261</v>
      </c>
      <c r="F45" s="1629">
        <f>F31/F44</f>
        <v>67.199999999999989</v>
      </c>
      <c r="G45" s="1629">
        <f>F31/G44</f>
        <v>33.599999999999994</v>
      </c>
      <c r="H45" s="1629">
        <f>F31/H44</f>
        <v>16.799999999999997</v>
      </c>
      <c r="I45" s="1630">
        <f>F31/I44</f>
        <v>8.3999999999999986</v>
      </c>
      <c r="K45" s="1660">
        <v>75</v>
      </c>
      <c r="L45" s="1661">
        <f>N38*K45</f>
        <v>3.75</v>
      </c>
      <c r="M45" s="1662">
        <f>IF(L50&gt;N40,M50,K50)</f>
        <v>2</v>
      </c>
      <c r="N45" s="1663">
        <f>IF(L50&gt;N40,N50,L50)</f>
        <v>0.75</v>
      </c>
    </row>
    <row r="46" spans="2:14" ht="18" customHeight="1">
      <c r="B46" s="593"/>
      <c r="C46" s="1628"/>
      <c r="D46" s="1628"/>
      <c r="E46" s="1628" t="s">
        <v>262</v>
      </c>
      <c r="F46" s="1629">
        <f>G31/F44</f>
        <v>89.6</v>
      </c>
      <c r="G46" s="1629">
        <f>G31/G44</f>
        <v>44.8</v>
      </c>
      <c r="H46" s="1629">
        <f>G31/H44</f>
        <v>22.4</v>
      </c>
      <c r="I46" s="1630">
        <f>G31/I44</f>
        <v>11.2</v>
      </c>
      <c r="K46" s="1664">
        <v>451</v>
      </c>
      <c r="L46" s="1661">
        <f>N38*K46</f>
        <v>22.55</v>
      </c>
      <c r="M46" s="1662">
        <f>IF(L51&gt;N40,M51,K51)</f>
        <v>15</v>
      </c>
      <c r="N46" s="1663">
        <f>IF(L51&gt;N40,N51,L51)</f>
        <v>5.0000000000000711E-2</v>
      </c>
    </row>
    <row r="47" spans="2:14" ht="18" customHeight="1">
      <c r="B47" s="593"/>
      <c r="C47" s="1628"/>
      <c r="D47" s="1628"/>
      <c r="E47" s="1635" t="s">
        <v>263</v>
      </c>
      <c r="F47" s="1629">
        <f>H31/F44</f>
        <v>559.99999999999989</v>
      </c>
      <c r="G47" s="1629">
        <f>H31/G44</f>
        <v>279.99999999999994</v>
      </c>
      <c r="H47" s="1629">
        <f>H31/H44</f>
        <v>139.99999999999997</v>
      </c>
      <c r="I47" s="1630">
        <f>H31/I44</f>
        <v>69.999999999999986</v>
      </c>
      <c r="K47" s="1664">
        <v>312</v>
      </c>
      <c r="L47" s="1661">
        <f>N38*K47</f>
        <v>15.600000000000001</v>
      </c>
      <c r="M47" s="1662">
        <f>IF(L52&gt;N40,M52,K52)</f>
        <v>10</v>
      </c>
      <c r="N47" s="1663">
        <f>IF(L52&gt;N40,N52,L52)</f>
        <v>0.60000000000000142</v>
      </c>
    </row>
    <row r="48" spans="2:14" ht="18" customHeight="1" thickBot="1">
      <c r="B48" s="805"/>
      <c r="C48" s="1636"/>
      <c r="D48" s="1636"/>
      <c r="E48" s="1637" t="s">
        <v>264</v>
      </c>
      <c r="F48" s="1638">
        <f>I31/F44</f>
        <v>210</v>
      </c>
      <c r="G48" s="1638">
        <f>I31/G44</f>
        <v>105</v>
      </c>
      <c r="H48" s="1638">
        <f>I31/H44</f>
        <v>52.5</v>
      </c>
      <c r="I48" s="1639">
        <f>I31/I44</f>
        <v>26.25</v>
      </c>
      <c r="K48" s="1665">
        <v>16</v>
      </c>
      <c r="L48" s="1661">
        <f>N38*K48</f>
        <v>0.8</v>
      </c>
      <c r="M48" s="1662">
        <f>IF(L53&gt;N40,M53,K53)</f>
        <v>0</v>
      </c>
      <c r="N48" s="1663">
        <f>IF(L53&gt;N40,N53,L53)</f>
        <v>0.8</v>
      </c>
    </row>
    <row r="49" spans="10:14" ht="18.75">
      <c r="J49" s="1640"/>
      <c r="K49" s="1666">
        <f>K45+K46+K47+K48</f>
        <v>854</v>
      </c>
      <c r="L49" s="1667">
        <f>L45+L46+L47+L48</f>
        <v>42.7</v>
      </c>
      <c r="M49" s="1668">
        <f>IF(L54&gt;N40,M54,K54)</f>
        <v>28</v>
      </c>
      <c r="N49" s="1669">
        <f>IF(L54&gt;N40,N54,L54)</f>
        <v>0.70000000000000284</v>
      </c>
    </row>
    <row r="50" spans="10:14">
      <c r="K50" s="11">
        <f>IF(L45&lt;N39,0,INT(L45/N39))</f>
        <v>2</v>
      </c>
      <c r="L50" s="1">
        <f>L45-(K50*N39)</f>
        <v>0.75</v>
      </c>
      <c r="M50" s="2">
        <f>K50+1</f>
        <v>3</v>
      </c>
      <c r="N50" s="12">
        <f>L45-(M50*N39)</f>
        <v>-0.75</v>
      </c>
    </row>
    <row r="51" spans="10:14">
      <c r="K51" s="11">
        <f>IF(L46&lt;N39,0,INT(L46/N39))</f>
        <v>15</v>
      </c>
      <c r="L51" s="1">
        <f>L46-(K51*N39)</f>
        <v>5.0000000000000711E-2</v>
      </c>
      <c r="M51" s="2">
        <f>K51+1</f>
        <v>16</v>
      </c>
      <c r="N51" s="12">
        <f>L46-(M51*N39)</f>
        <v>-1.4499999999999993</v>
      </c>
    </row>
    <row r="52" spans="10:14">
      <c r="K52" s="11">
        <f>IF(L47&lt;N39,0,INT(L47/N39))</f>
        <v>10</v>
      </c>
      <c r="L52" s="1">
        <f>L47-(K52*N39)</f>
        <v>0.60000000000000142</v>
      </c>
      <c r="M52" s="2">
        <f>K52+1</f>
        <v>11</v>
      </c>
      <c r="N52" s="12">
        <f>L47-(M52*N39)</f>
        <v>-0.89999999999999858</v>
      </c>
    </row>
    <row r="53" spans="10:14">
      <c r="K53" s="11">
        <f>IF(L48&lt;N39,0,INT(L48/N39))</f>
        <v>0</v>
      </c>
      <c r="L53" s="1">
        <f>L48-(K53*N39)</f>
        <v>0.8</v>
      </c>
      <c r="M53" s="2">
        <f>K53+1</f>
        <v>1</v>
      </c>
      <c r="N53" s="12">
        <f>L48-(M53*N39)</f>
        <v>-0.7</v>
      </c>
    </row>
    <row r="54" spans="10:14" ht="13.5" thickBot="1">
      <c r="K54" s="13">
        <f>IF(L49&lt;N39,0,INT(L49/N39))</f>
        <v>28</v>
      </c>
      <c r="L54" s="14">
        <f>L49-(K54*N39)</f>
        <v>0.70000000000000284</v>
      </c>
      <c r="M54" s="15">
        <f>K54+1</f>
        <v>29</v>
      </c>
      <c r="N54" s="16">
        <f>L49-(M54*N39)</f>
        <v>-0.79999999999999716</v>
      </c>
    </row>
    <row r="56" spans="10:14" ht="18" customHeight="1"/>
    <row r="86" ht="15.75" customHeight="1"/>
  </sheetData>
  <mergeCells count="49">
    <mergeCell ref="K36:N36"/>
    <mergeCell ref="K37:N37"/>
    <mergeCell ref="C32:I32"/>
    <mergeCell ref="C33:E33"/>
    <mergeCell ref="C34:E34"/>
    <mergeCell ref="C36:E36"/>
    <mergeCell ref="C37:E37"/>
    <mergeCell ref="K32:N32"/>
    <mergeCell ref="K34:N34"/>
    <mergeCell ref="K35:N35"/>
    <mergeCell ref="C42:I42"/>
    <mergeCell ref="C24:I24"/>
    <mergeCell ref="C27:I27"/>
    <mergeCell ref="D29:E29"/>
    <mergeCell ref="D30:E30"/>
    <mergeCell ref="D31:E31"/>
    <mergeCell ref="D19:E19"/>
    <mergeCell ref="C20:E20"/>
    <mergeCell ref="C21:I21"/>
    <mergeCell ref="F22:I22"/>
    <mergeCell ref="C18:E18"/>
    <mergeCell ref="C17:I17"/>
    <mergeCell ref="B2:N2"/>
    <mergeCell ref="J3:N3"/>
    <mergeCell ref="J4:N4"/>
    <mergeCell ref="J5:N5"/>
    <mergeCell ref="J6:N6"/>
    <mergeCell ref="B7:B8"/>
    <mergeCell ref="C7:G8"/>
    <mergeCell ref="B3:B4"/>
    <mergeCell ref="C3:G4"/>
    <mergeCell ref="K11:N11"/>
    <mergeCell ref="K13:N13"/>
    <mergeCell ref="K14:N14"/>
    <mergeCell ref="B13:I13"/>
    <mergeCell ref="B15:I15"/>
    <mergeCell ref="H5:I5"/>
    <mergeCell ref="H3:I3"/>
    <mergeCell ref="H4:I4"/>
    <mergeCell ref="M9:N9"/>
    <mergeCell ref="B12:I12"/>
    <mergeCell ref="B5:B6"/>
    <mergeCell ref="B11:I11"/>
    <mergeCell ref="H7:I7"/>
    <mergeCell ref="H8:I8"/>
    <mergeCell ref="J7:N8"/>
    <mergeCell ref="C5:G6"/>
    <mergeCell ref="H6:I6"/>
    <mergeCell ref="I9:K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N68"/>
  <sheetViews>
    <sheetView workbookViewId="0">
      <selection activeCell="M19" sqref="M19"/>
    </sheetView>
  </sheetViews>
  <sheetFormatPr baseColWidth="10" defaultRowHeight="12.75"/>
  <cols>
    <col min="1" max="1" width="1.7109375" style="384" customWidth="1"/>
    <col min="2" max="2" width="17.7109375" style="384" customWidth="1"/>
    <col min="3" max="3" width="19.42578125" style="384" customWidth="1"/>
    <col min="4" max="4" width="14.28515625" style="384" customWidth="1"/>
    <col min="5" max="5" width="12" style="384" customWidth="1"/>
    <col min="6" max="9" width="11.42578125" style="384"/>
    <col min="10" max="10" width="2.28515625" style="384" customWidth="1"/>
    <col min="11" max="11" width="18.85546875" style="384" customWidth="1"/>
    <col min="12" max="12" width="11.42578125" style="384"/>
    <col min="13" max="13" width="14.85546875" style="384" customWidth="1"/>
    <col min="14" max="14" width="13.7109375" style="384" customWidth="1"/>
    <col min="15" max="16" width="11.42578125" style="384"/>
    <col min="17" max="17" width="14.85546875" style="384" customWidth="1"/>
    <col min="18" max="21" width="11.42578125" style="384"/>
    <col min="22" max="22" width="15.42578125" style="384" customWidth="1"/>
    <col min="23" max="16384" width="11.42578125" style="384"/>
  </cols>
  <sheetData>
    <row r="2" spans="1:14" s="958" customFormat="1" ht="21">
      <c r="A2" s="953"/>
      <c r="B2" s="4715" t="s">
        <v>195</v>
      </c>
      <c r="C2" s="4716"/>
      <c r="D2" s="4716"/>
      <c r="E2" s="4716"/>
      <c r="F2" s="4716"/>
      <c r="G2" s="4716"/>
      <c r="H2" s="4716"/>
      <c r="I2" s="4716"/>
      <c r="J2" s="4716"/>
      <c r="K2" s="4716"/>
      <c r="L2" s="4716"/>
      <c r="M2" s="4716"/>
      <c r="N2" s="4717"/>
    </row>
    <row r="3" spans="1:14" s="958" customFormat="1" ht="9.9499999999999993" customHeight="1">
      <c r="A3" s="953"/>
      <c r="B3" s="4718" t="s">
        <v>141</v>
      </c>
      <c r="C3" s="4719" t="str">
        <f ca="1">CELL("nomfichier")</f>
        <v>D:\Données\1.UPRT\0-UPRT.fait\uprt-php\www\mesimages\fichiers-uprt\ff-fiches-fabrication\ff-fiches-fabrication-maj-08-2020\[ff-5-B.collectivite-conditionnement-gastronormes.xlsx]complément</v>
      </c>
      <c r="D3" s="4719"/>
      <c r="E3" s="4719"/>
      <c r="F3" s="4719"/>
      <c r="G3" s="4720"/>
      <c r="H3" s="4721" t="s">
        <v>142</v>
      </c>
      <c r="I3" s="4722"/>
      <c r="J3" s="4723" t="s">
        <v>194</v>
      </c>
      <c r="K3" s="4723"/>
      <c r="L3" s="4723"/>
      <c r="M3" s="4723"/>
      <c r="N3" s="4724"/>
    </row>
    <row r="4" spans="1:14" s="958" customFormat="1" ht="9.9499999999999993" customHeight="1">
      <c r="A4" s="953"/>
      <c r="B4" s="4718"/>
      <c r="C4" s="4719"/>
      <c r="D4" s="4719"/>
      <c r="E4" s="4719"/>
      <c r="F4" s="4719"/>
      <c r="G4" s="4720"/>
      <c r="H4" s="4721" t="s">
        <v>143</v>
      </c>
      <c r="I4" s="4722"/>
      <c r="J4" s="4723"/>
      <c r="K4" s="4723"/>
      <c r="L4" s="4723"/>
      <c r="M4" s="4723"/>
      <c r="N4" s="4724"/>
    </row>
    <row r="5" spans="1:14" s="958" customFormat="1" ht="9.9499999999999993" customHeight="1">
      <c r="A5" s="953"/>
      <c r="B5" s="4718" t="s">
        <v>144</v>
      </c>
      <c r="C5" s="4719" t="s">
        <v>145</v>
      </c>
      <c r="D5" s="4719"/>
      <c r="E5" s="4719"/>
      <c r="F5" s="4719"/>
      <c r="G5" s="4720"/>
      <c r="H5" s="4721" t="s">
        <v>146</v>
      </c>
      <c r="I5" s="4722"/>
      <c r="J5" s="4723" t="s">
        <v>1438</v>
      </c>
      <c r="K5" s="4723"/>
      <c r="L5" s="4723"/>
      <c r="M5" s="4723"/>
      <c r="N5" s="4724"/>
    </row>
    <row r="6" spans="1:14" s="958" customFormat="1" ht="9.9499999999999993" customHeight="1">
      <c r="A6" s="953"/>
      <c r="B6" s="4718"/>
      <c r="C6" s="4719"/>
      <c r="D6" s="4719"/>
      <c r="E6" s="4719"/>
      <c r="F6" s="4719"/>
      <c r="G6" s="4720"/>
      <c r="H6" s="4721" t="s">
        <v>147</v>
      </c>
      <c r="I6" s="4722"/>
      <c r="J6" s="4723"/>
      <c r="K6" s="4723"/>
      <c r="L6" s="4723"/>
      <c r="M6" s="4723"/>
      <c r="N6" s="4724"/>
    </row>
    <row r="7" spans="1:14" s="958" customFormat="1" ht="9.9499999999999993" customHeight="1">
      <c r="A7" s="953"/>
      <c r="B7" s="4718" t="s">
        <v>148</v>
      </c>
      <c r="C7" s="4719"/>
      <c r="D7" s="4719"/>
      <c r="E7" s="4719"/>
      <c r="F7" s="4719"/>
      <c r="G7" s="4720"/>
      <c r="H7" s="4721" t="s">
        <v>149</v>
      </c>
      <c r="I7" s="4722"/>
      <c r="J7" s="4723" t="s">
        <v>150</v>
      </c>
      <c r="K7" s="4723"/>
      <c r="L7" s="4723"/>
      <c r="M7" s="4723"/>
      <c r="N7" s="4724"/>
    </row>
    <row r="8" spans="1:14" s="958" customFormat="1" ht="9.9499999999999993" customHeight="1">
      <c r="A8" s="961"/>
      <c r="B8" s="4760"/>
      <c r="C8" s="4761"/>
      <c r="D8" s="4761"/>
      <c r="E8" s="4761"/>
      <c r="F8" s="4761"/>
      <c r="G8" s="4762"/>
      <c r="H8" s="4765" t="s">
        <v>151</v>
      </c>
      <c r="I8" s="4766"/>
      <c r="J8" s="4763"/>
      <c r="K8" s="4763"/>
      <c r="L8" s="4763"/>
      <c r="M8" s="4763"/>
      <c r="N8" s="4764"/>
    </row>
    <row r="9" spans="1:14" s="953" customFormat="1" ht="36.75" customHeight="1">
      <c r="A9" s="961"/>
      <c r="B9" s="1483" t="s">
        <v>152</v>
      </c>
      <c r="C9" s="1484"/>
      <c r="D9" s="1484"/>
      <c r="E9" s="1484"/>
      <c r="F9" s="1484"/>
      <c r="G9" s="1484"/>
      <c r="H9" s="1485" t="s">
        <v>153</v>
      </c>
      <c r="I9" s="4767">
        <f ca="1">TODAY()</f>
        <v>45233</v>
      </c>
      <c r="J9" s="4767"/>
      <c r="K9" s="4767"/>
      <c r="L9" s="1486"/>
      <c r="M9" s="4768">
        <f ca="1">NOW()</f>
        <v>45233.415746643521</v>
      </c>
      <c r="N9" s="4769"/>
    </row>
    <row r="11" spans="1:14" ht="18.75">
      <c r="B11" s="4802" t="s">
        <v>152</v>
      </c>
      <c r="C11" s="4803"/>
      <c r="D11" s="4803"/>
      <c r="E11" s="4803"/>
      <c r="F11" s="4803"/>
      <c r="G11" s="4803"/>
      <c r="H11" s="4804"/>
    </row>
    <row r="12" spans="1:14" ht="15" customHeight="1">
      <c r="B12" s="1670" t="s">
        <v>315</v>
      </c>
      <c r="C12" s="1671"/>
      <c r="D12" s="1672"/>
      <c r="E12" s="1672"/>
      <c r="F12" s="1672"/>
      <c r="G12" s="1672"/>
      <c r="H12" s="1673"/>
    </row>
    <row r="13" spans="1:14" ht="15" customHeight="1">
      <c r="B13" s="1674"/>
      <c r="C13" s="1675" t="s">
        <v>316</v>
      </c>
      <c r="D13" s="1671"/>
      <c r="E13" s="1671"/>
      <c r="F13" s="1671"/>
      <c r="G13" s="1671"/>
      <c r="H13" s="1676"/>
    </row>
    <row r="14" spans="1:14" ht="15" customHeight="1">
      <c r="B14" s="4798" t="s">
        <v>281</v>
      </c>
      <c r="C14" s="4799"/>
      <c r="D14" s="4799"/>
      <c r="E14" s="4799"/>
      <c r="F14" s="4799"/>
      <c r="G14" s="4799"/>
      <c r="H14" s="4800"/>
    </row>
    <row r="15" spans="1:14" ht="36" customHeight="1">
      <c r="B15" s="21" t="s">
        <v>176</v>
      </c>
      <c r="C15" s="20" t="s">
        <v>310</v>
      </c>
      <c r="D15" s="433"/>
      <c r="E15" s="433"/>
      <c r="F15" s="1677"/>
      <c r="G15" s="433"/>
      <c r="H15" s="1678"/>
    </row>
    <row r="16" spans="1:14" ht="15" customHeight="1">
      <c r="B16" s="1679">
        <v>10</v>
      </c>
      <c r="C16" s="1680">
        <v>0.1</v>
      </c>
      <c r="D16" s="433"/>
      <c r="E16" s="433"/>
      <c r="F16" s="1681" t="s">
        <v>309</v>
      </c>
      <c r="G16" s="1682">
        <f>B16/C16</f>
        <v>100</v>
      </c>
      <c r="H16" s="1678"/>
    </row>
    <row r="17" spans="2:8" ht="15" customHeight="1">
      <c r="B17" s="1679">
        <v>12</v>
      </c>
      <c r="C17" s="1680">
        <v>1</v>
      </c>
      <c r="D17" s="433"/>
      <c r="E17" s="433"/>
      <c r="F17" s="1681" t="s">
        <v>309</v>
      </c>
      <c r="G17" s="1682">
        <f>B17/C17</f>
        <v>12</v>
      </c>
      <c r="H17" s="1678"/>
    </row>
    <row r="18" spans="2:8" ht="15" customHeight="1">
      <c r="B18" s="1679">
        <v>4.5</v>
      </c>
      <c r="C18" s="1680">
        <v>0.25</v>
      </c>
      <c r="D18" s="433"/>
      <c r="E18" s="433"/>
      <c r="F18" s="1681" t="s">
        <v>309</v>
      </c>
      <c r="G18" s="1682">
        <f>B18/C18</f>
        <v>18</v>
      </c>
      <c r="H18" s="1678"/>
    </row>
    <row r="19" spans="2:8" ht="15" customHeight="1">
      <c r="B19" s="1679">
        <v>1</v>
      </c>
      <c r="C19" s="1680">
        <v>7.0000000000000007E-2</v>
      </c>
      <c r="D19" s="433"/>
      <c r="E19" s="433"/>
      <c r="F19" s="1681" t="s">
        <v>309</v>
      </c>
      <c r="G19" s="1682">
        <f>B19/C19</f>
        <v>14.285714285714285</v>
      </c>
      <c r="H19" s="1678"/>
    </row>
    <row r="20" spans="2:8" ht="15" customHeight="1">
      <c r="B20" s="1679">
        <v>6</v>
      </c>
      <c r="C20" s="1680">
        <v>1</v>
      </c>
      <c r="D20" s="433"/>
      <c r="E20" s="433"/>
      <c r="F20" s="1681" t="s">
        <v>309</v>
      </c>
      <c r="G20" s="1682">
        <f>B20/C20</f>
        <v>6</v>
      </c>
      <c r="H20" s="1678"/>
    </row>
    <row r="21" spans="2:8" ht="15" customHeight="1">
      <c r="B21" s="1683"/>
      <c r="C21" s="1684"/>
      <c r="H21" s="1685"/>
    </row>
    <row r="22" spans="2:8" ht="15" customHeight="1">
      <c r="B22" s="1686" t="s">
        <v>315</v>
      </c>
      <c r="C22" s="1687"/>
      <c r="D22" s="1688"/>
      <c r="E22" s="1688"/>
      <c r="F22" s="1688"/>
      <c r="G22" s="1688"/>
      <c r="H22" s="1689"/>
    </row>
    <row r="23" spans="2:8" ht="15" customHeight="1">
      <c r="B23" s="1690"/>
      <c r="C23" s="1691" t="s">
        <v>317</v>
      </c>
      <c r="D23" s="1687"/>
      <c r="E23" s="1687"/>
      <c r="F23" s="1687"/>
      <c r="G23" s="1687"/>
      <c r="H23" s="1692"/>
    </row>
    <row r="24" spans="2:8" ht="39" customHeight="1">
      <c r="B24" s="21" t="s">
        <v>176</v>
      </c>
      <c r="C24" s="20" t="s">
        <v>311</v>
      </c>
      <c r="D24" s="4801" t="s">
        <v>318</v>
      </c>
      <c r="E24" s="4801"/>
      <c r="F24" s="4801"/>
      <c r="G24" s="4801"/>
      <c r="H24" s="1693" t="s">
        <v>193</v>
      </c>
    </row>
    <row r="25" spans="2:8" ht="15" customHeight="1">
      <c r="B25" s="1679">
        <v>0.9</v>
      </c>
      <c r="C25" s="1694">
        <v>7</v>
      </c>
      <c r="D25" s="1681" t="s">
        <v>312</v>
      </c>
      <c r="E25" s="1695">
        <f>B25</f>
        <v>0.9</v>
      </c>
      <c r="F25" s="1696" t="s">
        <v>40</v>
      </c>
      <c r="G25" s="1697">
        <f>C25</f>
        <v>7</v>
      </c>
      <c r="H25" s="1698">
        <f>B25/C25</f>
        <v>0.12857142857142859</v>
      </c>
    </row>
    <row r="26" spans="2:8" ht="15" customHeight="1">
      <c r="B26" s="1679">
        <v>0.9</v>
      </c>
      <c r="C26" s="1694">
        <v>4</v>
      </c>
      <c r="D26" s="1681" t="s">
        <v>312</v>
      </c>
      <c r="E26" s="1695">
        <f>B26</f>
        <v>0.9</v>
      </c>
      <c r="F26" s="1696" t="s">
        <v>40</v>
      </c>
      <c r="G26" s="1697">
        <f>C26</f>
        <v>4</v>
      </c>
      <c r="H26" s="1698">
        <f>B26/C26</f>
        <v>0.22500000000000001</v>
      </c>
    </row>
    <row r="27" spans="2:8" ht="15" customHeight="1">
      <c r="B27" s="1679">
        <v>3.5</v>
      </c>
      <c r="C27" s="1694">
        <v>8</v>
      </c>
      <c r="D27" s="1681" t="s">
        <v>313</v>
      </c>
      <c r="E27" s="1695">
        <f>B27</f>
        <v>3.5</v>
      </c>
      <c r="F27" s="1696" t="s">
        <v>40</v>
      </c>
      <c r="G27" s="1697">
        <f>C27</f>
        <v>8</v>
      </c>
      <c r="H27" s="1698">
        <f>B27/C27</f>
        <v>0.4375</v>
      </c>
    </row>
    <row r="28" spans="2:8" ht="15" customHeight="1">
      <c r="B28" s="1679">
        <v>5.45</v>
      </c>
      <c r="C28" s="1694">
        <v>13</v>
      </c>
      <c r="D28" s="1681" t="s">
        <v>313</v>
      </c>
      <c r="E28" s="1695">
        <f>B28</f>
        <v>5.45</v>
      </c>
      <c r="F28" s="1696" t="s">
        <v>40</v>
      </c>
      <c r="G28" s="1697">
        <f>C28</f>
        <v>13</v>
      </c>
      <c r="H28" s="1698">
        <f>B28/C28</f>
        <v>0.41923076923076924</v>
      </c>
    </row>
    <row r="29" spans="2:8" ht="15" customHeight="1">
      <c r="B29" s="1679">
        <v>2.5</v>
      </c>
      <c r="C29" s="1694">
        <v>20</v>
      </c>
      <c r="D29" s="1699" t="s">
        <v>314</v>
      </c>
      <c r="E29" s="1695">
        <f>B29</f>
        <v>2.5</v>
      </c>
      <c r="F29" s="1700" t="s">
        <v>40</v>
      </c>
      <c r="G29" s="1697">
        <f>C29</f>
        <v>20</v>
      </c>
      <c r="H29" s="1698">
        <f>B29/C29</f>
        <v>0.125</v>
      </c>
    </row>
    <row r="30" spans="2:8" ht="15" customHeight="1">
      <c r="B30" s="1701"/>
      <c r="C30" s="1324"/>
      <c r="D30" s="1324"/>
      <c r="E30" s="1324"/>
      <c r="F30" s="1324"/>
      <c r="G30" s="1324"/>
      <c r="H30" s="1702"/>
    </row>
    <row r="31" spans="2:8" ht="15" customHeight="1"/>
    <row r="32" spans="2:8" ht="15" customHeight="1" thickBot="1"/>
    <row r="33" spans="2:10" ht="27" customHeight="1">
      <c r="B33" s="1703" t="s">
        <v>177</v>
      </c>
      <c r="C33" s="1704" t="s">
        <v>174</v>
      </c>
      <c r="D33" s="1705" t="s">
        <v>175</v>
      </c>
      <c r="E33" s="4805" t="s">
        <v>281</v>
      </c>
      <c r="F33" s="4805"/>
      <c r="G33" s="4805"/>
      <c r="H33" s="4805"/>
      <c r="I33" s="4805"/>
      <c r="J33" s="4806"/>
    </row>
    <row r="34" spans="2:10" ht="15" customHeight="1">
      <c r="B34" s="1706">
        <v>32</v>
      </c>
      <c r="C34" s="1707">
        <v>1.45</v>
      </c>
      <c r="D34" s="1708">
        <f t="shared" ref="D34:D46" si="0">B34/C34</f>
        <v>22.068965517241381</v>
      </c>
      <c r="E34" s="1709" t="s">
        <v>181</v>
      </c>
      <c r="F34" s="1710"/>
      <c r="G34" s="1710"/>
      <c r="H34" s="1710"/>
      <c r="I34" s="433"/>
      <c r="J34" s="592"/>
    </row>
    <row r="35" spans="2:10" ht="15" customHeight="1">
      <c r="B35" s="1706">
        <v>32</v>
      </c>
      <c r="C35" s="1707">
        <v>1.2</v>
      </c>
      <c r="D35" s="1708">
        <f t="shared" si="0"/>
        <v>26.666666666666668</v>
      </c>
      <c r="E35" s="1709" t="s">
        <v>182</v>
      </c>
      <c r="F35" s="1710"/>
      <c r="G35" s="1710"/>
      <c r="H35" s="1710"/>
      <c r="I35" s="433"/>
      <c r="J35" s="592"/>
    </row>
    <row r="36" spans="2:10" ht="15" customHeight="1">
      <c r="B36" s="1706">
        <v>12</v>
      </c>
      <c r="C36" s="1707">
        <v>1</v>
      </c>
      <c r="D36" s="1708">
        <f t="shared" si="0"/>
        <v>12</v>
      </c>
      <c r="E36" s="1709" t="s">
        <v>183</v>
      </c>
      <c r="F36" s="1710"/>
      <c r="G36" s="1710"/>
      <c r="H36" s="1710"/>
      <c r="I36" s="433"/>
      <c r="J36" s="592"/>
    </row>
    <row r="37" spans="2:10" ht="15" customHeight="1">
      <c r="B37" s="1706">
        <v>32</v>
      </c>
      <c r="C37" s="1707">
        <v>2</v>
      </c>
      <c r="D37" s="1708">
        <f t="shared" si="0"/>
        <v>16</v>
      </c>
      <c r="E37" s="1709" t="s">
        <v>184</v>
      </c>
      <c r="F37" s="1710"/>
      <c r="G37" s="1710"/>
      <c r="H37" s="1710"/>
      <c r="I37" s="433"/>
      <c r="J37" s="592"/>
    </row>
    <row r="38" spans="2:10" ht="15" customHeight="1">
      <c r="B38" s="1706">
        <v>32</v>
      </c>
      <c r="C38" s="1707">
        <v>1.2</v>
      </c>
      <c r="D38" s="1708">
        <f t="shared" si="0"/>
        <v>26.666666666666668</v>
      </c>
      <c r="E38" s="1709" t="s">
        <v>184</v>
      </c>
      <c r="F38" s="1710"/>
      <c r="G38" s="1710"/>
      <c r="H38" s="1710"/>
      <c r="I38" s="433"/>
      <c r="J38" s="592"/>
    </row>
    <row r="39" spans="2:10" ht="15" customHeight="1">
      <c r="B39" s="1706">
        <v>33</v>
      </c>
      <c r="C39" s="1707">
        <v>1.3</v>
      </c>
      <c r="D39" s="1708">
        <f t="shared" si="0"/>
        <v>25.384615384615383</v>
      </c>
      <c r="E39" s="1709" t="s">
        <v>185</v>
      </c>
      <c r="F39" s="1710"/>
      <c r="G39" s="1710"/>
      <c r="H39" s="1710"/>
      <c r="I39" s="433"/>
      <c r="J39" s="592"/>
    </row>
    <row r="40" spans="2:10" ht="15" customHeight="1">
      <c r="B40" s="1706">
        <v>33</v>
      </c>
      <c r="C40" s="1707">
        <v>1.5</v>
      </c>
      <c r="D40" s="1708">
        <f t="shared" si="0"/>
        <v>22</v>
      </c>
      <c r="E40" s="1709" t="s">
        <v>186</v>
      </c>
      <c r="F40" s="1710"/>
      <c r="G40" s="1710"/>
      <c r="H40" s="1710"/>
      <c r="I40" s="433"/>
      <c r="J40" s="592"/>
    </row>
    <row r="41" spans="2:10" ht="15" customHeight="1">
      <c r="B41" s="1706">
        <v>30</v>
      </c>
      <c r="C41" s="1707">
        <v>1.2</v>
      </c>
      <c r="D41" s="1708">
        <f t="shared" si="0"/>
        <v>25</v>
      </c>
      <c r="E41" s="1709" t="s">
        <v>187</v>
      </c>
      <c r="F41" s="1710"/>
      <c r="G41" s="1710"/>
      <c r="H41" s="1710"/>
      <c r="I41" s="433"/>
      <c r="J41" s="592"/>
    </row>
    <row r="42" spans="2:10" ht="15" customHeight="1">
      <c r="B42" s="1706">
        <v>33</v>
      </c>
      <c r="C42" s="1707">
        <v>1.6</v>
      </c>
      <c r="D42" s="1708">
        <f t="shared" si="0"/>
        <v>20.625</v>
      </c>
      <c r="E42" s="1709" t="s">
        <v>188</v>
      </c>
      <c r="F42" s="1710"/>
      <c r="G42" s="1710"/>
      <c r="H42" s="1710"/>
      <c r="I42" s="433"/>
      <c r="J42" s="592"/>
    </row>
    <row r="43" spans="2:10" ht="15" customHeight="1">
      <c r="B43" s="1706">
        <v>33</v>
      </c>
      <c r="C43" s="1707">
        <v>2</v>
      </c>
      <c r="D43" s="1708">
        <f t="shared" si="0"/>
        <v>16.5</v>
      </c>
      <c r="E43" s="1709" t="s">
        <v>189</v>
      </c>
      <c r="F43" s="1710"/>
      <c r="G43" s="1710"/>
      <c r="H43" s="1710"/>
      <c r="I43" s="433"/>
      <c r="J43" s="592"/>
    </row>
    <row r="44" spans="2:10" ht="15" customHeight="1">
      <c r="B44" s="1706">
        <v>48</v>
      </c>
      <c r="C44" s="1707">
        <v>6</v>
      </c>
      <c r="D44" s="1708">
        <f t="shared" si="0"/>
        <v>8</v>
      </c>
      <c r="E44" s="1709" t="s">
        <v>190</v>
      </c>
      <c r="F44" s="1710"/>
      <c r="G44" s="1710"/>
      <c r="H44" s="1710"/>
      <c r="I44" s="433"/>
      <c r="J44" s="592"/>
    </row>
    <row r="45" spans="2:10" ht="15" customHeight="1">
      <c r="B45" s="1706">
        <v>1</v>
      </c>
      <c r="C45" s="1707">
        <v>0.25</v>
      </c>
      <c r="D45" s="1708">
        <f t="shared" si="0"/>
        <v>4</v>
      </c>
      <c r="E45" s="1709" t="s">
        <v>191</v>
      </c>
      <c r="F45" s="1710"/>
      <c r="G45" s="1710"/>
      <c r="H45" s="1710"/>
      <c r="I45" s="433"/>
      <c r="J45" s="592"/>
    </row>
    <row r="46" spans="2:10" ht="15" customHeight="1">
      <c r="B46" s="1706">
        <v>25</v>
      </c>
      <c r="C46" s="1707">
        <v>1</v>
      </c>
      <c r="D46" s="1708">
        <f t="shared" si="0"/>
        <v>25</v>
      </c>
      <c r="E46" s="1709" t="s">
        <v>192</v>
      </c>
      <c r="F46" s="1710"/>
      <c r="G46" s="1710"/>
      <c r="H46" s="1710"/>
      <c r="I46" s="433"/>
      <c r="J46" s="592"/>
    </row>
    <row r="47" spans="2:10" ht="15" customHeight="1" thickBot="1">
      <c r="B47" s="805"/>
      <c r="C47" s="806"/>
      <c r="D47" s="806"/>
      <c r="E47" s="806"/>
      <c r="F47" s="806"/>
      <c r="G47" s="806"/>
      <c r="H47" s="806"/>
      <c r="I47" s="806"/>
      <c r="J47" s="807"/>
    </row>
    <row r="48" spans="2: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8" ht="15.75" customHeight="1"/>
  </sheetData>
  <mergeCells count="24">
    <mergeCell ref="D24:G24"/>
    <mergeCell ref="B11:H11"/>
    <mergeCell ref="B5:B6"/>
    <mergeCell ref="C5:G6"/>
    <mergeCell ref="E33:J33"/>
    <mergeCell ref="B7:B8"/>
    <mergeCell ref="C7:G8"/>
    <mergeCell ref="H7:I7"/>
    <mergeCell ref="J7:N8"/>
    <mergeCell ref="H8:I8"/>
    <mergeCell ref="I9:K9"/>
    <mergeCell ref="M9:N9"/>
    <mergeCell ref="H5:I5"/>
    <mergeCell ref="J5:N5"/>
    <mergeCell ref="H6:I6"/>
    <mergeCell ref="J6:N6"/>
    <mergeCell ref="B14:H14"/>
    <mergeCell ref="B2:N2"/>
    <mergeCell ref="B3:B4"/>
    <mergeCell ref="C3:G4"/>
    <mergeCell ref="H3:I3"/>
    <mergeCell ref="J3:N3"/>
    <mergeCell ref="H4:I4"/>
    <mergeCell ref="J4:N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66"/>
  <sheetViews>
    <sheetView zoomScaleNormal="100" workbookViewId="0">
      <selection activeCell="T19" sqref="T19"/>
    </sheetView>
  </sheetViews>
  <sheetFormatPr baseColWidth="10" defaultRowHeight="12.75"/>
  <cols>
    <col min="1" max="1" width="2.5703125" style="379" customWidth="1"/>
    <col min="2" max="2" width="13.85546875" style="379" customWidth="1"/>
    <col min="3" max="3" width="7.7109375" style="379" customWidth="1"/>
    <col min="4" max="4" width="6" style="379" bestFit="1" customWidth="1"/>
    <col min="5" max="5" width="8.7109375" style="379" bestFit="1" customWidth="1"/>
    <col min="6" max="6" width="11.7109375" style="379" customWidth="1"/>
    <col min="7" max="7" width="8.5703125" style="379" customWidth="1"/>
    <col min="8" max="8" width="6.85546875" style="379" customWidth="1"/>
    <col min="9" max="9" width="9.42578125" style="379" customWidth="1"/>
    <col min="10" max="10" width="7.85546875" style="379" customWidth="1"/>
    <col min="11" max="11" width="14.28515625" style="379" customWidth="1"/>
    <col min="12" max="12" width="6.42578125" style="379" customWidth="1"/>
    <col min="13" max="13" width="6.85546875" style="379" customWidth="1"/>
    <col min="14" max="14" width="8.85546875" style="379" customWidth="1"/>
    <col min="15" max="15" width="6.140625" style="379" customWidth="1"/>
    <col min="16" max="16" width="2.28515625" style="379" customWidth="1"/>
    <col min="17" max="16384" width="11.42578125" style="384"/>
  </cols>
  <sheetData>
    <row r="1" spans="1:16" ht="23.25">
      <c r="B1" s="1711" t="s">
        <v>195</v>
      </c>
      <c r="C1" s="1712"/>
      <c r="D1" s="1713"/>
      <c r="E1" s="1713"/>
      <c r="F1" s="1713"/>
      <c r="G1" s="1713"/>
      <c r="H1" s="1713"/>
      <c r="I1" s="1713"/>
      <c r="J1" s="1713"/>
      <c r="K1" s="1713"/>
      <c r="L1" s="1713"/>
      <c r="M1" s="1714"/>
      <c r="N1" s="1715"/>
      <c r="O1" s="1715"/>
      <c r="P1" s="1715"/>
    </row>
    <row r="2" spans="1:16" ht="26.25">
      <c r="B2" s="4807" t="str">
        <f ca="1">CELL("nomfichier")</f>
        <v>D:\Données\1.UPRT\0-UPRT.fait\uprt-php\www\mesimages\fichiers-uprt\ff-fiches-fabrication\ff-fiches-fabrication-maj-08-2020\[ff-5-B.collectivite-conditionnement-gastronormes.xlsx]complément</v>
      </c>
      <c r="C2" s="4807"/>
      <c r="D2" s="4807"/>
      <c r="E2" s="4807"/>
      <c r="F2" s="4807"/>
      <c r="G2" s="4807"/>
      <c r="H2" s="4807"/>
      <c r="I2" s="4807"/>
      <c r="J2" s="389" t="s">
        <v>132</v>
      </c>
      <c r="K2" s="390"/>
      <c r="L2" s="391"/>
      <c r="N2" s="392"/>
      <c r="O2" s="392" t="str">
        <f ca="1">MID(CELL("filename",M1),FIND("[",CELL("filename",M1)),300)</f>
        <v>[ff-5-B.collectivite-conditionnement-gastronormes.xlsx]Conversions</v>
      </c>
      <c r="P2" s="392"/>
    </row>
    <row r="3" spans="1:16" ht="6.75" customHeight="1">
      <c r="A3" s="390"/>
      <c r="B3" s="1716"/>
      <c r="C3" s="1717"/>
      <c r="D3" s="1716"/>
      <c r="E3" s="1716"/>
      <c r="F3" s="1716"/>
      <c r="G3" s="1716"/>
      <c r="H3" s="1716"/>
      <c r="I3" s="1716"/>
      <c r="J3" s="1716"/>
      <c r="K3" s="1716"/>
      <c r="L3" s="391"/>
      <c r="N3" s="392"/>
      <c r="O3" s="392"/>
      <c r="P3" s="392"/>
    </row>
    <row r="4" spans="1:16" ht="15.75" customHeight="1">
      <c r="A4" s="390"/>
      <c r="B4" s="30"/>
      <c r="C4" s="59" t="s">
        <v>397</v>
      </c>
      <c r="D4" s="384"/>
      <c r="E4" s="384"/>
      <c r="F4" s="384"/>
      <c r="G4" s="384"/>
      <c r="H4" s="1718"/>
      <c r="I4" s="1718"/>
      <c r="J4" s="1718"/>
      <c r="K4" s="1718"/>
      <c r="L4" s="1719"/>
      <c r="M4" s="30"/>
      <c r="N4" s="1720"/>
      <c r="O4" s="1720"/>
      <c r="P4" s="392"/>
    </row>
    <row r="5" spans="1:16" ht="15.75" customHeight="1">
      <c r="A5" s="390"/>
      <c r="B5" s="30"/>
      <c r="C5" s="1721" t="s">
        <v>398</v>
      </c>
      <c r="D5" s="1721"/>
      <c r="E5" s="1721"/>
      <c r="F5" s="1721"/>
      <c r="G5" s="1721"/>
      <c r="H5" s="1718"/>
      <c r="I5" s="1718"/>
      <c r="J5" s="1718"/>
      <c r="K5" s="1718"/>
      <c r="L5" s="1719"/>
      <c r="M5" s="30"/>
      <c r="N5" s="1720"/>
      <c r="O5" s="1720"/>
      <c r="P5" s="392"/>
    </row>
    <row r="6" spans="1:16" ht="15.75" customHeight="1">
      <c r="A6" s="390"/>
      <c r="B6" s="30"/>
      <c r="C6" s="1721" t="s">
        <v>399</v>
      </c>
      <c r="D6" s="1721"/>
      <c r="E6" s="1721"/>
      <c r="F6" s="1721"/>
      <c r="G6" s="1721"/>
      <c r="H6" s="1718"/>
      <c r="I6" s="1718"/>
      <c r="J6" s="1718"/>
      <c r="K6" s="1718"/>
      <c r="L6" s="1719"/>
      <c r="M6" s="30"/>
      <c r="N6" s="1720"/>
      <c r="O6" s="1720"/>
      <c r="P6" s="392"/>
    </row>
    <row r="7" spans="1:16" ht="15.75" customHeight="1">
      <c r="A7" s="390"/>
      <c r="B7" s="30"/>
      <c r="C7" s="1721"/>
      <c r="D7" s="1721" t="s">
        <v>400</v>
      </c>
      <c r="E7" s="1721"/>
      <c r="F7" s="1721"/>
      <c r="G7" s="1721"/>
      <c r="H7" s="1718"/>
      <c r="I7" s="1718"/>
      <c r="J7" s="1718"/>
      <c r="K7" s="1718"/>
      <c r="L7" s="1719"/>
      <c r="M7" s="30"/>
      <c r="N7" s="1720"/>
      <c r="O7" s="1720"/>
      <c r="P7" s="392"/>
    </row>
    <row r="8" spans="1:16" ht="15.75" customHeight="1">
      <c r="A8" s="390"/>
      <c r="B8" s="30"/>
      <c r="C8" s="1721"/>
      <c r="D8" s="1721" t="s">
        <v>401</v>
      </c>
      <c r="E8" s="1721"/>
      <c r="F8" s="1721"/>
      <c r="G8" s="1721"/>
      <c r="H8" s="1718"/>
      <c r="I8" s="1718"/>
      <c r="J8" s="1718"/>
      <c r="K8" s="1718"/>
      <c r="L8" s="1719"/>
      <c r="M8" s="30"/>
      <c r="N8" s="1720"/>
      <c r="O8" s="1720"/>
      <c r="P8" s="392"/>
    </row>
    <row r="9" spans="1:16" ht="15.75" customHeight="1">
      <c r="A9" s="390"/>
      <c r="B9" s="30"/>
      <c r="C9" s="1721"/>
      <c r="D9" s="1721" t="s">
        <v>402</v>
      </c>
      <c r="E9" s="1721"/>
      <c r="F9" s="1721"/>
      <c r="G9" s="1721"/>
      <c r="H9" s="1718"/>
      <c r="I9" s="1718"/>
      <c r="J9" s="1718"/>
      <c r="K9" s="1718"/>
      <c r="L9" s="1719"/>
      <c r="M9" s="30"/>
      <c r="N9" s="1720"/>
      <c r="O9" s="1720"/>
      <c r="P9" s="392"/>
    </row>
    <row r="10" spans="1:16" ht="15.75" customHeight="1">
      <c r="A10" s="390"/>
      <c r="B10" s="30"/>
      <c r="C10" s="1721"/>
      <c r="D10" s="1721" t="s">
        <v>403</v>
      </c>
      <c r="E10" s="1721"/>
      <c r="F10" s="1721"/>
      <c r="G10" s="1721"/>
      <c r="H10" s="1718"/>
      <c r="I10" s="1718"/>
      <c r="J10" s="1718"/>
      <c r="K10" s="1718"/>
      <c r="L10" s="1719"/>
      <c r="M10" s="30"/>
      <c r="N10" s="1720"/>
      <c r="O10" s="1720"/>
      <c r="P10" s="392"/>
    </row>
    <row r="11" spans="1:16" ht="15.75" customHeight="1">
      <c r="A11" s="390"/>
      <c r="B11" s="30"/>
      <c r="C11" s="1721"/>
      <c r="D11" s="1722" t="s">
        <v>404</v>
      </c>
      <c r="E11" s="1721"/>
      <c r="F11" s="1721"/>
      <c r="G11" s="1721"/>
      <c r="H11" s="1718"/>
      <c r="I11" s="1718"/>
      <c r="J11" s="1718"/>
      <c r="K11" s="1718"/>
      <c r="L11" s="1719"/>
      <c r="M11" s="30"/>
      <c r="N11" s="1720"/>
      <c r="O11" s="1720"/>
      <c r="P11" s="392"/>
    </row>
    <row r="12" spans="1:16" ht="15.75" customHeight="1">
      <c r="A12" s="390"/>
      <c r="B12" s="30"/>
      <c r="C12" s="1721"/>
      <c r="D12" s="1721" t="s">
        <v>405</v>
      </c>
      <c r="E12" s="1721"/>
      <c r="F12" s="1721"/>
      <c r="G12" s="1721"/>
      <c r="H12" s="1718"/>
      <c r="I12" s="1718"/>
      <c r="J12" s="1718"/>
      <c r="L12" s="62"/>
      <c r="M12" s="66" t="s">
        <v>482</v>
      </c>
      <c r="N12" s="63" t="s">
        <v>477</v>
      </c>
      <c r="O12" s="1720"/>
      <c r="P12" s="392"/>
    </row>
    <row r="13" spans="1:16" ht="15.75" customHeight="1">
      <c r="A13" s="390"/>
      <c r="B13" s="30"/>
      <c r="C13" s="1721"/>
      <c r="D13" s="1721" t="s">
        <v>406</v>
      </c>
      <c r="E13" s="1721"/>
      <c r="F13" s="1721"/>
      <c r="G13" s="1721"/>
      <c r="H13" s="1718"/>
      <c r="I13" s="1718"/>
      <c r="J13" s="1718"/>
      <c r="K13" s="1718"/>
      <c r="L13" s="1719"/>
      <c r="M13" s="66" t="s">
        <v>483</v>
      </c>
      <c r="N13" s="63" t="s">
        <v>484</v>
      </c>
      <c r="O13" s="1720"/>
      <c r="P13" s="392"/>
    </row>
    <row r="14" spans="1:16" ht="15.75" customHeight="1">
      <c r="A14" s="390"/>
      <c r="B14" s="30"/>
      <c r="C14" s="1721"/>
      <c r="D14" s="1722" t="s">
        <v>407</v>
      </c>
      <c r="E14" s="1721"/>
      <c r="F14" s="1721"/>
      <c r="G14" s="1721"/>
      <c r="H14" s="1718"/>
      <c r="I14" s="1718"/>
      <c r="J14" s="1718"/>
      <c r="K14" s="1718"/>
      <c r="L14" s="1719"/>
      <c r="M14" s="66" t="s">
        <v>485</v>
      </c>
      <c r="N14" s="63" t="s">
        <v>486</v>
      </c>
      <c r="O14" s="1720"/>
      <c r="P14" s="392"/>
    </row>
    <row r="15" spans="1:16" ht="15.75" customHeight="1">
      <c r="A15" s="390"/>
      <c r="B15" s="30"/>
      <c r="C15" s="1721" t="s">
        <v>408</v>
      </c>
      <c r="D15" s="1721"/>
      <c r="E15" s="1721"/>
      <c r="F15" s="1721"/>
      <c r="G15" s="1721"/>
      <c r="H15" s="1718"/>
      <c r="I15" s="1718"/>
      <c r="J15" s="1718"/>
      <c r="K15" s="1718"/>
      <c r="L15" s="1719"/>
      <c r="M15" s="30"/>
      <c r="N15" s="1720"/>
      <c r="O15" s="1720"/>
      <c r="P15" s="392"/>
    </row>
    <row r="16" spans="1:16" ht="15.75" customHeight="1">
      <c r="A16" s="390"/>
      <c r="B16" s="30"/>
      <c r="C16" s="1721"/>
      <c r="D16" s="60">
        <v>1</v>
      </c>
      <c r="E16" s="61" t="s">
        <v>134</v>
      </c>
      <c r="F16" s="61" t="s">
        <v>212</v>
      </c>
      <c r="G16" s="1721"/>
      <c r="I16" s="66" t="s">
        <v>470</v>
      </c>
      <c r="J16" s="62" t="s">
        <v>471</v>
      </c>
      <c r="L16" s="62"/>
      <c r="M16" s="66" t="s">
        <v>476</v>
      </c>
      <c r="N16" s="63" t="s">
        <v>477</v>
      </c>
      <c r="O16" s="1720"/>
      <c r="P16" s="392"/>
    </row>
    <row r="17" spans="1:16" ht="15.75" customHeight="1">
      <c r="A17" s="390"/>
      <c r="B17" s="30"/>
      <c r="C17" s="1721"/>
      <c r="D17" s="62">
        <f>D16*10</f>
        <v>10</v>
      </c>
      <c r="E17" s="63" t="s">
        <v>343</v>
      </c>
      <c r="F17" s="63" t="s">
        <v>344</v>
      </c>
      <c r="G17" s="1721"/>
      <c r="I17" s="66" t="s">
        <v>472</v>
      </c>
      <c r="J17" s="62" t="s">
        <v>473</v>
      </c>
      <c r="L17" s="62"/>
      <c r="M17" s="66" t="s">
        <v>478</v>
      </c>
      <c r="N17" s="63" t="s">
        <v>479</v>
      </c>
      <c r="O17" s="1720"/>
      <c r="P17" s="392"/>
    </row>
    <row r="18" spans="1:16" ht="15.75" customHeight="1">
      <c r="A18" s="390"/>
      <c r="B18" s="30"/>
      <c r="C18" s="1721"/>
      <c r="D18" s="62">
        <f>D17*10</f>
        <v>100</v>
      </c>
      <c r="E18" s="63" t="s">
        <v>345</v>
      </c>
      <c r="F18" s="63" t="s">
        <v>346</v>
      </c>
      <c r="G18" s="1721"/>
      <c r="I18" s="66" t="s">
        <v>474</v>
      </c>
      <c r="J18" s="62" t="s">
        <v>475</v>
      </c>
      <c r="L18" s="62"/>
      <c r="M18" s="66" t="s">
        <v>480</v>
      </c>
      <c r="N18" s="63" t="s">
        <v>481</v>
      </c>
      <c r="O18" s="1720"/>
      <c r="P18" s="392"/>
    </row>
    <row r="19" spans="1:16" ht="15.75" customHeight="1">
      <c r="A19" s="390"/>
      <c r="B19" s="30"/>
      <c r="C19" s="1721"/>
      <c r="D19" s="64">
        <f>D18*10</f>
        <v>1000</v>
      </c>
      <c r="E19" s="65" t="s">
        <v>347</v>
      </c>
      <c r="F19" s="65" t="s">
        <v>348</v>
      </c>
      <c r="G19" s="1721"/>
      <c r="H19" s="66"/>
      <c r="I19" s="62"/>
      <c r="J19" s="62"/>
      <c r="K19" s="62"/>
      <c r="L19" s="62"/>
      <c r="M19" s="62"/>
      <c r="N19" s="62"/>
      <c r="O19" s="1720"/>
      <c r="P19" s="392"/>
    </row>
    <row r="20" spans="1:16" ht="15.75" customHeight="1">
      <c r="A20" s="390"/>
      <c r="B20" s="30"/>
      <c r="C20" s="1723"/>
      <c r="D20" s="1718"/>
      <c r="E20" s="1718"/>
      <c r="F20" s="1718"/>
      <c r="G20" s="1718"/>
      <c r="H20" s="1718"/>
      <c r="I20" s="1718"/>
      <c r="J20" s="1718"/>
      <c r="K20" s="1718"/>
      <c r="L20" s="1719"/>
      <c r="M20" s="30"/>
      <c r="N20" s="1720"/>
      <c r="O20" s="1720"/>
      <c r="P20" s="392"/>
    </row>
    <row r="21" spans="1:16" ht="15">
      <c r="B21" s="4664" t="s">
        <v>340</v>
      </c>
      <c r="C21" s="4665"/>
      <c r="D21" s="4665"/>
      <c r="E21" s="4665"/>
      <c r="F21" s="4665"/>
      <c r="G21" s="4665"/>
      <c r="H21" s="4665"/>
      <c r="I21" s="4665"/>
      <c r="J21" s="4665"/>
      <c r="K21" s="4665"/>
      <c r="L21" s="4665"/>
      <c r="M21" s="4665"/>
      <c r="N21" s="4665"/>
      <c r="O21" s="4666"/>
    </row>
    <row r="22" spans="1:16" ht="15.75">
      <c r="B22" s="31" t="s">
        <v>341</v>
      </c>
      <c r="C22" s="32">
        <v>1</v>
      </c>
      <c r="D22" s="33" t="s">
        <v>134</v>
      </c>
      <c r="E22" s="1724" t="s">
        <v>212</v>
      </c>
      <c r="F22" s="34" t="s">
        <v>342</v>
      </c>
      <c r="G22" s="35">
        <v>10</v>
      </c>
      <c r="H22" s="33" t="s">
        <v>343</v>
      </c>
      <c r="I22" s="1725" t="s">
        <v>344</v>
      </c>
      <c r="J22" s="35">
        <v>10</v>
      </c>
      <c r="K22" s="33" t="s">
        <v>345</v>
      </c>
      <c r="L22" s="1725" t="s">
        <v>346</v>
      </c>
      <c r="M22" s="35">
        <v>225</v>
      </c>
      <c r="N22" s="33" t="s">
        <v>347</v>
      </c>
      <c r="O22" s="1726" t="s">
        <v>348</v>
      </c>
    </row>
    <row r="23" spans="1:16" ht="15">
      <c r="B23" s="36" t="s">
        <v>349</v>
      </c>
      <c r="C23" s="760">
        <f>C22*10</f>
        <v>10</v>
      </c>
      <c r="D23" s="760" t="s">
        <v>343</v>
      </c>
      <c r="E23" s="760" t="s">
        <v>344</v>
      </c>
      <c r="F23" s="37" t="s">
        <v>350</v>
      </c>
      <c r="G23" s="38">
        <f>G22*10</f>
        <v>100</v>
      </c>
      <c r="H23" s="760" t="s">
        <v>345</v>
      </c>
      <c r="I23" s="1727" t="s">
        <v>346</v>
      </c>
      <c r="J23" s="38">
        <f>J22*10</f>
        <v>100</v>
      </c>
      <c r="K23" s="760" t="s">
        <v>347</v>
      </c>
      <c r="L23" s="1727" t="s">
        <v>348</v>
      </c>
      <c r="M23" s="38">
        <f>M22/10</f>
        <v>22.5</v>
      </c>
      <c r="N23" s="760" t="s">
        <v>345</v>
      </c>
      <c r="O23" s="1728" t="s">
        <v>346</v>
      </c>
    </row>
    <row r="24" spans="1:16" ht="15">
      <c r="B24" s="36" t="s">
        <v>351</v>
      </c>
      <c r="C24" s="760">
        <f>C23*10</f>
        <v>100</v>
      </c>
      <c r="D24" s="760" t="s">
        <v>345</v>
      </c>
      <c r="E24" s="760" t="s">
        <v>346</v>
      </c>
      <c r="F24" s="37" t="s">
        <v>352</v>
      </c>
      <c r="G24" s="38">
        <f>G23*10</f>
        <v>1000</v>
      </c>
      <c r="H24" s="760" t="s">
        <v>347</v>
      </c>
      <c r="I24" s="1727" t="s">
        <v>348</v>
      </c>
      <c r="J24" s="38">
        <f>J22/10</f>
        <v>1</v>
      </c>
      <c r="K24" s="760" t="s">
        <v>343</v>
      </c>
      <c r="L24" s="1727" t="s">
        <v>344</v>
      </c>
      <c r="M24" s="38">
        <f>M23/10</f>
        <v>2.25</v>
      </c>
      <c r="N24" s="760" t="s">
        <v>343</v>
      </c>
      <c r="O24" s="1728" t="s">
        <v>344</v>
      </c>
    </row>
    <row r="25" spans="1:16" ht="15">
      <c r="B25" s="39" t="s">
        <v>353</v>
      </c>
      <c r="C25" s="1468">
        <f>C24*10</f>
        <v>1000</v>
      </c>
      <c r="D25" s="1468" t="s">
        <v>347</v>
      </c>
      <c r="E25" s="1468" t="s">
        <v>348</v>
      </c>
      <c r="F25" s="40" t="s">
        <v>354</v>
      </c>
      <c r="G25" s="41">
        <f>G22/10</f>
        <v>1</v>
      </c>
      <c r="H25" s="42" t="s">
        <v>134</v>
      </c>
      <c r="I25" s="43" t="s">
        <v>212</v>
      </c>
      <c r="J25" s="41">
        <f>J24/10</f>
        <v>0.1</v>
      </c>
      <c r="K25" s="42" t="s">
        <v>134</v>
      </c>
      <c r="L25" s="43" t="s">
        <v>212</v>
      </c>
      <c r="M25" s="41">
        <f>M24/10</f>
        <v>0.22500000000000001</v>
      </c>
      <c r="N25" s="42" t="s">
        <v>134</v>
      </c>
      <c r="O25" s="44" t="s">
        <v>212</v>
      </c>
    </row>
    <row r="26" spans="1:16" ht="15.75">
      <c r="B26" s="4808" t="s">
        <v>355</v>
      </c>
      <c r="C26" s="4808"/>
      <c r="D26" s="4808"/>
      <c r="E26" s="4808"/>
      <c r="F26" s="4808"/>
      <c r="G26" s="4808"/>
      <c r="H26" s="4808"/>
      <c r="I26" s="4808"/>
      <c r="J26" s="4808"/>
      <c r="K26" s="4808"/>
      <c r="L26" s="4808"/>
      <c r="M26" s="4808"/>
      <c r="N26" s="4808"/>
      <c r="O26" s="4808"/>
    </row>
    <row r="27" spans="1:16" ht="13.5" thickBot="1">
      <c r="B27" s="1729"/>
      <c r="C27" s="1729"/>
      <c r="D27" s="1729"/>
      <c r="E27" s="1729"/>
      <c r="F27" s="1729"/>
      <c r="G27" s="1729"/>
      <c r="H27" s="1729"/>
      <c r="I27" s="1729"/>
      <c r="J27" s="1729"/>
      <c r="K27" s="1729"/>
      <c r="L27" s="1729"/>
      <c r="M27" s="1729"/>
      <c r="N27" s="1729"/>
      <c r="O27" s="1729"/>
    </row>
    <row r="28" spans="1:16" ht="15">
      <c r="B28" s="1730" t="s">
        <v>356</v>
      </c>
      <c r="C28" s="1731"/>
      <c r="D28" s="1731"/>
      <c r="E28" s="1731"/>
      <c r="F28" s="1732"/>
      <c r="I28" s="1733" t="s">
        <v>357</v>
      </c>
      <c r="J28" s="1734"/>
      <c r="K28" s="1734"/>
      <c r="L28" s="1735"/>
    </row>
    <row r="29" spans="1:16" ht="15">
      <c r="B29" s="1736"/>
      <c r="C29" s="760" t="s">
        <v>358</v>
      </c>
      <c r="D29" s="448"/>
      <c r="E29" s="448"/>
      <c r="F29" s="1391"/>
      <c r="I29" s="45" t="s">
        <v>359</v>
      </c>
      <c r="J29" s="46"/>
      <c r="K29" s="448"/>
      <c r="L29" s="1737">
        <v>0.36</v>
      </c>
    </row>
    <row r="30" spans="1:16" ht="15.75">
      <c r="B30" s="47">
        <v>10</v>
      </c>
      <c r="C30" s="1469" t="s">
        <v>360</v>
      </c>
      <c r="D30" s="1468">
        <f>B30*20</f>
        <v>200</v>
      </c>
      <c r="E30" s="1468" t="s">
        <v>348</v>
      </c>
      <c r="F30" s="1738"/>
      <c r="I30" s="48">
        <v>4</v>
      </c>
      <c r="J30" s="760" t="s">
        <v>361</v>
      </c>
      <c r="K30" s="46">
        <f>I30*18</f>
        <v>72</v>
      </c>
      <c r="L30" s="49" t="s">
        <v>348</v>
      </c>
    </row>
    <row r="31" spans="1:16" ht="15">
      <c r="B31" s="1739" t="s">
        <v>362</v>
      </c>
      <c r="C31" s="1740"/>
      <c r="D31" s="1740"/>
      <c r="E31" s="1740"/>
      <c r="F31" s="1741"/>
      <c r="I31" s="50" t="s">
        <v>284</v>
      </c>
      <c r="J31" s="51" t="s">
        <v>363</v>
      </c>
      <c r="K31" s="51" t="s">
        <v>364</v>
      </c>
      <c r="L31" s="52" t="s">
        <v>365</v>
      </c>
    </row>
    <row r="32" spans="1:16" ht="15">
      <c r="B32" s="1477" t="s">
        <v>366</v>
      </c>
      <c r="I32" s="53">
        <f>J32+K32+L32</f>
        <v>1</v>
      </c>
      <c r="J32" s="1742">
        <v>0.17199999999999999</v>
      </c>
      <c r="K32" s="1742">
        <v>0.32300000000000001</v>
      </c>
      <c r="L32" s="1743">
        <v>0.505</v>
      </c>
    </row>
    <row r="33" spans="2:12" ht="15">
      <c r="B33" s="1744" t="s">
        <v>367</v>
      </c>
      <c r="I33" s="1745">
        <f>K30</f>
        <v>72</v>
      </c>
      <c r="J33" s="54">
        <f>I33*J32</f>
        <v>12.383999999999999</v>
      </c>
      <c r="K33" s="54">
        <f>I33*K32</f>
        <v>23.256</v>
      </c>
      <c r="L33" s="55">
        <f>I33*L32</f>
        <v>36.36</v>
      </c>
    </row>
    <row r="34" spans="2:12" ht="15">
      <c r="B34" s="1744" t="s">
        <v>368</v>
      </c>
      <c r="C34" s="1746"/>
      <c r="I34" s="56" t="s">
        <v>369</v>
      </c>
      <c r="J34" s="46"/>
      <c r="K34" s="448"/>
      <c r="L34" s="1737">
        <v>0.64</v>
      </c>
    </row>
    <row r="35" spans="2:12" ht="15.75">
      <c r="B35" s="1477" t="s">
        <v>370</v>
      </c>
      <c r="I35" s="48">
        <v>12</v>
      </c>
      <c r="J35" s="760" t="s">
        <v>371</v>
      </c>
      <c r="K35" s="46">
        <f>I35*32</f>
        <v>384</v>
      </c>
      <c r="L35" s="49" t="s">
        <v>348</v>
      </c>
    </row>
    <row r="36" spans="2:12">
      <c r="I36" s="50" t="s">
        <v>284</v>
      </c>
      <c r="J36" s="51" t="s">
        <v>363</v>
      </c>
      <c r="K36" s="51" t="s">
        <v>364</v>
      </c>
      <c r="L36" s="52" t="s">
        <v>365</v>
      </c>
    </row>
    <row r="37" spans="2:12">
      <c r="I37" s="53">
        <f>J37+K37+L37</f>
        <v>0.99988888888888894</v>
      </c>
      <c r="J37" s="1742">
        <v>0.111</v>
      </c>
      <c r="K37" s="1742">
        <v>0</v>
      </c>
      <c r="L37" s="1743">
        <v>0.88888888888888895</v>
      </c>
    </row>
    <row r="38" spans="2:12">
      <c r="I38" s="1745">
        <f>K35</f>
        <v>384</v>
      </c>
      <c r="J38" s="54">
        <f>I38*J37</f>
        <v>42.624000000000002</v>
      </c>
      <c r="K38" s="54">
        <f>I38*K37</f>
        <v>0</v>
      </c>
      <c r="L38" s="55">
        <f>I38*L37</f>
        <v>341.33333333333337</v>
      </c>
    </row>
    <row r="39" spans="2:12" ht="15">
      <c r="I39" s="56" t="s">
        <v>372</v>
      </c>
      <c r="J39" s="46"/>
      <c r="K39" s="448"/>
      <c r="L39" s="1737">
        <v>1</v>
      </c>
    </row>
    <row r="40" spans="2:12" ht="15.75">
      <c r="I40" s="48">
        <v>4</v>
      </c>
      <c r="J40" s="760" t="s">
        <v>373</v>
      </c>
      <c r="K40" s="46">
        <f>I40*50</f>
        <v>200</v>
      </c>
      <c r="L40" s="49" t="s">
        <v>348</v>
      </c>
    </row>
    <row r="41" spans="2:12">
      <c r="I41" s="50" t="s">
        <v>284</v>
      </c>
      <c r="J41" s="51" t="s">
        <v>363</v>
      </c>
      <c r="K41" s="51" t="s">
        <v>364</v>
      </c>
      <c r="L41" s="52" t="s">
        <v>365</v>
      </c>
    </row>
    <row r="42" spans="2:12">
      <c r="I42" s="53">
        <f>J42+K42+L42</f>
        <v>1</v>
      </c>
      <c r="J42" s="1742">
        <v>0.12244897959183673</v>
      </c>
      <c r="K42" s="1742">
        <v>0.11224489795918367</v>
      </c>
      <c r="L42" s="1743">
        <v>0.76530612244897955</v>
      </c>
    </row>
    <row r="43" spans="2:12" ht="13.5" thickBot="1">
      <c r="I43" s="1747">
        <f>K40</f>
        <v>200</v>
      </c>
      <c r="J43" s="57">
        <f>I43*J42</f>
        <v>24.489795918367346</v>
      </c>
      <c r="K43" s="57">
        <f>I43*K42</f>
        <v>22.448979591836736</v>
      </c>
      <c r="L43" s="58">
        <f>I43*L42</f>
        <v>153.0612244897959</v>
      </c>
    </row>
    <row r="44" spans="2:12" ht="15">
      <c r="B44" s="1477" t="s">
        <v>374</v>
      </c>
      <c r="I44" s="1729"/>
      <c r="J44" s="1729"/>
      <c r="K44" s="1729"/>
      <c r="L44" s="1729"/>
    </row>
    <row r="45" spans="2:12" ht="15">
      <c r="B45" s="384"/>
      <c r="I45" s="4809" t="s">
        <v>362</v>
      </c>
      <c r="J45" s="4810"/>
      <c r="K45" s="4810"/>
      <c r="L45" s="4811"/>
    </row>
    <row r="46" spans="2:12" ht="15">
      <c r="B46" s="384" t="s">
        <v>375</v>
      </c>
      <c r="I46" s="1477" t="s">
        <v>376</v>
      </c>
    </row>
    <row r="47" spans="2:12">
      <c r="B47" s="384" t="s">
        <v>377</v>
      </c>
    </row>
    <row r="48" spans="2:12" ht="15">
      <c r="B48" s="384" t="s">
        <v>378</v>
      </c>
      <c r="I48" s="1748" t="s">
        <v>379</v>
      </c>
    </row>
    <row r="49" spans="2:9" ht="15">
      <c r="B49" s="384" t="s">
        <v>380</v>
      </c>
      <c r="I49" s="1477" t="s">
        <v>381</v>
      </c>
    </row>
    <row r="50" spans="2:9" ht="15">
      <c r="B50" s="384" t="s">
        <v>382</v>
      </c>
      <c r="I50" s="1477" t="s">
        <v>383</v>
      </c>
    </row>
    <row r="51" spans="2:9" ht="15">
      <c r="B51" s="384" t="s">
        <v>365</v>
      </c>
      <c r="I51" s="1477" t="s">
        <v>384</v>
      </c>
    </row>
    <row r="53" spans="2:9">
      <c r="B53" s="384" t="s">
        <v>385</v>
      </c>
    </row>
    <row r="54" spans="2:9">
      <c r="B54" s="384" t="s">
        <v>386</v>
      </c>
      <c r="F54" s="384"/>
    </row>
    <row r="55" spans="2:9">
      <c r="B55" s="384" t="s">
        <v>387</v>
      </c>
      <c r="F55" s="384"/>
    </row>
    <row r="56" spans="2:9">
      <c r="B56" s="384" t="s">
        <v>388</v>
      </c>
      <c r="F56" s="384"/>
    </row>
    <row r="57" spans="2:9">
      <c r="B57" s="384" t="s">
        <v>389</v>
      </c>
      <c r="F57" s="384"/>
    </row>
    <row r="58" spans="2:9">
      <c r="B58" s="384" t="s">
        <v>390</v>
      </c>
      <c r="F58" s="384"/>
    </row>
    <row r="59" spans="2:9">
      <c r="B59" s="384" t="s">
        <v>391</v>
      </c>
      <c r="F59" s="384"/>
    </row>
    <row r="60" spans="2:9">
      <c r="B60" s="384" t="s">
        <v>392</v>
      </c>
      <c r="F60" s="384"/>
    </row>
    <row r="61" spans="2:9">
      <c r="B61" s="384" t="s">
        <v>393</v>
      </c>
      <c r="F61" s="384"/>
    </row>
    <row r="62" spans="2:9">
      <c r="B62" s="384" t="s">
        <v>394</v>
      </c>
      <c r="F62" s="384"/>
    </row>
    <row r="63" spans="2:9">
      <c r="B63" s="384" t="s">
        <v>395</v>
      </c>
    </row>
    <row r="64" spans="2:9" ht="15">
      <c r="B64" s="1477" t="s">
        <v>396</v>
      </c>
    </row>
    <row r="65" spans="2:16">
      <c r="P65" s="1749"/>
    </row>
    <row r="66" spans="2:16">
      <c r="B66" s="384"/>
    </row>
  </sheetData>
  <mergeCells count="4">
    <mergeCell ref="B2:I2"/>
    <mergeCell ref="B21:O21"/>
    <mergeCell ref="B26:O26"/>
    <mergeCell ref="I45:L45"/>
  </mergeCells>
  <hyperlinks>
    <hyperlink ref="I48" r:id="rId1" xr:uid="{00000000-0004-0000-0E00-000000000000}"/>
    <hyperlink ref="I49" r:id="rId2" tooltip="Lien permanent : Sucre : sa cuisson" xr:uid="{00000000-0004-0000-0E00-000001000000}"/>
    <hyperlink ref="I50" r:id="rId3" display="http://www.google.fr/url?sa=t&amp;rct=j&amp;q=&amp;esrc=s&amp;source=web&amp;cd=13&amp;ved=0CEAQFjACOAo&amp;url=http%3A%2F%2Fcuisine.larousse.fr%2Ftours-de-main%2Fdetail%2Fla-cuisson-du-sucre&amp;ei=ooGkUreoFsPQ0QX_hYDYCA&amp;usg=AFQjCNEWt3MPHpEIHI5j7nJ8hYsU7Kj_2A&amp;sig2=vVXyvsX9trK_hSiJoVPmqA&amp;bvm=bv.57752919,d.d2k&amp;cad=rja" xr:uid="{00000000-0004-0000-0E00-000002000000}"/>
    <hyperlink ref="I51" r:id="rId4" display="http://www.google.fr/url?sa=t&amp;rct=j&amp;q=&amp;esrc=s&amp;source=web&amp;cd=16&amp;ved=0CF8QFjAFOAo&amp;url=http%3A%2F%2Fchefsimon.lemonde.fr%2Fpratique%2Fcuisson-sucre.html&amp;ei=ooGkUreoFsPQ0QX_hYDYCA&amp;usg=AFQjCNEQC-Y2uXvJJ9URPcnHz-abRWzDag&amp;sig2=JHhb70uSzIE3uReVJvwfmQ&amp;bvm=bv.57752919,d.d2k&amp;cad=rja" xr:uid="{00000000-0004-0000-0E00-000003000000}"/>
    <hyperlink ref="I46" r:id="rId5"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00000000-0004-0000-0E00-000004000000}"/>
    <hyperlink ref="B44" r:id="rId6" xr:uid="{00000000-0004-0000-0E00-000005000000}"/>
    <hyperlink ref="B64" r:id="rId7" display="http://www.google.fr/url?sa=t&amp;rct=j&amp;q=&amp;esrc=s&amp;source=web&amp;cd=1&amp;ved=0CDEQFjAA&amp;url=http%3A%2F%2Fwww.lesfoodies.com%2Frecettes%2Fgelatine%2Braisin&amp;ei=aZOkUtuaI83I0AWQuIHoCA&amp;usg=AFQjCNH9T7fJiEIecEIxbTSfjufACRdcjg&amp;sig2=USRkaErzs7fIUYnLKAnDnw&amp;cad=rja" xr:uid="{00000000-0004-0000-0E00-000006000000}"/>
    <hyperlink ref="B32" r:id="rId8" display="http://www.google.fr/url?sa=t&amp;rct=j&amp;q=&amp;esrc=s&amp;source=web&amp;cd=6&amp;ved=0CF4QFjAF&amp;url=http%3A%2F%2Fwww.salondublogculinaire.com%2Ft111382_feuilles-de-gelatine.htm&amp;ei=8ImkUqfoKqeS0AW9sICACQ&amp;usg=AFQjCNEc6KKZUXYcSTgjAvrRt2f6csBBuQ&amp;sig2=nBOHIqhSlud28pCjSyBh9g&amp;cad=rja" xr:uid="{00000000-0004-0000-0E00-000007000000}"/>
    <hyperlink ref="B33" r:id="rId9" xr:uid="{00000000-0004-0000-0E00-000008000000}"/>
    <hyperlink ref="B34" r:id="rId10" xr:uid="{00000000-0004-0000-0E00-000009000000}"/>
    <hyperlink ref="B35" r:id="rId11"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0000000-0004-0000-0E00-00000A000000}"/>
    <hyperlink ref="D11" r:id="rId12" xr:uid="{00000000-0004-0000-0E00-00000B000000}"/>
    <hyperlink ref="D14" r:id="rId13" xr:uid="{00000000-0004-0000-0E00-00000C000000}"/>
  </hyperlinks>
  <pageMargins left="0.7" right="0.7" top="0.75" bottom="0.75" header="0.3" footer="0.3"/>
  <pageSetup paperSize="9" scale="69" orientation="portrait" r:id="rId1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L35"/>
  <sheetViews>
    <sheetView showZeros="0" zoomScaleNormal="100" workbookViewId="0">
      <selection activeCell="Q21" sqref="Q21"/>
    </sheetView>
  </sheetViews>
  <sheetFormatPr baseColWidth="10" defaultRowHeight="12.75"/>
  <cols>
    <col min="1" max="1" width="1.7109375" style="384" customWidth="1"/>
    <col min="2" max="2" width="10.28515625" style="384" customWidth="1"/>
    <col min="3" max="3" width="5.140625" style="384" customWidth="1"/>
    <col min="4" max="4" width="24" style="384" customWidth="1"/>
    <col min="5" max="10" width="11.42578125" style="384"/>
    <col min="11" max="11" width="5.140625" style="384" customWidth="1"/>
    <col min="12" max="12" width="2.28515625" style="384" customWidth="1"/>
    <col min="13" max="16384" width="11.42578125" style="384"/>
  </cols>
  <sheetData>
    <row r="1" spans="2:11" ht="13.5" thickBot="1"/>
    <row r="2" spans="2:11" s="958" customFormat="1" ht="21">
      <c r="B2" s="4812" t="s">
        <v>195</v>
      </c>
      <c r="C2" s="4813"/>
      <c r="D2" s="4813"/>
      <c r="E2" s="4813"/>
      <c r="F2" s="4813"/>
      <c r="G2" s="4813"/>
      <c r="H2" s="4813"/>
      <c r="I2" s="4813"/>
      <c r="J2" s="4813"/>
      <c r="K2" s="4814"/>
    </row>
    <row r="3" spans="2:11" s="958" customFormat="1" ht="9.9499999999999993" customHeight="1">
      <c r="B3" s="4815" t="s">
        <v>141</v>
      </c>
      <c r="C3" s="4816" t="str">
        <f ca="1">CELL("nomfichier")</f>
        <v>D:\Données\1.UPRT\0-UPRT.fait\uprt-php\www\mesimages\fichiers-uprt\ff-fiches-fabrication\ff-fiches-fabrication-maj-08-2020\[ff-5-B.collectivite-conditionnement-gastronormes.xlsx]complément</v>
      </c>
      <c r="D3" s="4816"/>
      <c r="E3" s="4817"/>
      <c r="F3" s="4721" t="s">
        <v>142</v>
      </c>
      <c r="G3" s="4722"/>
      <c r="H3" s="4820" t="s">
        <v>194</v>
      </c>
      <c r="I3" s="4820"/>
      <c r="J3" s="4820"/>
      <c r="K3" s="4821"/>
    </row>
    <row r="4" spans="2:11" s="958" customFormat="1" ht="15.75" customHeight="1">
      <c r="B4" s="4815"/>
      <c r="C4" s="4818"/>
      <c r="D4" s="4818"/>
      <c r="E4" s="4819"/>
      <c r="F4" s="4721" t="s">
        <v>143</v>
      </c>
      <c r="G4" s="4722"/>
      <c r="H4" s="4723"/>
      <c r="I4" s="4723"/>
      <c r="J4" s="4723"/>
      <c r="K4" s="4822"/>
    </row>
    <row r="5" spans="2:11" s="958" customFormat="1" ht="9.9499999999999993" customHeight="1">
      <c r="B5" s="4815" t="s">
        <v>144</v>
      </c>
      <c r="C5" s="4719" t="s">
        <v>145</v>
      </c>
      <c r="D5" s="4719"/>
      <c r="E5" s="4720"/>
      <c r="F5" s="4721" t="s">
        <v>146</v>
      </c>
      <c r="G5" s="4722"/>
      <c r="H5" s="4823" t="s">
        <v>1438</v>
      </c>
      <c r="I5" s="4823"/>
      <c r="J5" s="4823"/>
      <c r="K5" s="4824"/>
    </row>
    <row r="6" spans="2:11" s="958" customFormat="1" ht="15.75" customHeight="1">
      <c r="B6" s="4815"/>
      <c r="C6" s="4719"/>
      <c r="D6" s="4719"/>
      <c r="E6" s="4720"/>
      <c r="F6" s="4721" t="s">
        <v>147</v>
      </c>
      <c r="G6" s="4722"/>
      <c r="H6" s="4823"/>
      <c r="I6" s="4823"/>
      <c r="J6" s="4823"/>
      <c r="K6" s="4824"/>
    </row>
    <row r="7" spans="2:11" s="958" customFormat="1" ht="9.9499999999999993" customHeight="1">
      <c r="B7" s="4815" t="s">
        <v>148</v>
      </c>
      <c r="C7" s="436"/>
      <c r="D7" s="436"/>
      <c r="E7" s="436"/>
      <c r="F7" s="4721" t="s">
        <v>149</v>
      </c>
      <c r="G7" s="4722"/>
      <c r="H7" s="4723" t="s">
        <v>150</v>
      </c>
      <c r="I7" s="4723"/>
      <c r="J7" s="4723"/>
      <c r="K7" s="4822"/>
    </row>
    <row r="8" spans="2:11" s="958" customFormat="1" ht="9.9499999999999993" customHeight="1">
      <c r="B8" s="4815"/>
      <c r="C8" s="436"/>
      <c r="D8" s="436"/>
      <c r="E8" s="436"/>
      <c r="F8" s="4721" t="s">
        <v>151</v>
      </c>
      <c r="G8" s="4722"/>
      <c r="H8" s="4723"/>
      <c r="I8" s="4723"/>
      <c r="J8" s="4723"/>
      <c r="K8" s="4822"/>
    </row>
    <row r="9" spans="2:11" s="953" customFormat="1" ht="18.75" customHeight="1" thickBot="1">
      <c r="B9" s="1750"/>
      <c r="C9" s="1751" t="s">
        <v>153</v>
      </c>
      <c r="D9" s="1752"/>
      <c r="E9" s="4825">
        <f ca="1">TODAY()</f>
        <v>45233</v>
      </c>
      <c r="F9" s="4825"/>
      <c r="G9" s="4825"/>
      <c r="H9" s="1752"/>
      <c r="I9" s="1752"/>
      <c r="J9" s="4826">
        <f ca="1">NOW()</f>
        <v>45233.415746643521</v>
      </c>
      <c r="K9" s="4827"/>
    </row>
    <row r="11" spans="2:11" ht="18.75" customHeight="1">
      <c r="C11" s="3865" t="s">
        <v>418</v>
      </c>
      <c r="D11" s="3866"/>
      <c r="E11" s="3866"/>
      <c r="F11" s="3866"/>
      <c r="G11" s="3866"/>
      <c r="H11" s="3866"/>
      <c r="I11" s="3866"/>
      <c r="J11" s="3867"/>
    </row>
    <row r="12" spans="2:11" ht="21" customHeight="1">
      <c r="C12" s="3868" t="s">
        <v>416</v>
      </c>
      <c r="D12" s="3869"/>
      <c r="E12" s="3869"/>
      <c r="F12" s="3869"/>
      <c r="G12" s="3869"/>
      <c r="H12" s="3869"/>
      <c r="I12" s="3869"/>
      <c r="J12" s="3870"/>
    </row>
    <row r="13" spans="2:11" ht="18.75">
      <c r="C13" s="3871" t="s">
        <v>417</v>
      </c>
      <c r="D13" s="3872"/>
      <c r="E13" s="3872"/>
      <c r="F13" s="3872"/>
      <c r="G13" s="3872"/>
      <c r="H13" s="3872"/>
      <c r="I13" s="3872"/>
      <c r="J13" s="3873"/>
    </row>
    <row r="14" spans="2:11" ht="18" customHeight="1">
      <c r="C14" s="4829" t="str">
        <f ca="1">CELL("nomfichier")</f>
        <v>D:\Données\1.UPRT\0-UPRT.fait\uprt-php\www\mesimages\fichiers-uprt\ff-fiches-fabrication\ff-fiches-fabrication-maj-08-2020\[ff-5-B.collectivite-conditionnement-gastronormes.xlsx]complément</v>
      </c>
      <c r="D14" s="4719"/>
      <c r="E14" s="4719"/>
      <c r="F14" s="4719"/>
      <c r="G14" s="4719"/>
      <c r="H14" s="4719"/>
      <c r="I14" s="4719"/>
      <c r="J14" s="4830"/>
    </row>
    <row r="15" spans="2:11" ht="20.25" customHeight="1">
      <c r="C15" s="3874" t="s">
        <v>221</v>
      </c>
      <c r="D15" s="3875"/>
      <c r="E15" s="3875"/>
      <c r="F15" s="3875"/>
      <c r="G15" s="3875"/>
      <c r="H15" s="3875"/>
      <c r="I15" s="3875"/>
      <c r="J15" s="3876"/>
    </row>
    <row r="16" spans="2:11" ht="26.25">
      <c r="C16" s="1370"/>
      <c r="D16" s="1495" t="s">
        <v>153</v>
      </c>
      <c r="E16" s="1496">
        <f ca="1">TODAY()</f>
        <v>45233</v>
      </c>
      <c r="F16" s="1497"/>
      <c r="G16" s="1498"/>
      <c r="H16" s="1499">
        <f ca="1">NOW()</f>
        <v>45233.415746643521</v>
      </c>
      <c r="I16" s="1499"/>
      <c r="J16" s="1753"/>
    </row>
    <row r="17" spans="3:10" ht="15.75">
      <c r="C17" s="4828">
        <v>1</v>
      </c>
      <c r="D17" s="1754" t="s">
        <v>254</v>
      </c>
      <c r="E17" s="1754"/>
      <c r="F17" s="1754"/>
      <c r="G17" s="1754"/>
      <c r="H17" s="1754"/>
      <c r="I17" s="1754"/>
      <c r="J17" s="1755"/>
    </row>
    <row r="18" spans="3:10" ht="12.75" customHeight="1">
      <c r="C18" s="4828"/>
      <c r="D18" s="4730" t="s">
        <v>245</v>
      </c>
      <c r="E18" s="4730"/>
      <c r="F18" s="1568" t="s">
        <v>156</v>
      </c>
      <c r="G18" s="1569" t="s">
        <v>157</v>
      </c>
      <c r="H18" s="1569" t="s">
        <v>158</v>
      </c>
      <c r="I18" s="1569" t="s">
        <v>35</v>
      </c>
      <c r="J18" s="1756" t="s">
        <v>409</v>
      </c>
    </row>
    <row r="19" spans="3:10" ht="15.75">
      <c r="C19" s="4828"/>
      <c r="D19" s="1509" t="s">
        <v>244</v>
      </c>
      <c r="E19" s="1757">
        <f>SUM(F19:J19)</f>
        <v>2170</v>
      </c>
      <c r="F19" s="1647">
        <v>550</v>
      </c>
      <c r="G19" s="1647">
        <v>920</v>
      </c>
      <c r="H19" s="1647">
        <v>340</v>
      </c>
      <c r="I19" s="1647">
        <v>150</v>
      </c>
      <c r="J19" s="1758">
        <v>210</v>
      </c>
    </row>
    <row r="20" spans="3:10">
      <c r="C20" s="1460"/>
      <c r="D20" s="433"/>
      <c r="E20" s="433"/>
      <c r="F20" s="433"/>
      <c r="G20" s="433"/>
      <c r="H20" s="433"/>
      <c r="I20" s="433"/>
      <c r="J20" s="1678"/>
    </row>
    <row r="21" spans="3:10" ht="15" customHeight="1">
      <c r="C21" s="4828">
        <v>2</v>
      </c>
      <c r="D21" s="1759" t="s">
        <v>414</v>
      </c>
      <c r="E21" s="1696">
        <f>(F21*F19)+(G21*G19)+(H21*H19)+(I21*I19)+(J21*J19)</f>
        <v>1470</v>
      </c>
      <c r="F21" s="1760">
        <v>0</v>
      </c>
      <c r="G21" s="1760">
        <v>1</v>
      </c>
      <c r="H21" s="1760">
        <v>1</v>
      </c>
      <c r="I21" s="1760">
        <v>0</v>
      </c>
      <c r="J21" s="1761">
        <v>1</v>
      </c>
    </row>
    <row r="22" spans="3:10" ht="15" customHeight="1">
      <c r="C22" s="4828"/>
      <c r="D22" s="1759" t="s">
        <v>410</v>
      </c>
      <c r="E22" s="1696">
        <f>(F22*F19)+(G22*G19)+(H22*H19)+(I22*I19)+(J22*J19)</f>
        <v>850</v>
      </c>
      <c r="F22" s="1760">
        <v>1</v>
      </c>
      <c r="G22" s="1760">
        <v>0</v>
      </c>
      <c r="H22" s="1760">
        <v>0</v>
      </c>
      <c r="I22" s="1760">
        <v>2</v>
      </c>
      <c r="J22" s="1761">
        <v>0</v>
      </c>
    </row>
    <row r="23" spans="3:10" ht="15" customHeight="1">
      <c r="C23" s="4828"/>
      <c r="D23" s="1759" t="s">
        <v>224</v>
      </c>
      <c r="E23" s="1696">
        <f>(F23*F19)+(G23*G19)+(H23*H19)+(I23*I19)+(J23*J19)</f>
        <v>1895</v>
      </c>
      <c r="F23" s="1762">
        <v>0.5</v>
      </c>
      <c r="G23" s="1760">
        <v>1</v>
      </c>
      <c r="H23" s="1760">
        <v>1</v>
      </c>
      <c r="I23" s="1760">
        <v>1</v>
      </c>
      <c r="J23" s="1761">
        <v>1</v>
      </c>
    </row>
    <row r="24" spans="3:10" ht="15" customHeight="1">
      <c r="C24" s="4828"/>
      <c r="D24" s="1759" t="s">
        <v>411</v>
      </c>
      <c r="E24" s="1696">
        <f>(F24*F19)+(G24*G19)+(H24*H19)+(I24*I19)+(J24*J19)</f>
        <v>1190</v>
      </c>
      <c r="F24" s="1760">
        <v>0</v>
      </c>
      <c r="G24" s="1760">
        <v>0</v>
      </c>
      <c r="H24" s="1760">
        <v>2</v>
      </c>
      <c r="I24" s="1760">
        <v>2</v>
      </c>
      <c r="J24" s="1761">
        <v>1</v>
      </c>
    </row>
    <row r="25" spans="3:10" ht="15" customHeight="1">
      <c r="C25" s="4828"/>
      <c r="D25" s="1759" t="s">
        <v>412</v>
      </c>
      <c r="E25" s="1696">
        <f>(F25*F19)+(G25*G19)+(H25*H19)+(I25*I19)+(J25*J19)</f>
        <v>2540</v>
      </c>
      <c r="F25" s="1760">
        <v>1</v>
      </c>
      <c r="G25" s="1760">
        <v>2</v>
      </c>
      <c r="H25" s="1760">
        <v>0</v>
      </c>
      <c r="I25" s="1760">
        <v>1</v>
      </c>
      <c r="J25" s="1761">
        <v>0</v>
      </c>
    </row>
    <row r="26" spans="3:10" ht="6" customHeight="1">
      <c r="C26" s="1763"/>
      <c r="D26" s="1759"/>
      <c r="E26" s="1696"/>
      <c r="F26" s="1764"/>
      <c r="G26" s="1764"/>
      <c r="H26" s="1764"/>
      <c r="I26" s="1764"/>
      <c r="J26" s="1765"/>
    </row>
    <row r="27" spans="3:10" ht="15" customHeight="1">
      <c r="C27" s="1763"/>
      <c r="D27" s="1759"/>
      <c r="E27" s="1759" t="s">
        <v>420</v>
      </c>
      <c r="F27" s="1766">
        <f>SUM(F21:F26)</f>
        <v>2.5</v>
      </c>
      <c r="G27" s="1766">
        <f>SUM(G21:G26)</f>
        <v>4</v>
      </c>
      <c r="H27" s="1766">
        <f>SUM(H21:H26)</f>
        <v>4</v>
      </c>
      <c r="I27" s="1766">
        <f>SUM(I21:I26)</f>
        <v>6</v>
      </c>
      <c r="J27" s="1767">
        <f>SUM(J21:J26)</f>
        <v>3</v>
      </c>
    </row>
    <row r="28" spans="3:10" ht="7.5" customHeight="1">
      <c r="C28" s="1768"/>
      <c r="D28" s="1759"/>
      <c r="E28" s="1769"/>
      <c r="F28" s="1770"/>
      <c r="G28" s="1770"/>
      <c r="H28" s="1770"/>
      <c r="I28" s="1770"/>
      <c r="J28" s="1771"/>
    </row>
    <row r="29" spans="3:10" ht="25.5" customHeight="1">
      <c r="C29" s="1772">
        <v>3</v>
      </c>
      <c r="D29" s="1773" t="s">
        <v>419</v>
      </c>
      <c r="E29" s="1774">
        <f>(F29*F19)+(G29*G19)+(H29*H19)+(I29*I19)+(J29*J19)</f>
        <v>208.60000000000002</v>
      </c>
      <c r="F29" s="1775">
        <v>0.06</v>
      </c>
      <c r="G29" s="1775">
        <v>0.08</v>
      </c>
      <c r="H29" s="1775">
        <v>0.15</v>
      </c>
      <c r="I29" s="1775">
        <v>0.2</v>
      </c>
      <c r="J29" s="1776">
        <v>0.1</v>
      </c>
    </row>
    <row r="30" spans="3:10" ht="10.5" customHeight="1">
      <c r="C30" s="1768"/>
      <c r="D30" s="1759"/>
      <c r="E30" s="1769"/>
      <c r="F30" s="1770"/>
      <c r="G30" s="1770"/>
      <c r="H30" s="1770"/>
      <c r="I30" s="1770"/>
      <c r="J30" s="1771"/>
    </row>
    <row r="31" spans="3:10" ht="20.100000000000001" customHeight="1">
      <c r="C31" s="1772">
        <v>4</v>
      </c>
      <c r="D31" s="1759" t="s">
        <v>415</v>
      </c>
      <c r="E31" s="1774">
        <f>(F31*F19)+(G31*G19)+(H31*H19)+(I31*I19)+(J31*J19)</f>
        <v>213.5</v>
      </c>
      <c r="F31" s="1775">
        <v>0.06</v>
      </c>
      <c r="G31" s="1775">
        <v>0.1</v>
      </c>
      <c r="H31" s="1775">
        <v>0.12</v>
      </c>
      <c r="I31" s="1775">
        <v>0.15</v>
      </c>
      <c r="J31" s="1776">
        <v>0.12</v>
      </c>
    </row>
    <row r="32" spans="3:10" ht="10.5" customHeight="1">
      <c r="C32" s="1768"/>
      <c r="D32" s="1759"/>
      <c r="E32" s="1769"/>
      <c r="F32" s="1770"/>
      <c r="G32" s="1770"/>
      <c r="H32" s="1770"/>
      <c r="I32" s="1770"/>
      <c r="J32" s="1771"/>
    </row>
    <row r="33" spans="3:12" ht="20.100000000000001" customHeight="1">
      <c r="C33" s="1772">
        <v>5</v>
      </c>
      <c r="D33" s="1759" t="s">
        <v>413</v>
      </c>
      <c r="E33" s="1774">
        <f>(F33*F19)+(G33*G19)+(H33*H19)+(I33*I19)+(J33*J19)</f>
        <v>237.5</v>
      </c>
      <c r="F33" s="1775">
        <v>0.06</v>
      </c>
      <c r="G33" s="1775">
        <v>0.1</v>
      </c>
      <c r="H33" s="1775">
        <v>0.15</v>
      </c>
      <c r="I33" s="1775">
        <v>0.2</v>
      </c>
      <c r="J33" s="1776">
        <v>0.15</v>
      </c>
    </row>
    <row r="34" spans="3:12" ht="7.5" customHeight="1">
      <c r="C34" s="1777"/>
      <c r="D34" s="1778"/>
      <c r="E34" s="1779"/>
      <c r="F34" s="1780"/>
      <c r="G34" s="1780"/>
      <c r="H34" s="1324"/>
      <c r="I34" s="1324"/>
      <c r="J34" s="1702"/>
    </row>
    <row r="35" spans="3:12">
      <c r="L35" s="1640"/>
    </row>
  </sheetData>
  <mergeCells count="25">
    <mergeCell ref="C21:C25"/>
    <mergeCell ref="C11:J11"/>
    <mergeCell ref="C13:J13"/>
    <mergeCell ref="C12:J12"/>
    <mergeCell ref="C15:J15"/>
    <mergeCell ref="C17:C19"/>
    <mergeCell ref="C14:J14"/>
    <mergeCell ref="D18:E18"/>
    <mergeCell ref="B7:B8"/>
    <mergeCell ref="F7:G7"/>
    <mergeCell ref="H7:K8"/>
    <mergeCell ref="F8:G8"/>
    <mergeCell ref="E9:G9"/>
    <mergeCell ref="J9:K9"/>
    <mergeCell ref="B5:B6"/>
    <mergeCell ref="C5:E6"/>
    <mergeCell ref="F5:G5"/>
    <mergeCell ref="H5:K6"/>
    <mergeCell ref="F6:G6"/>
    <mergeCell ref="B2:K2"/>
    <mergeCell ref="B3:B4"/>
    <mergeCell ref="C3:E4"/>
    <mergeCell ref="F3:G3"/>
    <mergeCell ref="H3:K4"/>
    <mergeCell ref="F4:G4"/>
  </mergeCells>
  <printOptions horizontalCentered="1"/>
  <pageMargins left="0.70866141732283472" right="0.70866141732283472" top="0.74803149606299213" bottom="0.74803149606299213" header="0.31496062992125984" footer="0.31496062992125984"/>
  <pageSetup paperSize="9" scale="9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67"/>
  <sheetViews>
    <sheetView workbookViewId="0">
      <selection activeCell="J66" sqref="J66"/>
    </sheetView>
  </sheetViews>
  <sheetFormatPr baseColWidth="10" defaultRowHeight="12.75"/>
  <cols>
    <col min="1" max="1" width="2.85546875" style="379" customWidth="1"/>
    <col min="2" max="2" width="17.7109375" style="379" customWidth="1"/>
    <col min="3" max="4" width="13.28515625" style="379" bestFit="1" customWidth="1"/>
    <col min="5" max="5" width="11.7109375" style="379" bestFit="1" customWidth="1"/>
    <col min="6" max="10" width="11.5703125" style="379" bestFit="1" customWidth="1"/>
    <col min="11" max="11" width="13.28515625" style="379" bestFit="1" customWidth="1"/>
    <col min="12" max="16384" width="11.42578125" style="379"/>
  </cols>
  <sheetData>
    <row r="1" spans="1:11" ht="13.5" thickBot="1"/>
    <row r="2" spans="1:11" s="958" customFormat="1" ht="21">
      <c r="A2" s="953"/>
      <c r="B2" s="4812" t="s">
        <v>195</v>
      </c>
      <c r="C2" s="4813"/>
      <c r="D2" s="4813"/>
      <c r="E2" s="4813"/>
      <c r="F2" s="4813"/>
      <c r="G2" s="4813"/>
      <c r="H2" s="4813"/>
      <c r="I2" s="4813"/>
      <c r="J2" s="4813"/>
      <c r="K2" s="4814"/>
    </row>
    <row r="3" spans="1:11" s="958" customFormat="1" ht="9.9499999999999993" customHeight="1">
      <c r="A3" s="953"/>
      <c r="B3" s="4815" t="s">
        <v>141</v>
      </c>
      <c r="C3" s="4816" t="str">
        <f ca="1">CELL("nomfichier")</f>
        <v>D:\Données\1.UPRT\0-UPRT.fait\uprt-php\www\mesimages\fichiers-uprt\ff-fiches-fabrication\ff-fiches-fabrication-maj-08-2020\[ff-5-B.collectivite-conditionnement-gastronormes.xlsx]complément</v>
      </c>
      <c r="D3" s="4816"/>
      <c r="E3" s="4817"/>
      <c r="F3" s="4721" t="s">
        <v>142</v>
      </c>
      <c r="G3" s="4722"/>
      <c r="H3" s="4820" t="s">
        <v>194</v>
      </c>
      <c r="I3" s="4820"/>
      <c r="J3" s="4820"/>
      <c r="K3" s="4821"/>
    </row>
    <row r="4" spans="1:11" s="958" customFormat="1" ht="15.75" customHeight="1">
      <c r="A4" s="953"/>
      <c r="B4" s="4815"/>
      <c r="C4" s="4818"/>
      <c r="D4" s="4818"/>
      <c r="E4" s="4819"/>
      <c r="F4" s="4721" t="s">
        <v>143</v>
      </c>
      <c r="G4" s="4722"/>
      <c r="H4" s="4723"/>
      <c r="I4" s="4723"/>
      <c r="J4" s="4723"/>
      <c r="K4" s="4822"/>
    </row>
    <row r="5" spans="1:11" s="958" customFormat="1" ht="9.9499999999999993" customHeight="1">
      <c r="A5" s="953"/>
      <c r="B5" s="4815" t="s">
        <v>144</v>
      </c>
      <c r="C5" s="4719" t="s">
        <v>145</v>
      </c>
      <c r="D5" s="4719"/>
      <c r="E5" s="4720"/>
      <c r="F5" s="4721" t="s">
        <v>146</v>
      </c>
      <c r="G5" s="4722"/>
      <c r="H5" s="4823" t="s">
        <v>1438</v>
      </c>
      <c r="I5" s="4823"/>
      <c r="J5" s="4823"/>
      <c r="K5" s="4824"/>
    </row>
    <row r="6" spans="1:11" s="958" customFormat="1" ht="15.75" customHeight="1">
      <c r="A6" s="953"/>
      <c r="B6" s="4815"/>
      <c r="C6" s="4719"/>
      <c r="D6" s="4719"/>
      <c r="E6" s="4720"/>
      <c r="F6" s="4721" t="s">
        <v>147</v>
      </c>
      <c r="G6" s="4722"/>
      <c r="H6" s="4823"/>
      <c r="I6" s="4823"/>
      <c r="J6" s="4823"/>
      <c r="K6" s="4824"/>
    </row>
    <row r="7" spans="1:11" s="958" customFormat="1" ht="9.9499999999999993" customHeight="1">
      <c r="A7" s="953"/>
      <c r="B7" s="4815" t="s">
        <v>148</v>
      </c>
      <c r="C7" s="436"/>
      <c r="D7" s="436"/>
      <c r="E7" s="436"/>
      <c r="F7" s="4721" t="s">
        <v>149</v>
      </c>
      <c r="G7" s="4722"/>
      <c r="H7" s="4723" t="s">
        <v>150</v>
      </c>
      <c r="I7" s="4723"/>
      <c r="J7" s="4723"/>
      <c r="K7" s="4822"/>
    </row>
    <row r="8" spans="1:11" s="958" customFormat="1" ht="9.9499999999999993" customHeight="1">
      <c r="A8" s="961"/>
      <c r="B8" s="4815"/>
      <c r="C8" s="436"/>
      <c r="D8" s="436"/>
      <c r="E8" s="436"/>
      <c r="F8" s="4721" t="s">
        <v>151</v>
      </c>
      <c r="G8" s="4722"/>
      <c r="H8" s="4723"/>
      <c r="I8" s="4723"/>
      <c r="J8" s="4723"/>
      <c r="K8" s="4822"/>
    </row>
    <row r="9" spans="1:11" s="953" customFormat="1" ht="18.75" customHeight="1" thickBot="1">
      <c r="A9" s="961"/>
      <c r="B9" s="1781"/>
      <c r="C9" s="1782" t="s">
        <v>153</v>
      </c>
      <c r="D9" s="1783"/>
      <c r="E9" s="4841">
        <f ca="1">TODAY()</f>
        <v>45233</v>
      </c>
      <c r="F9" s="4841"/>
      <c r="G9" s="4841"/>
      <c r="H9" s="1783"/>
      <c r="I9" s="1783"/>
      <c r="J9" s="4833">
        <f ca="1">NOW()</f>
        <v>45233.415746643521</v>
      </c>
      <c r="K9" s="4834"/>
    </row>
    <row r="10" spans="1:11" ht="13.5" thickBot="1"/>
    <row r="11" spans="1:11" ht="18.75">
      <c r="B11" s="4842" t="s">
        <v>320</v>
      </c>
      <c r="C11" s="4843"/>
      <c r="D11" s="4843"/>
      <c r="E11" s="4843"/>
      <c r="F11" s="4843"/>
      <c r="G11" s="4843"/>
      <c r="H11" s="4843"/>
      <c r="I11" s="4843"/>
      <c r="J11" s="4843"/>
      <c r="K11" s="4844"/>
    </row>
    <row r="12" spans="1:11" ht="15.75">
      <c r="B12" s="1784" t="s">
        <v>301</v>
      </c>
      <c r="C12" s="1785"/>
      <c r="D12" s="1785"/>
      <c r="E12" s="1785"/>
      <c r="F12" s="1785"/>
      <c r="G12" s="1785"/>
      <c r="H12" s="1785"/>
      <c r="I12" s="1786"/>
      <c r="J12" s="1786"/>
      <c r="K12" s="1787"/>
    </row>
    <row r="13" spans="1:11" ht="25.5">
      <c r="B13" s="1788" t="s">
        <v>36</v>
      </c>
      <c r="C13" s="1789"/>
      <c r="D13" s="1789"/>
      <c r="E13" s="1789"/>
      <c r="F13" s="1789"/>
      <c r="G13" s="1789"/>
      <c r="H13" s="1789"/>
      <c r="I13" s="1789"/>
      <c r="J13" s="1789"/>
      <c r="K13" s="1790"/>
    </row>
    <row r="14" spans="1:11" ht="25.5">
      <c r="B14" s="1788" t="s">
        <v>37</v>
      </c>
      <c r="C14" s="1789"/>
      <c r="D14" s="1789"/>
      <c r="E14" s="1789"/>
      <c r="F14" s="1789"/>
      <c r="G14" s="1789"/>
      <c r="H14" s="1789"/>
      <c r="I14" s="1789"/>
      <c r="J14" s="1789"/>
      <c r="K14" s="1790"/>
    </row>
    <row r="15" spans="1:11" ht="24" customHeight="1">
      <c r="B15" s="1791" t="s">
        <v>300</v>
      </c>
      <c r="C15" s="1792"/>
      <c r="D15" s="1792"/>
      <c r="E15" s="1792"/>
      <c r="G15" s="1793" t="s">
        <v>39</v>
      </c>
      <c r="H15" s="1794">
        <v>0.09</v>
      </c>
      <c r="I15" s="1789"/>
      <c r="J15" s="1795" t="s">
        <v>38</v>
      </c>
      <c r="K15" s="1796">
        <v>0.12</v>
      </c>
    </row>
    <row r="16" spans="1:11" ht="15.75">
      <c r="B16" s="4845" t="str">
        <f>IF(D16="","produit à servir","produits entiers à couper en ")</f>
        <v xml:space="preserve">produits entiers à couper en </v>
      </c>
      <c r="C16" s="4846"/>
      <c r="D16" s="1797">
        <f>IF(J19=1,"",J19)</f>
        <v>1.5</v>
      </c>
      <c r="E16" s="1798">
        <f>LARGE(E20:E24,1)</f>
        <v>3</v>
      </c>
      <c r="F16" s="1798" t="s">
        <v>299</v>
      </c>
      <c r="G16" s="1798" t="s">
        <v>40</v>
      </c>
      <c r="H16" s="1798">
        <f>LARGE(F20:F24,1)</f>
        <v>2</v>
      </c>
      <c r="I16" s="1799" t="s">
        <v>41</v>
      </c>
      <c r="J16" s="1800"/>
      <c r="K16" s="1801"/>
    </row>
    <row r="17" spans="2:11" ht="15.75">
      <c r="B17" s="1802" t="str">
        <f>IF(C17="","MOINS","Servir ")</f>
        <v xml:space="preserve">Servir </v>
      </c>
      <c r="C17" s="1803">
        <f>IF(E16-1=0,"",E16-1)</f>
        <v>2</v>
      </c>
      <c r="D17" s="1804" t="str">
        <f>IF(C17="","",IF(F17=1,"produits entiers de","produits coupés en "))</f>
        <v>produits entiers de</v>
      </c>
      <c r="E17" s="1805"/>
      <c r="F17" s="1803">
        <f>IF(C17="","",H16/C17)</f>
        <v>1</v>
      </c>
      <c r="G17" s="1798" t="str">
        <f>IF(C17="","","parts")</f>
        <v>parts</v>
      </c>
      <c r="H17" s="1806"/>
      <c r="I17" s="1807" t="str">
        <f>IF(C17="","","grammage unitaire")</f>
        <v>grammage unitaire</v>
      </c>
      <c r="J17" s="1808">
        <f>IF(C17="","",H15/F17)</f>
        <v>0.09</v>
      </c>
      <c r="K17" s="1809"/>
    </row>
    <row r="18" spans="2:11" ht="15.75">
      <c r="B18" s="1810" t="str">
        <f>IF(C17="","","plus")</f>
        <v>plus</v>
      </c>
      <c r="C18" s="1811">
        <f>IF(C17="","",E16-C17)</f>
        <v>1</v>
      </c>
      <c r="D18" s="1812" t="str">
        <f>IF(C18="","","produit coupé en ")</f>
        <v xml:space="preserve">produit coupé en </v>
      </c>
      <c r="E18" s="1813"/>
      <c r="F18" s="1811">
        <f>IF(D18="","",H16)</f>
        <v>2</v>
      </c>
      <c r="G18" s="1814" t="str">
        <f>IF(D18="","","parts")</f>
        <v>parts</v>
      </c>
      <c r="H18" s="1815"/>
      <c r="I18" s="1816" t="str">
        <f>IF(C18="","moins"," de")</f>
        <v xml:space="preserve"> de</v>
      </c>
      <c r="J18" s="1817">
        <f>IF(D18="",H15-K15,H15/F18)</f>
        <v>4.4999999999999998E-2</v>
      </c>
      <c r="K18" s="1818"/>
    </row>
    <row r="19" spans="2:11" ht="22.5">
      <c r="B19" s="1819" t="s">
        <v>42</v>
      </c>
      <c r="C19" s="1820" t="s">
        <v>43</v>
      </c>
      <c r="D19" s="1820" t="s">
        <v>44</v>
      </c>
      <c r="E19" s="1821" t="s">
        <v>45</v>
      </c>
      <c r="F19" s="1821"/>
      <c r="G19" s="1822" t="s">
        <v>46</v>
      </c>
      <c r="H19" s="1823" t="s">
        <v>40</v>
      </c>
      <c r="I19" s="1823"/>
      <c r="J19" s="1824">
        <f>LARGE(K20:K24,1)</f>
        <v>1.5</v>
      </c>
      <c r="K19" s="1825">
        <f>SMALL(D20:D24,COUNTIF(D20:D24,0)+1)</f>
        <v>3.0000000000000027E-2</v>
      </c>
    </row>
    <row r="20" spans="2:11">
      <c r="B20" s="1826">
        <f>K15*H20</f>
        <v>0</v>
      </c>
      <c r="C20" s="1827">
        <f>H15*G20</f>
        <v>0.09</v>
      </c>
      <c r="D20" s="1827">
        <f>C20-B20</f>
        <v>0.09</v>
      </c>
      <c r="E20" s="1828">
        <f>IF(D20=K19,G20,0)</f>
        <v>0</v>
      </c>
      <c r="F20" s="1828">
        <f>IF(E20&gt;0,H20,0)</f>
        <v>0</v>
      </c>
      <c r="G20" s="1824">
        <v>1</v>
      </c>
      <c r="H20" s="1829">
        <f>INT(I20)</f>
        <v>0</v>
      </c>
      <c r="I20" s="1829">
        <f>C20/K15</f>
        <v>0.75</v>
      </c>
      <c r="J20" s="1824">
        <f>IF(E20=0,0,E20/F20)</f>
        <v>0</v>
      </c>
      <c r="K20" s="1830">
        <f>ROUNDDOWN(J20,1)</f>
        <v>0</v>
      </c>
    </row>
    <row r="21" spans="2:11">
      <c r="B21" s="1826">
        <f>K15*H21</f>
        <v>0.12</v>
      </c>
      <c r="C21" s="1827">
        <f>H15*G21</f>
        <v>0.18</v>
      </c>
      <c r="D21" s="1827">
        <f>C21-B21</f>
        <v>0.06</v>
      </c>
      <c r="E21" s="1828">
        <f>IF(D21=K19,G21,0)</f>
        <v>0</v>
      </c>
      <c r="F21" s="1828">
        <f>IF(E21&gt;0,H21,0)</f>
        <v>0</v>
      </c>
      <c r="G21" s="1824">
        <v>2</v>
      </c>
      <c r="H21" s="1829">
        <f>INT(I21)</f>
        <v>1</v>
      </c>
      <c r="I21" s="1829">
        <f>C21/K15</f>
        <v>1.5</v>
      </c>
      <c r="J21" s="1824">
        <f>IF(E21=0,0,E21/F21)</f>
        <v>0</v>
      </c>
      <c r="K21" s="1830">
        <f>ROUNDDOWN(J21,1)</f>
        <v>0</v>
      </c>
    </row>
    <row r="22" spans="2:11">
      <c r="B22" s="1826">
        <f>K15*H22</f>
        <v>0.24</v>
      </c>
      <c r="C22" s="1827">
        <f>H15*G22</f>
        <v>0.27</v>
      </c>
      <c r="D22" s="1827">
        <f>C22-B22</f>
        <v>3.0000000000000027E-2</v>
      </c>
      <c r="E22" s="1828">
        <f>IF(D22=K19,G22,0)</f>
        <v>3</v>
      </c>
      <c r="F22" s="1828">
        <f>IF(E22&gt;0,H22,0)</f>
        <v>2</v>
      </c>
      <c r="G22" s="1824">
        <v>3</v>
      </c>
      <c r="H22" s="1829">
        <f>INT(I22)</f>
        <v>2</v>
      </c>
      <c r="I22" s="1829">
        <f>C22/K15</f>
        <v>2.2500000000000004</v>
      </c>
      <c r="J22" s="1824">
        <f>IF(E22=0,0,E22/F22)</f>
        <v>1.5</v>
      </c>
      <c r="K22" s="1830">
        <f>ROUNDDOWN(J22,1)</f>
        <v>1.5</v>
      </c>
    </row>
    <row r="23" spans="2:11">
      <c r="B23" s="1826">
        <f>K15*H23</f>
        <v>0.36</v>
      </c>
      <c r="C23" s="1827">
        <f>H15*G23</f>
        <v>0.36</v>
      </c>
      <c r="D23" s="1827">
        <f>C23-B23</f>
        <v>0</v>
      </c>
      <c r="E23" s="1828">
        <f>IF(D23=K19,G23,0)</f>
        <v>0</v>
      </c>
      <c r="F23" s="1828">
        <f>IF(E23&gt;0,H23,0)</f>
        <v>0</v>
      </c>
      <c r="G23" s="1824">
        <v>4</v>
      </c>
      <c r="H23" s="1829">
        <f>INT(I23)</f>
        <v>3</v>
      </c>
      <c r="I23" s="1829">
        <f>C23/K15</f>
        <v>3</v>
      </c>
      <c r="J23" s="1824">
        <f>IF(E23=0,0,E23/F23)</f>
        <v>0</v>
      </c>
      <c r="K23" s="1830">
        <f>ROUNDDOWN(J23,1)</f>
        <v>0</v>
      </c>
    </row>
    <row r="24" spans="2:11" ht="13.5" thickBot="1">
      <c r="B24" s="1831">
        <f>K15*H24</f>
        <v>0.36</v>
      </c>
      <c r="C24" s="1832">
        <f>H15*G24</f>
        <v>0.44999999999999996</v>
      </c>
      <c r="D24" s="1832">
        <f>C24-B24</f>
        <v>8.9999999999999969E-2</v>
      </c>
      <c r="E24" s="1833">
        <f>IF(D24=K19,G24,0)</f>
        <v>0</v>
      </c>
      <c r="F24" s="1833">
        <f>IF(E24&gt;0,H24,0)</f>
        <v>0</v>
      </c>
      <c r="G24" s="1834">
        <v>5</v>
      </c>
      <c r="H24" s="1835">
        <f>INT(I24)</f>
        <v>3</v>
      </c>
      <c r="I24" s="1835">
        <f>C24/K15</f>
        <v>3.7499999999999996</v>
      </c>
      <c r="J24" s="1834">
        <f>IF(E24=0,0,E24/F24)</f>
        <v>0</v>
      </c>
      <c r="K24" s="1836">
        <f>ROUNDDOWN(J24,1)</f>
        <v>0</v>
      </c>
    </row>
    <row r="25" spans="2:11" ht="13.5" thickBot="1"/>
    <row r="26" spans="2:11" ht="18.75">
      <c r="B26" s="4842" t="s">
        <v>321</v>
      </c>
      <c r="C26" s="4843"/>
      <c r="D26" s="4843"/>
      <c r="E26" s="4843"/>
      <c r="F26" s="4843"/>
      <c r="G26" s="4843"/>
      <c r="H26" s="4843"/>
      <c r="I26" s="4843"/>
      <c r="J26" s="4843"/>
      <c r="K26" s="4844"/>
    </row>
    <row r="27" spans="2:11" ht="15.75">
      <c r="B27" s="1784" t="s">
        <v>301</v>
      </c>
      <c r="C27" s="1785"/>
      <c r="D27" s="1785"/>
      <c r="E27" s="1785"/>
      <c r="F27" s="1785"/>
      <c r="G27" s="1785"/>
      <c r="H27" s="1785"/>
      <c r="I27" s="1786"/>
      <c r="J27" s="1786"/>
      <c r="K27" s="1787"/>
    </row>
    <row r="28" spans="2:11" ht="25.5">
      <c r="B28" s="1788" t="s">
        <v>36</v>
      </c>
      <c r="C28" s="1789"/>
      <c r="D28" s="1789"/>
      <c r="E28" s="1789"/>
      <c r="F28" s="1789"/>
      <c r="G28" s="1789"/>
      <c r="H28" s="1789"/>
      <c r="I28" s="1789"/>
      <c r="J28" s="1789"/>
      <c r="K28" s="1790"/>
    </row>
    <row r="29" spans="2:11" ht="25.5">
      <c r="B29" s="1788" t="s">
        <v>37</v>
      </c>
      <c r="C29" s="1789"/>
      <c r="D29" s="1789"/>
      <c r="E29" s="1789"/>
      <c r="F29" s="1789"/>
      <c r="G29" s="1789"/>
      <c r="H29" s="1789"/>
      <c r="I29" s="1789"/>
      <c r="J29" s="1789"/>
      <c r="K29" s="1790"/>
    </row>
    <row r="30" spans="2:11" ht="18.75">
      <c r="B30" s="1791" t="s">
        <v>300</v>
      </c>
      <c r="C30" s="1792"/>
      <c r="D30" s="1792"/>
      <c r="E30" s="1792"/>
      <c r="G30" s="1793" t="s">
        <v>39</v>
      </c>
      <c r="H30" s="1794">
        <v>0.12</v>
      </c>
      <c r="I30" s="1789"/>
      <c r="J30" s="1795" t="s">
        <v>38</v>
      </c>
      <c r="K30" s="1796">
        <v>0.09</v>
      </c>
    </row>
    <row r="31" spans="2:11" ht="15.75">
      <c r="B31" s="4845" t="str">
        <f>IF(D31="","produit à servir","produits entiers à couper en ")</f>
        <v>produit à servir</v>
      </c>
      <c r="C31" s="4846"/>
      <c r="D31" s="1797" t="str">
        <f>IF(J34=1,"",J34)</f>
        <v/>
      </c>
      <c r="E31" s="1798">
        <f>LARGE(E35:E39,1)</f>
        <v>4</v>
      </c>
      <c r="F31" s="1798" t="s">
        <v>299</v>
      </c>
      <c r="G31" s="1798" t="s">
        <v>40</v>
      </c>
      <c r="H31" s="1798">
        <f>LARGE(F35:F39,1)</f>
        <v>5</v>
      </c>
      <c r="I31" s="1799" t="s">
        <v>41</v>
      </c>
      <c r="J31" s="1800"/>
      <c r="K31" s="1801"/>
    </row>
    <row r="32" spans="2:11" ht="15.75">
      <c r="B32" s="1802" t="str">
        <f>IF(C32="","MOINS","Servir ")</f>
        <v xml:space="preserve">Servir </v>
      </c>
      <c r="C32" s="1803">
        <f>IF(E31-1=0,"",E31-1)</f>
        <v>3</v>
      </c>
      <c r="D32" s="1804" t="str">
        <f>IF(C32="","",IF(F32=1,"produits entiers de","produits coupés en "))</f>
        <v xml:space="preserve">produits coupés en </v>
      </c>
      <c r="E32" s="1805"/>
      <c r="F32" s="1803">
        <f>IF(C32="","",H31/C32)</f>
        <v>1.6666666666666667</v>
      </c>
      <c r="G32" s="1798" t="str">
        <f>IF(C32="","","parts")</f>
        <v>parts</v>
      </c>
      <c r="H32" s="1806"/>
      <c r="I32" s="1807" t="str">
        <f>IF(C32="","","grammage unitaire")</f>
        <v>grammage unitaire</v>
      </c>
      <c r="J32" s="1808">
        <f>IF(C32="","",H30/F32)</f>
        <v>7.1999999999999995E-2</v>
      </c>
      <c r="K32" s="1809"/>
    </row>
    <row r="33" spans="2:11" ht="15.75">
      <c r="B33" s="1810" t="str">
        <f>IF(C32="","","plus")</f>
        <v>plus</v>
      </c>
      <c r="C33" s="1811">
        <f>IF(C32="","",E31-C32)</f>
        <v>1</v>
      </c>
      <c r="D33" s="1812" t="str">
        <f>IF(C33="","","produit coupé en ")</f>
        <v xml:space="preserve">produit coupé en </v>
      </c>
      <c r="E33" s="1813"/>
      <c r="F33" s="1811">
        <f>IF(D33="","",H31)</f>
        <v>5</v>
      </c>
      <c r="G33" s="1814" t="str">
        <f>IF(D33="","","parts")</f>
        <v>parts</v>
      </c>
      <c r="H33" s="1815"/>
      <c r="I33" s="1816" t="str">
        <f>IF(C33="","moins"," de")</f>
        <v xml:space="preserve"> de</v>
      </c>
      <c r="J33" s="1817">
        <f>IF(D33="",H30-K30,H30/F33)</f>
        <v>2.4E-2</v>
      </c>
      <c r="K33" s="1818"/>
    </row>
    <row r="34" spans="2:11" ht="22.5">
      <c r="B34" s="1819" t="s">
        <v>42</v>
      </c>
      <c r="C34" s="1820" t="s">
        <v>43</v>
      </c>
      <c r="D34" s="1820" t="s">
        <v>44</v>
      </c>
      <c r="E34" s="1821" t="s">
        <v>45</v>
      </c>
      <c r="F34" s="1821"/>
      <c r="G34" s="1822" t="s">
        <v>46</v>
      </c>
      <c r="H34" s="1823" t="s">
        <v>40</v>
      </c>
      <c r="I34" s="1823"/>
      <c r="J34" s="1824">
        <f>LARGE(K35:K39,1)</f>
        <v>1</v>
      </c>
      <c r="K34" s="1825">
        <f>SMALL(D35:D39,COUNTIF(D35:D39,0)+1)</f>
        <v>0.03</v>
      </c>
    </row>
    <row r="35" spans="2:11">
      <c r="B35" s="1826">
        <f>K30*H35</f>
        <v>0.09</v>
      </c>
      <c r="C35" s="1827">
        <f>H30*G35</f>
        <v>0.12</v>
      </c>
      <c r="D35" s="1827">
        <f>C35-B35</f>
        <v>0.03</v>
      </c>
      <c r="E35" s="1828">
        <f>IF(D35=K34,G35,0)</f>
        <v>1</v>
      </c>
      <c r="F35" s="1828">
        <f>IF(E35&gt;0,H35,0)</f>
        <v>1</v>
      </c>
      <c r="G35" s="1824">
        <v>1</v>
      </c>
      <c r="H35" s="1829">
        <f>INT(I35)</f>
        <v>1</v>
      </c>
      <c r="I35" s="1829">
        <f>C35/K30</f>
        <v>1.3333333333333333</v>
      </c>
      <c r="J35" s="1824">
        <f>IF(E35=0,0,E35/F35)</f>
        <v>1</v>
      </c>
      <c r="K35" s="1830">
        <f>ROUNDDOWN(J35,1)</f>
        <v>1</v>
      </c>
    </row>
    <row r="36" spans="2:11">
      <c r="B36" s="1826">
        <f>K30*H36</f>
        <v>0.18</v>
      </c>
      <c r="C36" s="1827">
        <f>H30*G36</f>
        <v>0.24</v>
      </c>
      <c r="D36" s="1827">
        <f>C36-B36</f>
        <v>0.06</v>
      </c>
      <c r="E36" s="1828">
        <f>IF(D36=K34,G36,0)</f>
        <v>0</v>
      </c>
      <c r="F36" s="1828">
        <f>IF(E36&gt;0,H36,0)</f>
        <v>0</v>
      </c>
      <c r="G36" s="1824">
        <v>2</v>
      </c>
      <c r="H36" s="1829">
        <f>INT(I36)</f>
        <v>2</v>
      </c>
      <c r="I36" s="1829">
        <f>C36/K30</f>
        <v>2.6666666666666665</v>
      </c>
      <c r="J36" s="1824">
        <f>IF(E36=0,0,E36/F36)</f>
        <v>0</v>
      </c>
      <c r="K36" s="1830">
        <f>ROUNDDOWN(J36,1)</f>
        <v>0</v>
      </c>
    </row>
    <row r="37" spans="2:11">
      <c r="B37" s="1826">
        <f>K30*H37</f>
        <v>0.36</v>
      </c>
      <c r="C37" s="1827">
        <f>H30*G37</f>
        <v>0.36</v>
      </c>
      <c r="D37" s="1827">
        <f>C37-B37</f>
        <v>0</v>
      </c>
      <c r="E37" s="1828">
        <f>IF(D37=K34,G37,0)</f>
        <v>0</v>
      </c>
      <c r="F37" s="1828">
        <f>IF(E37&gt;0,H37,0)</f>
        <v>0</v>
      </c>
      <c r="G37" s="1824">
        <v>3</v>
      </c>
      <c r="H37" s="1829">
        <f>INT(I37)</f>
        <v>4</v>
      </c>
      <c r="I37" s="1829">
        <f>C37/K30</f>
        <v>4</v>
      </c>
      <c r="J37" s="1824">
        <f>IF(E37=0,0,E37/F37)</f>
        <v>0</v>
      </c>
      <c r="K37" s="1830">
        <f>ROUNDDOWN(J37,1)</f>
        <v>0</v>
      </c>
    </row>
    <row r="38" spans="2:11">
      <c r="B38" s="1826">
        <f>K30*H38</f>
        <v>0.44999999999999996</v>
      </c>
      <c r="C38" s="1827">
        <f>H30*G38</f>
        <v>0.48</v>
      </c>
      <c r="D38" s="1827">
        <f>C38-B38</f>
        <v>3.0000000000000027E-2</v>
      </c>
      <c r="E38" s="1828">
        <f>IF(D38=K34,G38,0)</f>
        <v>4</v>
      </c>
      <c r="F38" s="1828">
        <f>IF(E38&gt;0,H38,0)</f>
        <v>5</v>
      </c>
      <c r="G38" s="1824">
        <v>4</v>
      </c>
      <c r="H38" s="1829">
        <f>INT(I38)</f>
        <v>5</v>
      </c>
      <c r="I38" s="1829">
        <f>C38/K30</f>
        <v>5.333333333333333</v>
      </c>
      <c r="J38" s="1824">
        <f>IF(E38=0,0,E38/F38)</f>
        <v>0.8</v>
      </c>
      <c r="K38" s="1830">
        <f>ROUNDDOWN(J38,1)</f>
        <v>0.8</v>
      </c>
    </row>
    <row r="39" spans="2:11" ht="13.5" thickBot="1">
      <c r="B39" s="1831">
        <f>K30*H39</f>
        <v>0.54</v>
      </c>
      <c r="C39" s="1832">
        <f>H30*G39</f>
        <v>0.6</v>
      </c>
      <c r="D39" s="1832">
        <f>C39-B39</f>
        <v>5.9999999999999942E-2</v>
      </c>
      <c r="E39" s="1833">
        <f>IF(D39=K34,G39,0)</f>
        <v>0</v>
      </c>
      <c r="F39" s="1833">
        <f>IF(E39&gt;0,H39,0)</f>
        <v>0</v>
      </c>
      <c r="G39" s="1834">
        <v>5</v>
      </c>
      <c r="H39" s="1835">
        <f>INT(I39)</f>
        <v>6</v>
      </c>
      <c r="I39" s="1835">
        <f>C39/K30</f>
        <v>6.666666666666667</v>
      </c>
      <c r="J39" s="1834">
        <f>IF(E39=0,0,E39/F39)</f>
        <v>0</v>
      </c>
      <c r="K39" s="1836">
        <f>ROUNDDOWN(J39,1)</f>
        <v>0</v>
      </c>
    </row>
    <row r="42" spans="2:11" ht="18.75" customHeight="1">
      <c r="B42" s="4838" t="s">
        <v>135</v>
      </c>
      <c r="C42" s="4839"/>
      <c r="D42" s="4839"/>
      <c r="E42" s="4839"/>
      <c r="F42" s="4840"/>
    </row>
    <row r="43" spans="2:11" ht="18" customHeight="1">
      <c r="B43" s="4847" t="s">
        <v>301</v>
      </c>
      <c r="C43" s="4848"/>
      <c r="D43" s="4848"/>
      <c r="E43" s="4848"/>
      <c r="F43" s="4849"/>
    </row>
    <row r="44" spans="2:11" ht="15.75">
      <c r="B44" s="1837" t="s">
        <v>30</v>
      </c>
      <c r="C44" s="1838"/>
      <c r="D44" s="1839"/>
      <c r="E44" s="1839" t="s">
        <v>31</v>
      </c>
      <c r="F44" s="1840">
        <f>SUM(B48:F48)</f>
        <v>241.60000000000002</v>
      </c>
    </row>
    <row r="45" spans="2:11">
      <c r="B45" s="1841">
        <v>6.5000000000000002E-2</v>
      </c>
      <c r="C45" s="1842">
        <v>7.4999999999999997E-2</v>
      </c>
      <c r="D45" s="1842">
        <v>0.12</v>
      </c>
      <c r="E45" s="1842">
        <v>0.15</v>
      </c>
      <c r="F45" s="1843">
        <v>0.15</v>
      </c>
    </row>
    <row r="46" spans="2:11">
      <c r="B46" s="1844" t="s">
        <v>32</v>
      </c>
      <c r="C46" s="1845" t="s">
        <v>33</v>
      </c>
      <c r="D46" s="1845" t="s">
        <v>34</v>
      </c>
      <c r="E46" s="1845" t="s">
        <v>35</v>
      </c>
      <c r="F46" s="1846" t="s">
        <v>409</v>
      </c>
    </row>
    <row r="47" spans="2:11" ht="15">
      <c r="B47" s="1847">
        <v>920</v>
      </c>
      <c r="C47" s="1848">
        <v>1700</v>
      </c>
      <c r="D47" s="1848">
        <v>240</v>
      </c>
      <c r="E47" s="1848">
        <v>85</v>
      </c>
      <c r="F47" s="1849">
        <v>85</v>
      </c>
    </row>
    <row r="48" spans="2:11">
      <c r="B48" s="1850">
        <f>B45*B47</f>
        <v>59.800000000000004</v>
      </c>
      <c r="C48" s="1851">
        <f>C45*C47</f>
        <v>127.5</v>
      </c>
      <c r="D48" s="1851">
        <f>D45*D47</f>
        <v>28.799999999999997</v>
      </c>
      <c r="E48" s="1851">
        <f>E45*E47</f>
        <v>12.75</v>
      </c>
      <c r="F48" s="1852">
        <f>F45*F47</f>
        <v>12.75</v>
      </c>
    </row>
    <row r="49" spans="2:11" ht="15">
      <c r="B49" s="1853" t="s">
        <v>427</v>
      </c>
      <c r="C49" s="1854">
        <f>SUM(B47:F47)</f>
        <v>3030</v>
      </c>
      <c r="D49" s="1816"/>
      <c r="E49" s="1816" t="s">
        <v>426</v>
      </c>
      <c r="F49" s="1855">
        <f>IF(F44=0,0,F44/D45)</f>
        <v>2013.3333333333335</v>
      </c>
    </row>
    <row r="50" spans="2:11" ht="13.5" thickBot="1"/>
    <row r="51" spans="2:11" ht="21">
      <c r="B51" s="1856"/>
      <c r="C51" s="1857"/>
      <c r="D51" s="1857"/>
      <c r="E51" s="1857"/>
      <c r="F51" s="1857"/>
      <c r="G51" s="1857"/>
      <c r="H51" s="1858" t="s">
        <v>304</v>
      </c>
    </row>
    <row r="52" spans="2:11" ht="15.75">
      <c r="B52" s="4835" t="s">
        <v>281</v>
      </c>
      <c r="C52" s="4836"/>
      <c r="D52" s="4836"/>
      <c r="E52" s="4836"/>
      <c r="F52" s="4836"/>
      <c r="G52" s="4836"/>
      <c r="H52" s="4837"/>
    </row>
    <row r="53" spans="2:11" ht="21">
      <c r="B53" s="1859"/>
      <c r="C53" s="1860">
        <v>0.05</v>
      </c>
      <c r="D53" s="1861" t="s">
        <v>47</v>
      </c>
      <c r="F53" s="433"/>
      <c r="G53" s="433"/>
      <c r="H53" s="1862"/>
    </row>
    <row r="54" spans="2:11" ht="72">
      <c r="B54" s="4831" t="s">
        <v>48</v>
      </c>
      <c r="C54" s="4832"/>
      <c r="D54" s="1341" t="s">
        <v>49</v>
      </c>
      <c r="E54" s="1863" t="s">
        <v>50</v>
      </c>
      <c r="F54" s="1864" t="s">
        <v>51</v>
      </c>
      <c r="G54" s="1865" t="s">
        <v>52</v>
      </c>
      <c r="H54" s="1866" t="s">
        <v>50</v>
      </c>
    </row>
    <row r="55" spans="2:11" ht="15.75">
      <c r="B55" s="1867" t="s">
        <v>53</v>
      </c>
      <c r="C55" s="1868">
        <v>2.5</v>
      </c>
      <c r="D55" s="1549">
        <f>C53*C55</f>
        <v>0.125</v>
      </c>
      <c r="E55" s="1869">
        <v>1.2</v>
      </c>
      <c r="F55" s="1870">
        <f>IF(D55=0,0,E55/D55)</f>
        <v>9.6</v>
      </c>
      <c r="G55" s="1871">
        <f>INT(F55)</f>
        <v>9</v>
      </c>
      <c r="H55" s="1872">
        <f>D55*G55</f>
        <v>1.125</v>
      </c>
    </row>
    <row r="56" spans="2:11" ht="15.75">
      <c r="B56" s="1867" t="s">
        <v>54</v>
      </c>
      <c r="C56" s="1868">
        <v>2</v>
      </c>
      <c r="D56" s="1549">
        <f>C53*C56</f>
        <v>0.1</v>
      </c>
      <c r="E56" s="1869">
        <v>1.6</v>
      </c>
      <c r="F56" s="1870">
        <f>IF(D56=0,0,E56/D56)</f>
        <v>16</v>
      </c>
      <c r="G56" s="1871">
        <f>INT(F56)</f>
        <v>16</v>
      </c>
      <c r="H56" s="1872">
        <f>D56*G56</f>
        <v>1.6</v>
      </c>
    </row>
    <row r="57" spans="2:11" ht="24">
      <c r="B57" s="1867" t="s">
        <v>55</v>
      </c>
      <c r="C57" s="1868">
        <v>1.5</v>
      </c>
      <c r="D57" s="1549">
        <f>C53*C57</f>
        <v>7.5000000000000011E-2</v>
      </c>
      <c r="E57" s="1869">
        <v>1.6</v>
      </c>
      <c r="F57" s="1870">
        <f>IF(D57=0,0,E57/D57)</f>
        <v>21.333333333333332</v>
      </c>
      <c r="G57" s="1871">
        <f>INT(F57)</f>
        <v>21</v>
      </c>
      <c r="H57" s="1872">
        <f>D57*G57</f>
        <v>1.5750000000000002</v>
      </c>
    </row>
    <row r="58" spans="2:11" ht="24.75" thickBot="1">
      <c r="B58" s="1873" t="s">
        <v>56</v>
      </c>
      <c r="C58" s="1874">
        <v>1</v>
      </c>
      <c r="D58" s="1556">
        <f>C53*C58</f>
        <v>0.05</v>
      </c>
      <c r="E58" s="1875">
        <v>1.6</v>
      </c>
      <c r="F58" s="1876">
        <f>IF(D58=0,0,E58/D58)</f>
        <v>32</v>
      </c>
      <c r="G58" s="1877">
        <f>INT(F58)</f>
        <v>32</v>
      </c>
      <c r="H58" s="1878">
        <f>D58*G58</f>
        <v>1.6</v>
      </c>
    </row>
    <row r="59" spans="2:11" ht="13.5" thickBot="1">
      <c r="B59" s="384"/>
      <c r="C59" s="384"/>
      <c r="D59" s="384"/>
      <c r="E59" s="384"/>
      <c r="F59" s="384"/>
      <c r="G59" s="384"/>
      <c r="H59" s="384"/>
    </row>
    <row r="60" spans="2:11" ht="21">
      <c r="B60" s="1856"/>
      <c r="C60" s="1857"/>
      <c r="D60" s="1857"/>
      <c r="E60" s="1857"/>
      <c r="F60" s="1857"/>
      <c r="G60" s="1857"/>
      <c r="H60" s="1858" t="s">
        <v>304</v>
      </c>
    </row>
    <row r="61" spans="2:11" ht="15.75">
      <c r="B61" s="4835" t="s">
        <v>281</v>
      </c>
      <c r="C61" s="4836"/>
      <c r="D61" s="4836"/>
      <c r="E61" s="4836"/>
      <c r="F61" s="4836"/>
      <c r="G61" s="4836"/>
      <c r="H61" s="4837"/>
    </row>
    <row r="62" spans="2:11" ht="21">
      <c r="B62" s="1859"/>
      <c r="C62" s="1860">
        <v>0.125</v>
      </c>
      <c r="D62" s="1879" t="s">
        <v>47</v>
      </c>
      <c r="F62" s="433"/>
      <c r="G62" s="433"/>
      <c r="H62" s="1862"/>
      <c r="K62" s="1880"/>
    </row>
    <row r="63" spans="2:11" ht="72">
      <c r="B63" s="4831" t="s">
        <v>48</v>
      </c>
      <c r="C63" s="4832"/>
      <c r="D63" s="1341" t="s">
        <v>49</v>
      </c>
      <c r="E63" s="1863" t="s">
        <v>50</v>
      </c>
      <c r="F63" s="1864" t="s">
        <v>51</v>
      </c>
      <c r="G63" s="1865" t="s">
        <v>52</v>
      </c>
      <c r="H63" s="1866" t="s">
        <v>50</v>
      </c>
    </row>
    <row r="64" spans="2:11" ht="15.75">
      <c r="B64" s="1867" t="s">
        <v>53</v>
      </c>
      <c r="C64" s="1868">
        <v>1.5</v>
      </c>
      <c r="D64" s="1549">
        <f>C62*C64</f>
        <v>0.1875</v>
      </c>
      <c r="E64" s="1869">
        <v>1.2</v>
      </c>
      <c r="F64" s="1870">
        <f>IF(D64=0,0,E64/D64)</f>
        <v>6.3999999999999995</v>
      </c>
      <c r="G64" s="1871">
        <f>INT(F64)</f>
        <v>6</v>
      </c>
      <c r="H64" s="1872">
        <f>D64*G64</f>
        <v>1.125</v>
      </c>
    </row>
    <row r="65" spans="2:8" ht="15.75">
      <c r="B65" s="1867" t="s">
        <v>54</v>
      </c>
      <c r="C65" s="1868">
        <v>1.2</v>
      </c>
      <c r="D65" s="1549">
        <f>C62*C65</f>
        <v>0.15</v>
      </c>
      <c r="E65" s="1869">
        <v>1.6</v>
      </c>
      <c r="F65" s="1870">
        <f>IF(D65=0,0,E65/D65)</f>
        <v>10.666666666666668</v>
      </c>
      <c r="G65" s="1871">
        <f>INT(F65)</f>
        <v>10</v>
      </c>
      <c r="H65" s="1872">
        <f>D65*G65</f>
        <v>1.5</v>
      </c>
    </row>
    <row r="66" spans="2:8" ht="24">
      <c r="B66" s="1867" t="s">
        <v>55</v>
      </c>
      <c r="C66" s="1868">
        <v>1</v>
      </c>
      <c r="D66" s="1549">
        <f>C62*C66</f>
        <v>0.125</v>
      </c>
      <c r="E66" s="1869">
        <v>1.6</v>
      </c>
      <c r="F66" s="1870">
        <f>IF(D66=0,0,E66/D66)</f>
        <v>12.8</v>
      </c>
      <c r="G66" s="1871">
        <f>INT(F66)</f>
        <v>12</v>
      </c>
      <c r="H66" s="1872">
        <f>D66*G66</f>
        <v>1.5</v>
      </c>
    </row>
    <row r="67" spans="2:8" ht="24.75" thickBot="1">
      <c r="B67" s="1873" t="s">
        <v>56</v>
      </c>
      <c r="C67" s="1874">
        <v>0.75</v>
      </c>
      <c r="D67" s="1556">
        <f>C62*C67</f>
        <v>9.375E-2</v>
      </c>
      <c r="E67" s="1875">
        <v>1.6</v>
      </c>
      <c r="F67" s="1876">
        <f>IF(D67=0,0,E67/D67)</f>
        <v>17.066666666666666</v>
      </c>
      <c r="G67" s="1877">
        <f>INT(F67)</f>
        <v>17</v>
      </c>
      <c r="H67" s="1878">
        <f>D67*G67</f>
        <v>1.59375</v>
      </c>
    </row>
  </sheetData>
  <mergeCells count="27">
    <mergeCell ref="B43:F43"/>
    <mergeCell ref="B3:B4"/>
    <mergeCell ref="F3:G3"/>
    <mergeCell ref="F4:G4"/>
    <mergeCell ref="C3:E4"/>
    <mergeCell ref="C5:E6"/>
    <mergeCell ref="B16:C16"/>
    <mergeCell ref="B5:B6"/>
    <mergeCell ref="F6:G6"/>
    <mergeCell ref="F7:G7"/>
    <mergeCell ref="F8:G8"/>
    <mergeCell ref="B63:C63"/>
    <mergeCell ref="J9:K9"/>
    <mergeCell ref="B2:K2"/>
    <mergeCell ref="H3:K4"/>
    <mergeCell ref="H5:K6"/>
    <mergeCell ref="H7:K8"/>
    <mergeCell ref="B52:H52"/>
    <mergeCell ref="F5:G5"/>
    <mergeCell ref="B7:B8"/>
    <mergeCell ref="B42:F42"/>
    <mergeCell ref="E9:G9"/>
    <mergeCell ref="B11:K11"/>
    <mergeCell ref="B54:C54"/>
    <mergeCell ref="B26:K26"/>
    <mergeCell ref="B31:C31"/>
    <mergeCell ref="B61:H61"/>
  </mergeCell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D25"/>
  <sheetViews>
    <sheetView zoomScaleNormal="100" workbookViewId="0">
      <selection activeCell="AF16" sqref="AF16"/>
    </sheetView>
  </sheetViews>
  <sheetFormatPr baseColWidth="10" defaultRowHeight="12.75"/>
  <cols>
    <col min="1" max="1" width="2.5703125" style="1881" customWidth="1"/>
    <col min="2" max="2" width="6" style="1881" customWidth="1"/>
    <col min="3" max="3" width="3.5703125" style="1881" customWidth="1"/>
    <col min="4" max="4" width="4.7109375" style="1881" customWidth="1"/>
    <col min="5" max="5" width="5.7109375" style="1881" customWidth="1"/>
    <col min="6" max="6" width="2.7109375" style="1881" customWidth="1"/>
    <col min="7" max="7" width="6" style="1881" customWidth="1"/>
    <col min="8" max="8" width="3.5703125" style="1881" customWidth="1"/>
    <col min="9" max="9" width="4.7109375" style="1881" customWidth="1"/>
    <col min="10" max="10" width="5.7109375" style="1881" customWidth="1"/>
    <col min="11" max="11" width="2.7109375" style="1881" customWidth="1"/>
    <col min="12" max="12" width="6" style="1881" customWidth="1"/>
    <col min="13" max="13" width="3.5703125" style="1881" customWidth="1"/>
    <col min="14" max="14" width="4.7109375" style="1881" customWidth="1"/>
    <col min="15" max="15" width="5.7109375" style="1881" customWidth="1"/>
    <col min="16" max="16" width="2.7109375" style="1881" customWidth="1"/>
    <col min="17" max="17" width="6" style="1881" customWidth="1"/>
    <col min="18" max="18" width="3.5703125" style="1881" customWidth="1"/>
    <col min="19" max="19" width="4.7109375" style="1881" customWidth="1"/>
    <col min="20" max="20" width="7.140625" style="1881" customWidth="1"/>
    <col min="21" max="21" width="2.7109375" style="1881" customWidth="1"/>
    <col min="22" max="22" width="6" style="1881" customWidth="1"/>
    <col min="23" max="23" width="3.5703125" style="1881" customWidth="1"/>
    <col min="24" max="24" width="4.7109375" style="1881" customWidth="1"/>
    <col min="25" max="25" width="5.7109375" style="1881" customWidth="1"/>
    <col min="26" max="26" width="2.7109375" style="1881" customWidth="1"/>
    <col min="27" max="27" width="6" style="1881" customWidth="1"/>
    <col min="28" max="28" width="3.5703125" style="1881" customWidth="1"/>
    <col min="29" max="29" width="4.7109375" style="1881" customWidth="1"/>
    <col min="30" max="30" width="7.7109375" style="1881" customWidth="1"/>
    <col min="31" max="16384" width="11.42578125" style="1881"/>
  </cols>
  <sheetData>
    <row r="1" spans="1:30" ht="13.5" thickBot="1"/>
    <row r="2" spans="1:30" ht="21.95" customHeight="1" thickTop="1">
      <c r="A2" s="1882"/>
      <c r="B2" s="4850" t="s">
        <v>195</v>
      </c>
      <c r="C2" s="4851"/>
      <c r="D2" s="4851"/>
      <c r="E2" s="4851"/>
      <c r="F2" s="4851"/>
      <c r="G2" s="4851"/>
      <c r="H2" s="4851"/>
      <c r="I2" s="4851"/>
      <c r="J2" s="4852"/>
      <c r="K2" s="1883" t="s">
        <v>196</v>
      </c>
      <c r="L2" s="1884"/>
      <c r="M2" s="1884"/>
      <c r="N2" s="1884"/>
      <c r="O2" s="1884"/>
      <c r="P2" s="1884"/>
      <c r="Q2" s="1884"/>
      <c r="R2" s="1884"/>
      <c r="S2" s="1884"/>
      <c r="T2" s="1884"/>
      <c r="U2" s="1884"/>
      <c r="V2" s="1884"/>
      <c r="W2" s="1884"/>
      <c r="X2" s="1884"/>
      <c r="Y2" s="1884"/>
      <c r="Z2" s="1884"/>
      <c r="AA2" s="1885" t="s">
        <v>139</v>
      </c>
      <c r="AB2" s="1886"/>
      <c r="AC2" s="1886"/>
      <c r="AD2" s="1887"/>
    </row>
    <row r="3" spans="1:30" ht="20.100000000000001" customHeight="1">
      <c r="A3" s="1882"/>
      <c r="B3" s="4853"/>
      <c r="C3" s="4854"/>
      <c r="D3" s="4854"/>
      <c r="E3" s="4854"/>
      <c r="F3" s="4854"/>
      <c r="G3" s="4854"/>
      <c r="H3" s="4854"/>
      <c r="I3" s="4854"/>
      <c r="J3" s="4855"/>
      <c r="K3" s="1888" t="s">
        <v>289</v>
      </c>
      <c r="L3" s="1889"/>
      <c r="M3" s="1889"/>
      <c r="N3" s="1889"/>
      <c r="O3" s="1889"/>
      <c r="P3" s="1889"/>
      <c r="Q3" s="1889"/>
      <c r="R3" s="1889"/>
      <c r="S3" s="1889"/>
      <c r="T3" s="1889"/>
      <c r="U3" s="1889"/>
      <c r="V3" s="1889"/>
      <c r="W3" s="1889"/>
      <c r="X3" s="1889"/>
      <c r="Y3" s="1889"/>
      <c r="Z3" s="1889"/>
      <c r="AA3" s="1890">
        <f ca="1">TODAY()</f>
        <v>45233</v>
      </c>
      <c r="AB3" s="1891"/>
      <c r="AC3" s="1891"/>
      <c r="AD3" s="1892"/>
    </row>
    <row r="4" spans="1:30" ht="13.5" thickBot="1">
      <c r="A4" s="1882"/>
      <c r="B4" s="4856"/>
      <c r="C4" s="4857"/>
      <c r="D4" s="4857"/>
      <c r="E4" s="4857"/>
      <c r="F4" s="4857"/>
      <c r="G4" s="4857"/>
      <c r="H4" s="4857"/>
      <c r="I4" s="4857"/>
      <c r="J4" s="4858"/>
      <c r="K4" s="1893" t="s">
        <v>1459</v>
      </c>
      <c r="L4" s="1894"/>
      <c r="M4" s="1894"/>
      <c r="N4" s="1894"/>
      <c r="O4" s="1894"/>
      <c r="P4" s="1894"/>
      <c r="Q4" s="1894"/>
      <c r="R4" s="1894"/>
      <c r="S4" s="1894"/>
      <c r="T4" s="1894"/>
      <c r="U4" s="1894"/>
      <c r="V4" s="1894"/>
      <c r="W4" s="1894"/>
      <c r="X4" s="1894"/>
      <c r="Y4" s="1894"/>
      <c r="Z4" s="1895"/>
      <c r="AA4" s="1896"/>
      <c r="AB4" s="1897"/>
      <c r="AC4" s="1898"/>
      <c r="AD4" s="1899"/>
    </row>
    <row r="5" spans="1:30" ht="24" thickTop="1">
      <c r="A5" s="1882"/>
      <c r="B5" s="1900"/>
      <c r="C5" s="1901"/>
      <c r="D5" s="1902" t="s">
        <v>140</v>
      </c>
      <c r="E5" s="1901"/>
      <c r="F5" s="1901"/>
      <c r="G5" s="1901"/>
      <c r="H5" s="1901"/>
      <c r="I5" s="1903"/>
      <c r="J5" s="1904">
        <v>1.5</v>
      </c>
      <c r="K5" s="1901"/>
      <c r="L5" s="1900"/>
      <c r="M5" s="1901"/>
      <c r="N5" s="1902" t="s">
        <v>140</v>
      </c>
      <c r="O5" s="1901"/>
      <c r="P5" s="1901"/>
      <c r="Q5" s="1901"/>
      <c r="R5" s="1901"/>
      <c r="S5" s="1903"/>
      <c r="T5" s="1904">
        <v>3.2</v>
      </c>
      <c r="U5" s="1901"/>
      <c r="V5" s="1900"/>
      <c r="W5" s="1901"/>
      <c r="X5" s="1902" t="s">
        <v>140</v>
      </c>
      <c r="Y5" s="1901"/>
      <c r="Z5" s="1901"/>
      <c r="AA5" s="1901"/>
      <c r="AB5" s="1901"/>
      <c r="AC5" s="1903"/>
      <c r="AD5" s="1904">
        <v>48</v>
      </c>
    </row>
    <row r="6" spans="1:30">
      <c r="A6" s="1882"/>
      <c r="B6" s="1905"/>
      <c r="J6" s="1906"/>
      <c r="L6" s="1905"/>
      <c r="T6" s="1906"/>
      <c r="V6" s="1905"/>
      <c r="AD6" s="1906"/>
    </row>
    <row r="7" spans="1:30" ht="24.95" customHeight="1">
      <c r="A7" s="1882"/>
      <c r="B7" s="1907">
        <f>J5</f>
        <v>1.5</v>
      </c>
      <c r="C7" s="1908" t="s">
        <v>137</v>
      </c>
      <c r="D7" s="1908">
        <v>1</v>
      </c>
      <c r="E7" s="1909">
        <f t="shared" ref="E7:E24" si="0">B7*D7</f>
        <v>1.5</v>
      </c>
      <c r="F7" s="1910"/>
      <c r="G7" s="1907">
        <f t="array" ref="G7:G24">B7:B24</f>
        <v>1.5</v>
      </c>
      <c r="H7" s="1908" t="s">
        <v>137</v>
      </c>
      <c r="I7" s="1908">
        <v>19</v>
      </c>
      <c r="J7" s="1911">
        <f t="shared" ref="J7:J24" si="1">G7*I7</f>
        <v>28.5</v>
      </c>
      <c r="L7" s="1907">
        <f>T5</f>
        <v>3.2</v>
      </c>
      <c r="M7" s="1908" t="s">
        <v>137</v>
      </c>
      <c r="N7" s="1908">
        <v>1</v>
      </c>
      <c r="O7" s="1909">
        <f t="shared" ref="O7:O24" si="2">L7*N7</f>
        <v>3.2</v>
      </c>
      <c r="P7" s="1910"/>
      <c r="Q7" s="1907">
        <f t="array" ref="Q7:Q24">L7:L24</f>
        <v>3.2</v>
      </c>
      <c r="R7" s="1908" t="s">
        <v>137</v>
      </c>
      <c r="S7" s="1908">
        <v>19</v>
      </c>
      <c r="T7" s="1911">
        <f t="shared" ref="T7:T24" si="3">Q7*S7</f>
        <v>60.800000000000004</v>
      </c>
      <c r="V7" s="1907">
        <f>AD5</f>
        <v>48</v>
      </c>
      <c r="W7" s="1908" t="s">
        <v>137</v>
      </c>
      <c r="X7" s="1908">
        <v>1</v>
      </c>
      <c r="Y7" s="1909">
        <f t="shared" ref="Y7:Y24" si="4">V7*X7</f>
        <v>48</v>
      </c>
      <c r="Z7" s="1910"/>
      <c r="AA7" s="1907">
        <f t="array" ref="AA7:AA24">V7:V24</f>
        <v>48</v>
      </c>
      <c r="AB7" s="1908" t="s">
        <v>137</v>
      </c>
      <c r="AC7" s="1908">
        <v>19</v>
      </c>
      <c r="AD7" s="1911">
        <f t="shared" ref="AD7:AD24" si="5">AA7*AC7</f>
        <v>912</v>
      </c>
    </row>
    <row r="8" spans="1:30" ht="24.95" customHeight="1">
      <c r="A8" s="1882"/>
      <c r="B8" s="1907">
        <f t="shared" ref="B8:B24" si="6">B7</f>
        <v>1.5</v>
      </c>
      <c r="C8" s="1908" t="s">
        <v>137</v>
      </c>
      <c r="D8" s="1908">
        <v>2</v>
      </c>
      <c r="E8" s="1909">
        <f t="shared" si="0"/>
        <v>3</v>
      </c>
      <c r="F8" s="1910"/>
      <c r="G8" s="1907">
        <v>1.5</v>
      </c>
      <c r="H8" s="1908" t="s">
        <v>137</v>
      </c>
      <c r="I8" s="1908">
        <v>20</v>
      </c>
      <c r="J8" s="1911">
        <f t="shared" si="1"/>
        <v>30</v>
      </c>
      <c r="L8" s="1907">
        <f t="shared" ref="L8:L24" si="7">L7</f>
        <v>3.2</v>
      </c>
      <c r="M8" s="1908" t="s">
        <v>137</v>
      </c>
      <c r="N8" s="1908">
        <v>2</v>
      </c>
      <c r="O8" s="1909">
        <f t="shared" si="2"/>
        <v>6.4</v>
      </c>
      <c r="P8" s="1910"/>
      <c r="Q8" s="1907">
        <v>3.2</v>
      </c>
      <c r="R8" s="1908" t="s">
        <v>137</v>
      </c>
      <c r="S8" s="1908">
        <v>20</v>
      </c>
      <c r="T8" s="1911">
        <f t="shared" si="3"/>
        <v>64</v>
      </c>
      <c r="V8" s="1907">
        <f t="shared" ref="V8:V24" si="8">V7</f>
        <v>48</v>
      </c>
      <c r="W8" s="1908" t="s">
        <v>137</v>
      </c>
      <c r="X8" s="1908">
        <v>2</v>
      </c>
      <c r="Y8" s="1909">
        <f t="shared" si="4"/>
        <v>96</v>
      </c>
      <c r="Z8" s="1910"/>
      <c r="AA8" s="1907">
        <v>48</v>
      </c>
      <c r="AB8" s="1908" t="s">
        <v>137</v>
      </c>
      <c r="AC8" s="1908">
        <v>20</v>
      </c>
      <c r="AD8" s="1911">
        <f t="shared" si="5"/>
        <v>960</v>
      </c>
    </row>
    <row r="9" spans="1:30" ht="24.95" customHeight="1">
      <c r="A9" s="1882"/>
      <c r="B9" s="1907">
        <f t="shared" si="6"/>
        <v>1.5</v>
      </c>
      <c r="C9" s="1908" t="s">
        <v>137</v>
      </c>
      <c r="D9" s="1908">
        <v>3</v>
      </c>
      <c r="E9" s="1909">
        <f t="shared" si="0"/>
        <v>4.5</v>
      </c>
      <c r="F9" s="1910"/>
      <c r="G9" s="1907">
        <v>1.5</v>
      </c>
      <c r="H9" s="1908" t="s">
        <v>137</v>
      </c>
      <c r="I9" s="1908">
        <v>21</v>
      </c>
      <c r="J9" s="1911">
        <f t="shared" si="1"/>
        <v>31.5</v>
      </c>
      <c r="L9" s="1907">
        <f t="shared" si="7"/>
        <v>3.2</v>
      </c>
      <c r="M9" s="1908" t="s">
        <v>137</v>
      </c>
      <c r="N9" s="1908">
        <v>3</v>
      </c>
      <c r="O9" s="1909">
        <f t="shared" si="2"/>
        <v>9.6000000000000014</v>
      </c>
      <c r="P9" s="1910"/>
      <c r="Q9" s="1907">
        <v>3.2</v>
      </c>
      <c r="R9" s="1908" t="s">
        <v>137</v>
      </c>
      <c r="S9" s="1908">
        <v>21</v>
      </c>
      <c r="T9" s="1911">
        <f t="shared" si="3"/>
        <v>67.2</v>
      </c>
      <c r="V9" s="1907">
        <f t="shared" si="8"/>
        <v>48</v>
      </c>
      <c r="W9" s="1908" t="s">
        <v>137</v>
      </c>
      <c r="X9" s="1908">
        <v>3</v>
      </c>
      <c r="Y9" s="1909">
        <f t="shared" si="4"/>
        <v>144</v>
      </c>
      <c r="Z9" s="1910"/>
      <c r="AA9" s="1907">
        <v>48</v>
      </c>
      <c r="AB9" s="1908" t="s">
        <v>137</v>
      </c>
      <c r="AC9" s="1908">
        <v>21</v>
      </c>
      <c r="AD9" s="1911">
        <f t="shared" si="5"/>
        <v>1008</v>
      </c>
    </row>
    <row r="10" spans="1:30" ht="24.95" customHeight="1">
      <c r="A10" s="1882"/>
      <c r="B10" s="1907">
        <f t="shared" si="6"/>
        <v>1.5</v>
      </c>
      <c r="C10" s="1908" t="s">
        <v>137</v>
      </c>
      <c r="D10" s="1908">
        <v>4</v>
      </c>
      <c r="E10" s="1909">
        <f t="shared" si="0"/>
        <v>6</v>
      </c>
      <c r="F10" s="1910"/>
      <c r="G10" s="1907">
        <v>1.5</v>
      </c>
      <c r="H10" s="1908" t="s">
        <v>137</v>
      </c>
      <c r="I10" s="1908">
        <v>22</v>
      </c>
      <c r="J10" s="1911">
        <f t="shared" si="1"/>
        <v>33</v>
      </c>
      <c r="L10" s="1907">
        <f t="shared" si="7"/>
        <v>3.2</v>
      </c>
      <c r="M10" s="1908" t="s">
        <v>137</v>
      </c>
      <c r="N10" s="1908">
        <v>4</v>
      </c>
      <c r="O10" s="1909">
        <f t="shared" si="2"/>
        <v>12.8</v>
      </c>
      <c r="P10" s="1910"/>
      <c r="Q10" s="1907">
        <v>3.2</v>
      </c>
      <c r="R10" s="1908" t="s">
        <v>137</v>
      </c>
      <c r="S10" s="1908">
        <v>22</v>
      </c>
      <c r="T10" s="1911">
        <f t="shared" si="3"/>
        <v>70.400000000000006</v>
      </c>
      <c r="V10" s="1907">
        <f t="shared" si="8"/>
        <v>48</v>
      </c>
      <c r="W10" s="1908" t="s">
        <v>137</v>
      </c>
      <c r="X10" s="1908">
        <v>4</v>
      </c>
      <c r="Y10" s="1909">
        <f t="shared" si="4"/>
        <v>192</v>
      </c>
      <c r="Z10" s="1910"/>
      <c r="AA10" s="1907">
        <v>48</v>
      </c>
      <c r="AB10" s="1908" t="s">
        <v>137</v>
      </c>
      <c r="AC10" s="1908">
        <v>22</v>
      </c>
      <c r="AD10" s="1911">
        <f t="shared" si="5"/>
        <v>1056</v>
      </c>
    </row>
    <row r="11" spans="1:30" ht="24.95" customHeight="1">
      <c r="A11" s="1882"/>
      <c r="B11" s="1907">
        <f t="shared" si="6"/>
        <v>1.5</v>
      </c>
      <c r="C11" s="1908" t="s">
        <v>137</v>
      </c>
      <c r="D11" s="1908">
        <v>5</v>
      </c>
      <c r="E11" s="1909">
        <f t="shared" si="0"/>
        <v>7.5</v>
      </c>
      <c r="F11" s="1910"/>
      <c r="G11" s="1907">
        <v>1.5</v>
      </c>
      <c r="H11" s="1908" t="s">
        <v>137</v>
      </c>
      <c r="I11" s="1908">
        <v>23</v>
      </c>
      <c r="J11" s="1911">
        <f t="shared" si="1"/>
        <v>34.5</v>
      </c>
      <c r="L11" s="1907">
        <f t="shared" si="7"/>
        <v>3.2</v>
      </c>
      <c r="M11" s="1908" t="s">
        <v>137</v>
      </c>
      <c r="N11" s="1908">
        <v>5</v>
      </c>
      <c r="O11" s="1909">
        <f t="shared" si="2"/>
        <v>16</v>
      </c>
      <c r="P11" s="1910"/>
      <c r="Q11" s="1907">
        <v>3.2</v>
      </c>
      <c r="R11" s="1908" t="s">
        <v>137</v>
      </c>
      <c r="S11" s="1908">
        <v>23</v>
      </c>
      <c r="T11" s="1911">
        <f t="shared" si="3"/>
        <v>73.600000000000009</v>
      </c>
      <c r="V11" s="1907">
        <f t="shared" si="8"/>
        <v>48</v>
      </c>
      <c r="W11" s="1908" t="s">
        <v>137</v>
      </c>
      <c r="X11" s="1908">
        <v>5</v>
      </c>
      <c r="Y11" s="1909">
        <f t="shared" si="4"/>
        <v>240</v>
      </c>
      <c r="Z11" s="1910"/>
      <c r="AA11" s="1907">
        <v>48</v>
      </c>
      <c r="AB11" s="1908" t="s">
        <v>137</v>
      </c>
      <c r="AC11" s="1908">
        <v>23</v>
      </c>
      <c r="AD11" s="1911">
        <f t="shared" si="5"/>
        <v>1104</v>
      </c>
    </row>
    <row r="12" spans="1:30" ht="24.95" customHeight="1">
      <c r="A12" s="1882"/>
      <c r="B12" s="1907">
        <f t="shared" si="6"/>
        <v>1.5</v>
      </c>
      <c r="C12" s="1908" t="s">
        <v>137</v>
      </c>
      <c r="D12" s="1908">
        <v>6</v>
      </c>
      <c r="E12" s="1909">
        <f t="shared" si="0"/>
        <v>9</v>
      </c>
      <c r="F12" s="1910"/>
      <c r="G12" s="1907">
        <v>1.5</v>
      </c>
      <c r="H12" s="1908" t="s">
        <v>137</v>
      </c>
      <c r="I12" s="1908">
        <v>24</v>
      </c>
      <c r="J12" s="1911">
        <f t="shared" si="1"/>
        <v>36</v>
      </c>
      <c r="L12" s="1907">
        <f t="shared" si="7"/>
        <v>3.2</v>
      </c>
      <c r="M12" s="1908" t="s">
        <v>137</v>
      </c>
      <c r="N12" s="1908">
        <v>6</v>
      </c>
      <c r="O12" s="1909">
        <f t="shared" si="2"/>
        <v>19.200000000000003</v>
      </c>
      <c r="P12" s="1910"/>
      <c r="Q12" s="1907">
        <v>3.2</v>
      </c>
      <c r="R12" s="1908" t="s">
        <v>137</v>
      </c>
      <c r="S12" s="1908">
        <v>24</v>
      </c>
      <c r="T12" s="1911">
        <f t="shared" si="3"/>
        <v>76.800000000000011</v>
      </c>
      <c r="V12" s="1907">
        <f t="shared" si="8"/>
        <v>48</v>
      </c>
      <c r="W12" s="1908" t="s">
        <v>137</v>
      </c>
      <c r="X12" s="1908">
        <v>6</v>
      </c>
      <c r="Y12" s="1909">
        <f t="shared" si="4"/>
        <v>288</v>
      </c>
      <c r="Z12" s="1910"/>
      <c r="AA12" s="1907">
        <v>48</v>
      </c>
      <c r="AB12" s="1908" t="s">
        <v>137</v>
      </c>
      <c r="AC12" s="1908">
        <v>24</v>
      </c>
      <c r="AD12" s="1911">
        <f t="shared" si="5"/>
        <v>1152</v>
      </c>
    </row>
    <row r="13" spans="1:30" ht="24.95" customHeight="1">
      <c r="A13" s="1882"/>
      <c r="B13" s="1907">
        <f t="shared" si="6"/>
        <v>1.5</v>
      </c>
      <c r="C13" s="1908" t="s">
        <v>137</v>
      </c>
      <c r="D13" s="1908">
        <v>7</v>
      </c>
      <c r="E13" s="1909">
        <f t="shared" si="0"/>
        <v>10.5</v>
      </c>
      <c r="F13" s="1910"/>
      <c r="G13" s="1907">
        <v>1.5</v>
      </c>
      <c r="H13" s="1908" t="s">
        <v>137</v>
      </c>
      <c r="I13" s="1908">
        <v>25</v>
      </c>
      <c r="J13" s="1911">
        <f t="shared" si="1"/>
        <v>37.5</v>
      </c>
      <c r="L13" s="1907">
        <f t="shared" si="7"/>
        <v>3.2</v>
      </c>
      <c r="M13" s="1908" t="s">
        <v>137</v>
      </c>
      <c r="N13" s="1908">
        <v>7</v>
      </c>
      <c r="O13" s="1909">
        <f t="shared" si="2"/>
        <v>22.400000000000002</v>
      </c>
      <c r="P13" s="1910"/>
      <c r="Q13" s="1907">
        <v>3.2</v>
      </c>
      <c r="R13" s="1908" t="s">
        <v>137</v>
      </c>
      <c r="S13" s="1908">
        <v>25</v>
      </c>
      <c r="T13" s="1911">
        <f t="shared" si="3"/>
        <v>80</v>
      </c>
      <c r="V13" s="1907">
        <f t="shared" si="8"/>
        <v>48</v>
      </c>
      <c r="W13" s="1908" t="s">
        <v>137</v>
      </c>
      <c r="X13" s="1908">
        <v>7</v>
      </c>
      <c r="Y13" s="1909">
        <f t="shared" si="4"/>
        <v>336</v>
      </c>
      <c r="Z13" s="1910"/>
      <c r="AA13" s="1907">
        <v>48</v>
      </c>
      <c r="AB13" s="1908" t="s">
        <v>137</v>
      </c>
      <c r="AC13" s="1908">
        <v>25</v>
      </c>
      <c r="AD13" s="1911">
        <f t="shared" si="5"/>
        <v>1200</v>
      </c>
    </row>
    <row r="14" spans="1:30" ht="24.95" customHeight="1">
      <c r="A14" s="1882"/>
      <c r="B14" s="1907">
        <f t="shared" si="6"/>
        <v>1.5</v>
      </c>
      <c r="C14" s="1908" t="s">
        <v>137</v>
      </c>
      <c r="D14" s="1908">
        <v>8</v>
      </c>
      <c r="E14" s="1909">
        <f t="shared" si="0"/>
        <v>12</v>
      </c>
      <c r="F14" s="1910"/>
      <c r="G14" s="1907">
        <v>1.5</v>
      </c>
      <c r="H14" s="1908" t="s">
        <v>137</v>
      </c>
      <c r="I14" s="1908">
        <v>26</v>
      </c>
      <c r="J14" s="1911">
        <f t="shared" si="1"/>
        <v>39</v>
      </c>
      <c r="L14" s="1907">
        <f t="shared" si="7"/>
        <v>3.2</v>
      </c>
      <c r="M14" s="1908" t="s">
        <v>137</v>
      </c>
      <c r="N14" s="1908">
        <v>8</v>
      </c>
      <c r="O14" s="1909">
        <f t="shared" si="2"/>
        <v>25.6</v>
      </c>
      <c r="P14" s="1910"/>
      <c r="Q14" s="1907">
        <v>3.2</v>
      </c>
      <c r="R14" s="1908" t="s">
        <v>137</v>
      </c>
      <c r="S14" s="1908">
        <v>26</v>
      </c>
      <c r="T14" s="1911">
        <f t="shared" si="3"/>
        <v>83.2</v>
      </c>
      <c r="V14" s="1907">
        <f t="shared" si="8"/>
        <v>48</v>
      </c>
      <c r="W14" s="1908" t="s">
        <v>137</v>
      </c>
      <c r="X14" s="1908">
        <v>8</v>
      </c>
      <c r="Y14" s="1909">
        <f t="shared" si="4"/>
        <v>384</v>
      </c>
      <c r="Z14" s="1910"/>
      <c r="AA14" s="1907">
        <v>48</v>
      </c>
      <c r="AB14" s="1908" t="s">
        <v>137</v>
      </c>
      <c r="AC14" s="1908">
        <v>26</v>
      </c>
      <c r="AD14" s="1911">
        <f t="shared" si="5"/>
        <v>1248</v>
      </c>
    </row>
    <row r="15" spans="1:30" ht="24.95" customHeight="1">
      <c r="A15" s="1882"/>
      <c r="B15" s="1907">
        <f t="shared" si="6"/>
        <v>1.5</v>
      </c>
      <c r="C15" s="1908" t="s">
        <v>137</v>
      </c>
      <c r="D15" s="1908">
        <v>9</v>
      </c>
      <c r="E15" s="1909">
        <f t="shared" si="0"/>
        <v>13.5</v>
      </c>
      <c r="F15" s="1910"/>
      <c r="G15" s="1907">
        <v>1.5</v>
      </c>
      <c r="H15" s="1908" t="s">
        <v>137</v>
      </c>
      <c r="I15" s="1908">
        <v>27</v>
      </c>
      <c r="J15" s="1911">
        <f t="shared" si="1"/>
        <v>40.5</v>
      </c>
      <c r="L15" s="1907">
        <f t="shared" si="7"/>
        <v>3.2</v>
      </c>
      <c r="M15" s="1908" t="s">
        <v>137</v>
      </c>
      <c r="N15" s="1908">
        <v>9</v>
      </c>
      <c r="O15" s="1909">
        <f t="shared" si="2"/>
        <v>28.8</v>
      </c>
      <c r="P15" s="1910"/>
      <c r="Q15" s="1907">
        <v>3.2</v>
      </c>
      <c r="R15" s="1908" t="s">
        <v>137</v>
      </c>
      <c r="S15" s="1908">
        <v>27</v>
      </c>
      <c r="T15" s="1911">
        <f t="shared" si="3"/>
        <v>86.4</v>
      </c>
      <c r="V15" s="1907">
        <f t="shared" si="8"/>
        <v>48</v>
      </c>
      <c r="W15" s="1908" t="s">
        <v>137</v>
      </c>
      <c r="X15" s="1908">
        <v>9</v>
      </c>
      <c r="Y15" s="1909">
        <f t="shared" si="4"/>
        <v>432</v>
      </c>
      <c r="Z15" s="1910"/>
      <c r="AA15" s="1907">
        <v>48</v>
      </c>
      <c r="AB15" s="1908" t="s">
        <v>137</v>
      </c>
      <c r="AC15" s="1908">
        <v>27</v>
      </c>
      <c r="AD15" s="1911">
        <f t="shared" si="5"/>
        <v>1296</v>
      </c>
    </row>
    <row r="16" spans="1:30" ht="24.95" customHeight="1">
      <c r="A16" s="1882"/>
      <c r="B16" s="1907">
        <f t="shared" si="6"/>
        <v>1.5</v>
      </c>
      <c r="C16" s="1908" t="s">
        <v>137</v>
      </c>
      <c r="D16" s="1908">
        <v>10</v>
      </c>
      <c r="E16" s="1909">
        <f t="shared" si="0"/>
        <v>15</v>
      </c>
      <c r="F16" s="1910"/>
      <c r="G16" s="1907">
        <v>1.5</v>
      </c>
      <c r="H16" s="1908" t="s">
        <v>137</v>
      </c>
      <c r="I16" s="1908">
        <v>28</v>
      </c>
      <c r="J16" s="1911">
        <f t="shared" si="1"/>
        <v>42</v>
      </c>
      <c r="L16" s="1907">
        <f t="shared" si="7"/>
        <v>3.2</v>
      </c>
      <c r="M16" s="1908" t="s">
        <v>137</v>
      </c>
      <c r="N16" s="1908">
        <v>10</v>
      </c>
      <c r="O16" s="1909">
        <f t="shared" si="2"/>
        <v>32</v>
      </c>
      <c r="P16" s="1910"/>
      <c r="Q16" s="1907">
        <v>3.2</v>
      </c>
      <c r="R16" s="1908" t="s">
        <v>137</v>
      </c>
      <c r="S16" s="1908">
        <v>28</v>
      </c>
      <c r="T16" s="1911">
        <f t="shared" si="3"/>
        <v>89.600000000000009</v>
      </c>
      <c r="V16" s="1907">
        <f t="shared" si="8"/>
        <v>48</v>
      </c>
      <c r="W16" s="1908" t="s">
        <v>137</v>
      </c>
      <c r="X16" s="1908">
        <v>10</v>
      </c>
      <c r="Y16" s="1909">
        <f t="shared" si="4"/>
        <v>480</v>
      </c>
      <c r="Z16" s="1910"/>
      <c r="AA16" s="1907">
        <v>48</v>
      </c>
      <c r="AB16" s="1908" t="s">
        <v>137</v>
      </c>
      <c r="AC16" s="1908">
        <v>28</v>
      </c>
      <c r="AD16" s="1911">
        <f t="shared" si="5"/>
        <v>1344</v>
      </c>
    </row>
    <row r="17" spans="1:30" ht="24.95" customHeight="1">
      <c r="A17" s="1882"/>
      <c r="B17" s="1907">
        <f t="shared" si="6"/>
        <v>1.5</v>
      </c>
      <c r="C17" s="1908" t="s">
        <v>137</v>
      </c>
      <c r="D17" s="1908">
        <v>11</v>
      </c>
      <c r="E17" s="1909">
        <f t="shared" si="0"/>
        <v>16.5</v>
      </c>
      <c r="F17" s="1910"/>
      <c r="G17" s="1907">
        <v>1.5</v>
      </c>
      <c r="H17" s="1908" t="s">
        <v>137</v>
      </c>
      <c r="I17" s="1908">
        <v>29</v>
      </c>
      <c r="J17" s="1911">
        <f t="shared" si="1"/>
        <v>43.5</v>
      </c>
      <c r="L17" s="1907">
        <f t="shared" si="7"/>
        <v>3.2</v>
      </c>
      <c r="M17" s="1908" t="s">
        <v>137</v>
      </c>
      <c r="N17" s="1908">
        <v>11</v>
      </c>
      <c r="O17" s="1909">
        <f t="shared" si="2"/>
        <v>35.200000000000003</v>
      </c>
      <c r="P17" s="1910"/>
      <c r="Q17" s="1907">
        <v>3.2</v>
      </c>
      <c r="R17" s="1908" t="s">
        <v>137</v>
      </c>
      <c r="S17" s="1908">
        <v>29</v>
      </c>
      <c r="T17" s="1911">
        <f t="shared" si="3"/>
        <v>92.800000000000011</v>
      </c>
      <c r="V17" s="1907">
        <f t="shared" si="8"/>
        <v>48</v>
      </c>
      <c r="W17" s="1908" t="s">
        <v>137</v>
      </c>
      <c r="X17" s="1908">
        <v>11</v>
      </c>
      <c r="Y17" s="1909">
        <f t="shared" si="4"/>
        <v>528</v>
      </c>
      <c r="Z17" s="1910"/>
      <c r="AA17" s="1907">
        <v>48</v>
      </c>
      <c r="AB17" s="1908" t="s">
        <v>137</v>
      </c>
      <c r="AC17" s="1908">
        <v>29</v>
      </c>
      <c r="AD17" s="1911">
        <f t="shared" si="5"/>
        <v>1392</v>
      </c>
    </row>
    <row r="18" spans="1:30" ht="24.95" customHeight="1">
      <c r="A18" s="1882"/>
      <c r="B18" s="1907">
        <f t="shared" si="6"/>
        <v>1.5</v>
      </c>
      <c r="C18" s="1908" t="s">
        <v>137</v>
      </c>
      <c r="D18" s="1908">
        <v>12</v>
      </c>
      <c r="E18" s="1909">
        <f t="shared" si="0"/>
        <v>18</v>
      </c>
      <c r="F18" s="1910"/>
      <c r="G18" s="1907">
        <v>1.5</v>
      </c>
      <c r="H18" s="1908" t="s">
        <v>137</v>
      </c>
      <c r="I18" s="1908">
        <v>30</v>
      </c>
      <c r="J18" s="1911">
        <f t="shared" si="1"/>
        <v>45</v>
      </c>
      <c r="L18" s="1907">
        <f t="shared" si="7"/>
        <v>3.2</v>
      </c>
      <c r="M18" s="1908" t="s">
        <v>137</v>
      </c>
      <c r="N18" s="1908">
        <v>12</v>
      </c>
      <c r="O18" s="1909">
        <f t="shared" si="2"/>
        <v>38.400000000000006</v>
      </c>
      <c r="P18" s="1910"/>
      <c r="Q18" s="1907">
        <v>3.2</v>
      </c>
      <c r="R18" s="1908" t="s">
        <v>137</v>
      </c>
      <c r="S18" s="1908">
        <v>30</v>
      </c>
      <c r="T18" s="1911">
        <f t="shared" si="3"/>
        <v>96</v>
      </c>
      <c r="V18" s="1907">
        <f t="shared" si="8"/>
        <v>48</v>
      </c>
      <c r="W18" s="1908" t="s">
        <v>137</v>
      </c>
      <c r="X18" s="1908">
        <v>12</v>
      </c>
      <c r="Y18" s="1909">
        <f t="shared" si="4"/>
        <v>576</v>
      </c>
      <c r="Z18" s="1910"/>
      <c r="AA18" s="1907">
        <v>48</v>
      </c>
      <c r="AB18" s="1908" t="s">
        <v>137</v>
      </c>
      <c r="AC18" s="1908">
        <v>30</v>
      </c>
      <c r="AD18" s="1911">
        <f t="shared" si="5"/>
        <v>1440</v>
      </c>
    </row>
    <row r="19" spans="1:30" ht="24.95" customHeight="1">
      <c r="A19" s="1882"/>
      <c r="B19" s="1907">
        <f t="shared" si="6"/>
        <v>1.5</v>
      </c>
      <c r="C19" s="1908" t="s">
        <v>137</v>
      </c>
      <c r="D19" s="1908">
        <v>13</v>
      </c>
      <c r="E19" s="1909">
        <f t="shared" si="0"/>
        <v>19.5</v>
      </c>
      <c r="F19" s="1910"/>
      <c r="G19" s="1907">
        <v>1.5</v>
      </c>
      <c r="H19" s="1908" t="s">
        <v>137</v>
      </c>
      <c r="I19" s="1908">
        <v>31</v>
      </c>
      <c r="J19" s="1911">
        <f t="shared" si="1"/>
        <v>46.5</v>
      </c>
      <c r="L19" s="1907">
        <f t="shared" si="7"/>
        <v>3.2</v>
      </c>
      <c r="M19" s="1908" t="s">
        <v>137</v>
      </c>
      <c r="N19" s="1908">
        <v>13</v>
      </c>
      <c r="O19" s="1909">
        <f t="shared" si="2"/>
        <v>41.6</v>
      </c>
      <c r="P19" s="1910"/>
      <c r="Q19" s="1907">
        <v>3.2</v>
      </c>
      <c r="R19" s="1908" t="s">
        <v>137</v>
      </c>
      <c r="S19" s="1908">
        <v>31</v>
      </c>
      <c r="T19" s="1911">
        <f t="shared" si="3"/>
        <v>99.2</v>
      </c>
      <c r="V19" s="1907">
        <f t="shared" si="8"/>
        <v>48</v>
      </c>
      <c r="W19" s="1908" t="s">
        <v>137</v>
      </c>
      <c r="X19" s="1908">
        <v>13</v>
      </c>
      <c r="Y19" s="1909">
        <f t="shared" si="4"/>
        <v>624</v>
      </c>
      <c r="Z19" s="1910"/>
      <c r="AA19" s="1907">
        <v>48</v>
      </c>
      <c r="AB19" s="1908" t="s">
        <v>137</v>
      </c>
      <c r="AC19" s="1908">
        <v>31</v>
      </c>
      <c r="AD19" s="1911">
        <f t="shared" si="5"/>
        <v>1488</v>
      </c>
    </row>
    <row r="20" spans="1:30" ht="24.95" customHeight="1">
      <c r="A20" s="1882"/>
      <c r="B20" s="1907">
        <f t="shared" si="6"/>
        <v>1.5</v>
      </c>
      <c r="C20" s="1908" t="s">
        <v>137</v>
      </c>
      <c r="D20" s="1908">
        <v>14</v>
      </c>
      <c r="E20" s="1909">
        <f t="shared" si="0"/>
        <v>21</v>
      </c>
      <c r="F20" s="1910"/>
      <c r="G20" s="1907">
        <v>1.5</v>
      </c>
      <c r="H20" s="1908" t="s">
        <v>137</v>
      </c>
      <c r="I20" s="1908">
        <v>32</v>
      </c>
      <c r="J20" s="1911">
        <f t="shared" si="1"/>
        <v>48</v>
      </c>
      <c r="L20" s="1907">
        <f t="shared" si="7"/>
        <v>3.2</v>
      </c>
      <c r="M20" s="1908" t="s">
        <v>137</v>
      </c>
      <c r="N20" s="1908">
        <v>14</v>
      </c>
      <c r="O20" s="1909">
        <f t="shared" si="2"/>
        <v>44.800000000000004</v>
      </c>
      <c r="P20" s="1910"/>
      <c r="Q20" s="1907">
        <v>3.2</v>
      </c>
      <c r="R20" s="1908" t="s">
        <v>137</v>
      </c>
      <c r="S20" s="1908">
        <v>32</v>
      </c>
      <c r="T20" s="1911">
        <f t="shared" si="3"/>
        <v>102.4</v>
      </c>
      <c r="V20" s="1907">
        <f t="shared" si="8"/>
        <v>48</v>
      </c>
      <c r="W20" s="1908" t="s">
        <v>137</v>
      </c>
      <c r="X20" s="1908">
        <v>14</v>
      </c>
      <c r="Y20" s="1909">
        <f t="shared" si="4"/>
        <v>672</v>
      </c>
      <c r="Z20" s="1910"/>
      <c r="AA20" s="1907">
        <v>48</v>
      </c>
      <c r="AB20" s="1908" t="s">
        <v>137</v>
      </c>
      <c r="AC20" s="1908">
        <v>32</v>
      </c>
      <c r="AD20" s="1911">
        <f t="shared" si="5"/>
        <v>1536</v>
      </c>
    </row>
    <row r="21" spans="1:30" ht="24.95" customHeight="1">
      <c r="A21" s="1882"/>
      <c r="B21" s="1907">
        <f t="shared" si="6"/>
        <v>1.5</v>
      </c>
      <c r="C21" s="1908" t="s">
        <v>137</v>
      </c>
      <c r="D21" s="1908">
        <v>15</v>
      </c>
      <c r="E21" s="1909">
        <f t="shared" si="0"/>
        <v>22.5</v>
      </c>
      <c r="F21" s="1910"/>
      <c r="G21" s="1907">
        <v>1.5</v>
      </c>
      <c r="H21" s="1908" t="s">
        <v>137</v>
      </c>
      <c r="I21" s="1908">
        <v>33</v>
      </c>
      <c r="J21" s="1911">
        <f t="shared" si="1"/>
        <v>49.5</v>
      </c>
      <c r="L21" s="1907">
        <f t="shared" si="7"/>
        <v>3.2</v>
      </c>
      <c r="M21" s="1908" t="s">
        <v>137</v>
      </c>
      <c r="N21" s="1908">
        <v>15</v>
      </c>
      <c r="O21" s="1909">
        <f t="shared" si="2"/>
        <v>48</v>
      </c>
      <c r="P21" s="1910"/>
      <c r="Q21" s="1907">
        <v>3.2</v>
      </c>
      <c r="R21" s="1908" t="s">
        <v>137</v>
      </c>
      <c r="S21" s="1908">
        <v>33</v>
      </c>
      <c r="T21" s="1911">
        <f t="shared" si="3"/>
        <v>105.60000000000001</v>
      </c>
      <c r="V21" s="1907">
        <f t="shared" si="8"/>
        <v>48</v>
      </c>
      <c r="W21" s="1908" t="s">
        <v>137</v>
      </c>
      <c r="X21" s="1908">
        <v>15</v>
      </c>
      <c r="Y21" s="1909">
        <f t="shared" si="4"/>
        <v>720</v>
      </c>
      <c r="Z21" s="1910"/>
      <c r="AA21" s="1907">
        <v>48</v>
      </c>
      <c r="AB21" s="1908" t="s">
        <v>137</v>
      </c>
      <c r="AC21" s="1908">
        <v>33</v>
      </c>
      <c r="AD21" s="1911">
        <f t="shared" si="5"/>
        <v>1584</v>
      </c>
    </row>
    <row r="22" spans="1:30" ht="24.95" customHeight="1">
      <c r="A22" s="1882"/>
      <c r="B22" s="1907">
        <f t="shared" si="6"/>
        <v>1.5</v>
      </c>
      <c r="C22" s="1908" t="s">
        <v>137</v>
      </c>
      <c r="D22" s="1908">
        <v>16</v>
      </c>
      <c r="E22" s="1909">
        <f t="shared" si="0"/>
        <v>24</v>
      </c>
      <c r="F22" s="1910"/>
      <c r="G22" s="1907">
        <v>1.5</v>
      </c>
      <c r="H22" s="1908" t="s">
        <v>137</v>
      </c>
      <c r="I22" s="1908">
        <v>34</v>
      </c>
      <c r="J22" s="1911">
        <f t="shared" si="1"/>
        <v>51</v>
      </c>
      <c r="L22" s="1907">
        <f t="shared" si="7"/>
        <v>3.2</v>
      </c>
      <c r="M22" s="1908" t="s">
        <v>137</v>
      </c>
      <c r="N22" s="1908">
        <v>16</v>
      </c>
      <c r="O22" s="1909">
        <f t="shared" si="2"/>
        <v>51.2</v>
      </c>
      <c r="P22" s="1910"/>
      <c r="Q22" s="1907">
        <v>3.2</v>
      </c>
      <c r="R22" s="1908" t="s">
        <v>137</v>
      </c>
      <c r="S22" s="1908">
        <v>34</v>
      </c>
      <c r="T22" s="1911">
        <f t="shared" si="3"/>
        <v>108.80000000000001</v>
      </c>
      <c r="V22" s="1907">
        <f t="shared" si="8"/>
        <v>48</v>
      </c>
      <c r="W22" s="1908" t="s">
        <v>137</v>
      </c>
      <c r="X22" s="1908">
        <v>16</v>
      </c>
      <c r="Y22" s="1909">
        <f t="shared" si="4"/>
        <v>768</v>
      </c>
      <c r="Z22" s="1910"/>
      <c r="AA22" s="1907">
        <v>48</v>
      </c>
      <c r="AB22" s="1908" t="s">
        <v>137</v>
      </c>
      <c r="AC22" s="1908">
        <v>34</v>
      </c>
      <c r="AD22" s="1911">
        <f t="shared" si="5"/>
        <v>1632</v>
      </c>
    </row>
    <row r="23" spans="1:30" ht="24.95" customHeight="1">
      <c r="A23" s="1882"/>
      <c r="B23" s="1907">
        <f t="shared" si="6"/>
        <v>1.5</v>
      </c>
      <c r="C23" s="1908" t="s">
        <v>137</v>
      </c>
      <c r="D23" s="1908">
        <v>17</v>
      </c>
      <c r="E23" s="1909">
        <f t="shared" si="0"/>
        <v>25.5</v>
      </c>
      <c r="F23" s="1910"/>
      <c r="G23" s="1907">
        <v>1.5</v>
      </c>
      <c r="H23" s="1908" t="s">
        <v>137</v>
      </c>
      <c r="I23" s="1908">
        <v>35</v>
      </c>
      <c r="J23" s="1911">
        <f t="shared" si="1"/>
        <v>52.5</v>
      </c>
      <c r="L23" s="1907">
        <f t="shared" si="7"/>
        <v>3.2</v>
      </c>
      <c r="M23" s="1908" t="s">
        <v>137</v>
      </c>
      <c r="N23" s="1908">
        <v>17</v>
      </c>
      <c r="O23" s="1909">
        <f t="shared" si="2"/>
        <v>54.400000000000006</v>
      </c>
      <c r="P23" s="1910"/>
      <c r="Q23" s="1907">
        <v>3.2</v>
      </c>
      <c r="R23" s="1908" t="s">
        <v>137</v>
      </c>
      <c r="S23" s="1908">
        <v>35</v>
      </c>
      <c r="T23" s="1911">
        <f t="shared" si="3"/>
        <v>112</v>
      </c>
      <c r="V23" s="1907">
        <f t="shared" si="8"/>
        <v>48</v>
      </c>
      <c r="W23" s="1908" t="s">
        <v>137</v>
      </c>
      <c r="X23" s="1908">
        <v>17</v>
      </c>
      <c r="Y23" s="1909">
        <f t="shared" si="4"/>
        <v>816</v>
      </c>
      <c r="Z23" s="1910"/>
      <c r="AA23" s="1907">
        <v>48</v>
      </c>
      <c r="AB23" s="1908" t="s">
        <v>137</v>
      </c>
      <c r="AC23" s="1908">
        <v>35</v>
      </c>
      <c r="AD23" s="1911">
        <f t="shared" si="5"/>
        <v>1680</v>
      </c>
    </row>
    <row r="24" spans="1:30" ht="24.95" customHeight="1" thickBot="1">
      <c r="A24" s="1882"/>
      <c r="B24" s="1912">
        <f t="shared" si="6"/>
        <v>1.5</v>
      </c>
      <c r="C24" s="1913" t="s">
        <v>137</v>
      </c>
      <c r="D24" s="1913">
        <v>18</v>
      </c>
      <c r="E24" s="1914">
        <f t="shared" si="0"/>
        <v>27</v>
      </c>
      <c r="F24" s="1915"/>
      <c r="G24" s="1912">
        <v>1.5</v>
      </c>
      <c r="H24" s="1913" t="s">
        <v>137</v>
      </c>
      <c r="I24" s="1913">
        <v>36</v>
      </c>
      <c r="J24" s="1916">
        <f t="shared" si="1"/>
        <v>54</v>
      </c>
      <c r="K24" s="1917"/>
      <c r="L24" s="1912">
        <f t="shared" si="7"/>
        <v>3.2</v>
      </c>
      <c r="M24" s="1913" t="s">
        <v>137</v>
      </c>
      <c r="N24" s="1913">
        <v>18</v>
      </c>
      <c r="O24" s="1914">
        <f t="shared" si="2"/>
        <v>57.6</v>
      </c>
      <c r="P24" s="1915"/>
      <c r="Q24" s="1912">
        <v>3.2</v>
      </c>
      <c r="R24" s="1913" t="s">
        <v>137</v>
      </c>
      <c r="S24" s="1913">
        <v>36</v>
      </c>
      <c r="T24" s="1916">
        <f t="shared" si="3"/>
        <v>115.2</v>
      </c>
      <c r="U24" s="1917"/>
      <c r="V24" s="1912">
        <f t="shared" si="8"/>
        <v>48</v>
      </c>
      <c r="W24" s="1913" t="s">
        <v>137</v>
      </c>
      <c r="X24" s="1913">
        <v>18</v>
      </c>
      <c r="Y24" s="1914">
        <f t="shared" si="4"/>
        <v>864</v>
      </c>
      <c r="Z24" s="1915"/>
      <c r="AA24" s="1912">
        <v>48</v>
      </c>
      <c r="AB24" s="1913" t="s">
        <v>137</v>
      </c>
      <c r="AC24" s="1913">
        <v>36</v>
      </c>
      <c r="AD24" s="1916">
        <f t="shared" si="5"/>
        <v>1728</v>
      </c>
    </row>
    <row r="25" spans="1:30" ht="13.5" thickTop="1"/>
  </sheetData>
  <mergeCells count="1">
    <mergeCell ref="B2:J4"/>
  </mergeCells>
  <phoneticPr fontId="15" type="noConversion"/>
  <printOptions horizontalCentered="1" verticalCentered="1"/>
  <pageMargins left="0" right="0" top="0" bottom="0" header="0.4921259845" footer="0.4921259845"/>
  <pageSetup paperSize="9" orientation="landscape" horizontalDpi="4294967292" verticalDpi="4294967292" r:id="rId1"/>
  <headerFooter alignWithMargins="0">
    <oddHeader>&amp;R&amp;F</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L148"/>
  <sheetViews>
    <sheetView zoomScale="75" zoomScaleNormal="75" workbookViewId="0">
      <selection activeCell="P23" sqref="P23"/>
    </sheetView>
  </sheetViews>
  <sheetFormatPr baseColWidth="10" defaultRowHeight="12.75"/>
  <cols>
    <col min="1" max="1" width="2.28515625" style="384" customWidth="1"/>
    <col min="2" max="2" width="22.85546875" style="384" customWidth="1"/>
    <col min="3" max="3" width="17.140625" style="384" customWidth="1"/>
    <col min="4" max="4" width="11.42578125" style="384"/>
    <col min="5" max="5" width="21.140625" style="384" customWidth="1"/>
    <col min="6" max="7" width="11.42578125" style="384"/>
    <col min="8" max="8" width="18.28515625" style="384" customWidth="1"/>
    <col min="9" max="10" width="21.7109375" style="384" customWidth="1"/>
    <col min="11" max="11" width="13.42578125" style="384" bestFit="1" customWidth="1"/>
    <col min="12" max="16384" width="11.42578125" style="384"/>
  </cols>
  <sheetData>
    <row r="2" spans="1:12" ht="21.75" customHeight="1">
      <c r="A2" s="379"/>
      <c r="B2" s="380" t="s">
        <v>195</v>
      </c>
      <c r="C2" s="381"/>
      <c r="D2" s="382"/>
      <c r="E2" s="382"/>
      <c r="F2" s="382"/>
      <c r="G2" s="382"/>
      <c r="H2" s="382"/>
      <c r="I2" s="382"/>
      <c r="J2" s="382"/>
      <c r="K2" s="382"/>
      <c r="L2" s="383"/>
    </row>
    <row r="3" spans="1:12" s="379" customFormat="1" ht="38.25" customHeight="1">
      <c r="B3" s="385" t="str">
        <f ca="1">CELL("nomfichier")</f>
        <v>D:\Données\1.UPRT\0-UPRT.fait\uprt-php\www\mesimages\fichiers-uprt\ff-fiches-fabrication\ff-fiches-fabrication-maj-08-2020\[ff-5-B.collectivite-conditionnement-gastronormes.xlsx]complément</v>
      </c>
      <c r="C3" s="385"/>
      <c r="D3" s="386"/>
      <c r="E3" s="385"/>
      <c r="F3" s="387"/>
      <c r="G3" s="388"/>
      <c r="H3" s="387"/>
      <c r="I3" s="389" t="s">
        <v>132</v>
      </c>
      <c r="J3" s="390"/>
      <c r="K3" s="391"/>
      <c r="L3" s="392" t="str">
        <f ca="1">MID(CELL("filename",L3),FIND("[",CELL("filename",L3)),300)</f>
        <v>[ff-5-B.collectivite-conditionnement-gastronormes.xlsx]liste.des.documents</v>
      </c>
    </row>
    <row r="4" spans="1:12" ht="26.25" customHeight="1">
      <c r="B4" s="3831" t="s">
        <v>724</v>
      </c>
      <c r="C4" s="3831"/>
      <c r="D4" s="3831"/>
      <c r="E4" s="3831"/>
      <c r="F4" s="3831"/>
      <c r="G4" s="3831"/>
      <c r="H4" s="3831"/>
      <c r="I4" s="3831"/>
      <c r="J4" s="3831"/>
      <c r="K4" s="3831"/>
      <c r="L4" s="3831"/>
    </row>
    <row r="5" spans="1:12" ht="26.25" customHeight="1">
      <c r="B5" s="3831"/>
      <c r="C5" s="3831"/>
      <c r="D5" s="3831"/>
      <c r="E5" s="3831"/>
      <c r="F5" s="3831"/>
      <c r="G5" s="3831"/>
      <c r="H5" s="3831"/>
      <c r="I5" s="3831"/>
      <c r="J5" s="3831"/>
      <c r="K5" s="3831"/>
      <c r="L5" s="3831"/>
    </row>
    <row r="6" spans="1:12" ht="26.25" customHeight="1">
      <c r="B6" s="374"/>
      <c r="C6" s="374"/>
      <c r="D6" s="374"/>
      <c r="E6" s="374"/>
      <c r="F6" s="374"/>
      <c r="G6" s="374"/>
      <c r="H6" s="374"/>
      <c r="I6" s="374"/>
      <c r="J6" s="374"/>
      <c r="K6" s="374"/>
      <c r="L6" s="374"/>
    </row>
    <row r="7" spans="1:12" ht="26.25">
      <c r="B7" s="3860" t="s">
        <v>421</v>
      </c>
      <c r="C7" s="3860"/>
      <c r="D7" s="3860"/>
      <c r="E7" s="3860"/>
      <c r="F7" s="3860"/>
      <c r="G7" s="3860"/>
      <c r="H7" s="3860"/>
      <c r="I7" s="3860"/>
      <c r="J7" s="3860"/>
      <c r="K7" s="3860"/>
      <c r="L7" s="3860"/>
    </row>
    <row r="8" spans="1:12" ht="26.25">
      <c r="B8" s="185"/>
      <c r="C8" s="184"/>
      <c r="D8" s="184"/>
      <c r="E8" s="184"/>
      <c r="F8" s="184"/>
      <c r="G8" s="184"/>
      <c r="H8" s="184"/>
      <c r="I8" s="184"/>
      <c r="J8" s="184"/>
      <c r="K8" s="184"/>
      <c r="L8" s="184"/>
    </row>
    <row r="9" spans="1:12" ht="31.5">
      <c r="B9" s="3861" t="s">
        <v>428</v>
      </c>
      <c r="C9" s="3861"/>
      <c r="D9" s="3861"/>
      <c r="E9" s="3861"/>
      <c r="F9" s="3861"/>
      <c r="G9" s="3861"/>
      <c r="H9" s="3861"/>
      <c r="I9" s="3861"/>
      <c r="J9" s="3861"/>
      <c r="K9" s="3861"/>
      <c r="L9" s="3861"/>
    </row>
    <row r="10" spans="1:12" ht="31.5">
      <c r="B10" s="3861" t="s">
        <v>422</v>
      </c>
      <c r="C10" s="3861"/>
      <c r="D10" s="3861"/>
      <c r="E10" s="3861"/>
      <c r="F10" s="3861"/>
      <c r="G10" s="3861"/>
      <c r="H10" s="3861"/>
      <c r="I10" s="3861"/>
      <c r="J10" s="3861"/>
      <c r="K10" s="3861"/>
      <c r="L10" s="3861"/>
    </row>
    <row r="11" spans="1:12" ht="31.5">
      <c r="B11" s="3861" t="s">
        <v>1460</v>
      </c>
      <c r="C11" s="3861"/>
      <c r="D11" s="3861"/>
      <c r="E11" s="3861"/>
      <c r="F11" s="3861"/>
      <c r="G11" s="3861"/>
      <c r="H11" s="3861"/>
      <c r="I11" s="3861"/>
      <c r="J11" s="3861"/>
      <c r="K11" s="3861"/>
      <c r="L11" s="3861"/>
    </row>
    <row r="12" spans="1:12" ht="31.5" customHeight="1">
      <c r="B12" s="3859" t="s">
        <v>423</v>
      </c>
      <c r="C12" s="3859"/>
      <c r="D12" s="3859"/>
      <c r="E12" s="3859"/>
      <c r="F12" s="3859"/>
      <c r="G12" s="3859"/>
      <c r="H12" s="3859"/>
      <c r="I12" s="3859"/>
      <c r="J12" s="3859"/>
      <c r="K12" s="3859"/>
      <c r="L12" s="3859"/>
    </row>
    <row r="13" spans="1:12" ht="31.5" customHeight="1">
      <c r="B13" s="3859"/>
      <c r="C13" s="3859"/>
      <c r="D13" s="3859"/>
      <c r="E13" s="3859"/>
      <c r="F13" s="3859"/>
      <c r="G13" s="3859"/>
      <c r="H13" s="3859"/>
      <c r="I13" s="3859"/>
      <c r="J13" s="3859"/>
      <c r="K13" s="3859"/>
      <c r="L13" s="3859"/>
    </row>
    <row r="16" spans="1:12" ht="26.25">
      <c r="B16" s="3832" t="s">
        <v>502</v>
      </c>
      <c r="C16" s="3833"/>
      <c r="D16" s="3833"/>
      <c r="E16" s="3833"/>
      <c r="F16" s="3833"/>
      <c r="G16" s="3833"/>
      <c r="H16" s="3833"/>
      <c r="I16" s="3833"/>
      <c r="J16" s="3833"/>
      <c r="K16" s="3834"/>
    </row>
    <row r="17" spans="2:11" ht="45.75" customHeight="1">
      <c r="B17" s="393" t="s">
        <v>204</v>
      </c>
      <c r="C17" s="394"/>
      <c r="D17" s="395" t="s">
        <v>206</v>
      </c>
      <c r="E17" s="396" t="s">
        <v>207</v>
      </c>
      <c r="F17" s="3842" t="s">
        <v>205</v>
      </c>
      <c r="G17" s="3843"/>
      <c r="H17" s="396" t="s">
        <v>90</v>
      </c>
      <c r="I17" s="3838" t="s">
        <v>534</v>
      </c>
      <c r="J17" s="3838"/>
      <c r="K17" s="3838"/>
    </row>
    <row r="18" spans="2:11" ht="27.75" customHeight="1">
      <c r="B18" s="397"/>
      <c r="C18" s="398" t="s">
        <v>211</v>
      </c>
      <c r="D18" s="399">
        <v>3</v>
      </c>
      <c r="E18" s="399" t="s">
        <v>212</v>
      </c>
      <c r="F18" s="3844">
        <v>0.13</v>
      </c>
      <c r="G18" s="3844"/>
      <c r="H18" s="400">
        <v>100</v>
      </c>
      <c r="I18" s="3839"/>
      <c r="J18" s="3839"/>
      <c r="K18" s="3839"/>
    </row>
    <row r="19" spans="2:11" ht="27.75" customHeight="1">
      <c r="B19" s="3840" t="s">
        <v>446</v>
      </c>
      <c r="C19" s="3841"/>
      <c r="D19" s="399">
        <v>16</v>
      </c>
      <c r="E19" s="399" t="s">
        <v>210</v>
      </c>
      <c r="F19" s="3845">
        <v>1</v>
      </c>
      <c r="G19" s="3845"/>
      <c r="H19" s="400">
        <v>1250</v>
      </c>
      <c r="I19" s="3839"/>
      <c r="J19" s="3839"/>
      <c r="K19" s="3839"/>
    </row>
    <row r="20" spans="2:11" ht="27.75" customHeight="1">
      <c r="F20" s="401" t="s">
        <v>504</v>
      </c>
      <c r="G20" s="379"/>
      <c r="H20" s="379"/>
      <c r="I20" s="379"/>
    </row>
    <row r="21" spans="2:11" ht="12.75" customHeight="1"/>
    <row r="22" spans="2:11" ht="26.25">
      <c r="B22" s="3854" t="s">
        <v>599</v>
      </c>
      <c r="C22" s="3855"/>
      <c r="D22" s="3855"/>
      <c r="E22" s="3855"/>
      <c r="F22" s="3855"/>
      <c r="G22" s="3855"/>
      <c r="H22" s="3855"/>
      <c r="I22" s="3855"/>
      <c r="J22" s="3855"/>
      <c r="K22" s="3856"/>
    </row>
    <row r="23" spans="2:11" ht="45.75" customHeight="1">
      <c r="B23" s="393" t="s">
        <v>204</v>
      </c>
      <c r="C23" s="394"/>
      <c r="D23" s="395" t="s">
        <v>206</v>
      </c>
      <c r="E23" s="396" t="s">
        <v>207</v>
      </c>
      <c r="F23" s="402" t="s">
        <v>499</v>
      </c>
      <c r="G23" s="403" t="s">
        <v>205</v>
      </c>
      <c r="H23" s="404" t="s">
        <v>90</v>
      </c>
      <c r="I23" s="3838" t="s">
        <v>533</v>
      </c>
      <c r="J23" s="3838"/>
      <c r="K23" s="3838"/>
    </row>
    <row r="24" spans="2:11" ht="27.75" customHeight="1">
      <c r="B24" s="405"/>
      <c r="C24" s="398" t="s">
        <v>223</v>
      </c>
      <c r="D24" s="399">
        <v>50</v>
      </c>
      <c r="E24" s="399" t="s">
        <v>224</v>
      </c>
      <c r="F24" s="406">
        <v>25</v>
      </c>
      <c r="G24" s="407">
        <f>D24/F24</f>
        <v>2</v>
      </c>
      <c r="H24" s="400">
        <v>100</v>
      </c>
      <c r="I24" s="3839"/>
      <c r="J24" s="3839"/>
      <c r="K24" s="3839"/>
    </row>
    <row r="25" spans="2:11" ht="27.75" customHeight="1">
      <c r="B25" s="397"/>
      <c r="C25" s="398" t="s">
        <v>211</v>
      </c>
      <c r="D25" s="399">
        <v>3</v>
      </c>
      <c r="E25" s="399" t="s">
        <v>212</v>
      </c>
      <c r="F25" s="408">
        <v>23</v>
      </c>
      <c r="G25" s="409">
        <f>D25/F25</f>
        <v>0.13043478260869565</v>
      </c>
      <c r="H25" s="400">
        <v>100</v>
      </c>
      <c r="I25" s="3839"/>
      <c r="J25" s="3839"/>
      <c r="K25" s="3839"/>
    </row>
    <row r="26" spans="2:11" ht="27.75" customHeight="1">
      <c r="F26" s="410" t="s">
        <v>503</v>
      </c>
      <c r="G26" s="411" t="s">
        <v>505</v>
      </c>
    </row>
    <row r="27" spans="2:11" ht="27.75" customHeight="1">
      <c r="F27" s="412"/>
      <c r="G27" s="413"/>
    </row>
    <row r="28" spans="2:11" ht="18.75">
      <c r="B28" s="3835" t="s">
        <v>598</v>
      </c>
      <c r="C28" s="3836"/>
      <c r="D28" s="3836"/>
      <c r="E28" s="3836"/>
      <c r="F28" s="3836"/>
      <c r="G28" s="3836"/>
      <c r="H28" s="3836"/>
      <c r="I28" s="3836"/>
      <c r="J28" s="3836"/>
      <c r="K28" s="3837"/>
    </row>
    <row r="29" spans="2:11" ht="27.75" customHeight="1">
      <c r="B29" s="414" t="s">
        <v>204</v>
      </c>
      <c r="C29" s="415"/>
      <c r="D29" s="3848" t="s">
        <v>206</v>
      </c>
      <c r="E29" s="3846" t="s">
        <v>207</v>
      </c>
      <c r="F29" s="3851" t="s">
        <v>506</v>
      </c>
      <c r="G29" s="3851"/>
      <c r="H29" s="3851"/>
      <c r="I29" s="3851"/>
      <c r="J29" s="3851"/>
    </row>
    <row r="30" spans="2:11" ht="27.75" customHeight="1">
      <c r="B30" s="416"/>
      <c r="C30" s="417"/>
      <c r="D30" s="3849"/>
      <c r="E30" s="3847"/>
      <c r="F30" s="418" t="s">
        <v>156</v>
      </c>
      <c r="G30" s="419" t="s">
        <v>157</v>
      </c>
      <c r="H30" s="420" t="s">
        <v>158</v>
      </c>
      <c r="I30" s="420" t="s">
        <v>35</v>
      </c>
      <c r="J30" s="420" t="s">
        <v>409</v>
      </c>
    </row>
    <row r="31" spans="2:11" ht="27.75" customHeight="1">
      <c r="B31" s="421"/>
      <c r="C31" s="422"/>
      <c r="D31" s="423"/>
      <c r="E31" s="424" t="s">
        <v>529</v>
      </c>
      <c r="F31" s="425">
        <v>220</v>
      </c>
      <c r="G31" s="425">
        <v>350</v>
      </c>
      <c r="H31" s="425">
        <v>60</v>
      </c>
      <c r="I31" s="425">
        <v>20</v>
      </c>
      <c r="J31" s="425">
        <v>30</v>
      </c>
    </row>
    <row r="32" spans="2:11" ht="27.75" customHeight="1">
      <c r="B32" s="3852" t="s">
        <v>446</v>
      </c>
      <c r="C32" s="3853"/>
      <c r="D32" s="426">
        <v>16</v>
      </c>
      <c r="E32" s="427" t="s">
        <v>210</v>
      </c>
      <c r="F32" s="428">
        <v>1</v>
      </c>
      <c r="G32" s="428">
        <v>1</v>
      </c>
      <c r="H32" s="428">
        <v>1</v>
      </c>
      <c r="I32" s="428">
        <v>1</v>
      </c>
      <c r="J32" s="428">
        <v>1</v>
      </c>
    </row>
    <row r="33" spans="2:12" ht="27.75" customHeight="1">
      <c r="B33" s="3857" t="s">
        <v>211</v>
      </c>
      <c r="C33" s="3858"/>
      <c r="D33" s="429">
        <v>3</v>
      </c>
      <c r="E33" s="430" t="s">
        <v>212</v>
      </c>
      <c r="F33" s="431">
        <v>7.4999999999999997E-2</v>
      </c>
      <c r="G33" s="431">
        <v>0.09</v>
      </c>
      <c r="H33" s="431">
        <v>0.15</v>
      </c>
      <c r="I33" s="431">
        <v>0.18</v>
      </c>
      <c r="J33" s="431">
        <v>0.13</v>
      </c>
    </row>
    <row r="34" spans="2:12" ht="27.75" customHeight="1">
      <c r="F34" s="432" t="s">
        <v>530</v>
      </c>
      <c r="G34" s="413"/>
    </row>
    <row r="35" spans="2:12" ht="27.75" customHeight="1">
      <c r="F35" s="412"/>
      <c r="G35" s="413"/>
    </row>
    <row r="36" spans="2:12" ht="27.75" customHeight="1">
      <c r="B36" s="3850" t="s">
        <v>531</v>
      </c>
      <c r="C36" s="3850"/>
      <c r="D36" s="3850"/>
      <c r="E36" s="3850"/>
      <c r="F36" s="3850"/>
      <c r="G36" s="3850"/>
      <c r="H36" s="3850"/>
      <c r="I36" s="3850"/>
      <c r="J36" s="3850"/>
    </row>
    <row r="37" spans="2:12" ht="15.75" customHeight="1"/>
    <row r="38" spans="2:12" ht="33.75">
      <c r="B38" s="2088" t="s">
        <v>802</v>
      </c>
      <c r="C38" s="2088"/>
      <c r="D38" s="2088"/>
      <c r="E38" s="2088"/>
      <c r="F38" s="2088"/>
      <c r="G38" s="2088"/>
      <c r="H38" s="2088"/>
      <c r="I38" s="2088"/>
      <c r="J38" s="2088"/>
      <c r="K38" s="2088"/>
      <c r="L38" s="2088"/>
    </row>
    <row r="39" spans="2:12">
      <c r="B39" s="434"/>
      <c r="C39" s="434"/>
      <c r="D39" s="434"/>
      <c r="E39" s="434"/>
      <c r="F39" s="434"/>
      <c r="G39" s="434"/>
      <c r="H39" s="434"/>
      <c r="I39" s="434"/>
      <c r="J39" s="434"/>
      <c r="K39" s="434"/>
      <c r="L39" s="434"/>
    </row>
    <row r="40" spans="2:12" ht="21.75" customHeight="1">
      <c r="B40" s="2089"/>
      <c r="C40" s="2089" t="s">
        <v>331</v>
      </c>
      <c r="D40" s="2089"/>
      <c r="E40" s="2089"/>
      <c r="F40" s="2089"/>
      <c r="G40" s="2089"/>
      <c r="H40" s="2089"/>
      <c r="I40" s="2089"/>
      <c r="J40" s="2089"/>
      <c r="K40" s="2089"/>
      <c r="L40" s="2089"/>
    </row>
    <row r="41" spans="2:12" ht="24" customHeight="1">
      <c r="B41" s="2089"/>
      <c r="C41" s="2089" t="s">
        <v>323</v>
      </c>
      <c r="D41" s="2089"/>
      <c r="E41" s="2089"/>
      <c r="F41" s="2089"/>
      <c r="G41" s="2089"/>
      <c r="H41" s="2089"/>
      <c r="I41" s="2089"/>
      <c r="J41" s="2089"/>
      <c r="K41" s="2089"/>
      <c r="L41" s="2089"/>
    </row>
    <row r="42" spans="2:12" ht="24" customHeight="1">
      <c r="B42" s="2089"/>
      <c r="C42" s="2089" t="s">
        <v>232</v>
      </c>
      <c r="D42" s="2089"/>
      <c r="E42" s="2089"/>
      <c r="F42" s="2089"/>
      <c r="G42" s="2089"/>
      <c r="H42" s="2089"/>
      <c r="I42" s="2089"/>
      <c r="J42" s="2089"/>
      <c r="K42" s="2089"/>
      <c r="L42" s="2089"/>
    </row>
    <row r="43" spans="2:12" ht="27.75" customHeight="1">
      <c r="B43" s="433"/>
      <c r="C43" s="433"/>
      <c r="D43" s="433"/>
      <c r="E43" s="433"/>
      <c r="F43" s="433"/>
      <c r="G43" s="433"/>
      <c r="H43" s="433"/>
      <c r="I43" s="433"/>
      <c r="J43" s="433"/>
      <c r="K43" s="433"/>
      <c r="L43" s="433"/>
    </row>
    <row r="44" spans="2:12" ht="33.75">
      <c r="B44" s="2088" t="s">
        <v>803</v>
      </c>
      <c r="C44" s="2088"/>
      <c r="D44" s="2088"/>
      <c r="E44" s="2088"/>
      <c r="F44" s="2088"/>
      <c r="G44" s="2088"/>
      <c r="H44" s="2088"/>
      <c r="I44" s="2088"/>
      <c r="J44" s="2088"/>
      <c r="K44" s="2088"/>
      <c r="L44" s="2088"/>
    </row>
    <row r="45" spans="2:12">
      <c r="B45" s="433"/>
      <c r="C45" s="433"/>
      <c r="D45" s="433"/>
      <c r="E45" s="433"/>
      <c r="F45" s="433"/>
      <c r="G45" s="433"/>
      <c r="H45" s="433"/>
      <c r="I45" s="433"/>
      <c r="J45" s="433"/>
      <c r="K45" s="433"/>
      <c r="L45" s="433"/>
    </row>
    <row r="46" spans="2:12" ht="21.75" customHeight="1">
      <c r="B46" s="2089"/>
      <c r="C46" s="2089" t="s">
        <v>79</v>
      </c>
      <c r="D46" s="2089"/>
      <c r="E46" s="2089"/>
      <c r="F46" s="2089"/>
      <c r="G46" s="2089"/>
      <c r="H46" s="2089"/>
      <c r="I46" s="2089"/>
      <c r="J46" s="2089"/>
      <c r="K46" s="2089"/>
      <c r="L46" s="2089"/>
    </row>
    <row r="47" spans="2:12" ht="21.75" customHeight="1">
      <c r="B47" s="2089"/>
      <c r="C47" s="2089" t="s">
        <v>112</v>
      </c>
      <c r="D47" s="2089"/>
      <c r="E47" s="2089"/>
      <c r="F47" s="2089"/>
      <c r="G47" s="2089"/>
      <c r="H47" s="2089"/>
      <c r="I47" s="2089"/>
      <c r="J47" s="2089"/>
      <c r="K47" s="2089"/>
      <c r="L47" s="2089"/>
    </row>
    <row r="48" spans="2:12" ht="21.75" customHeight="1">
      <c r="B48" s="2089"/>
      <c r="C48" s="2089" t="s">
        <v>23</v>
      </c>
      <c r="D48" s="2089"/>
      <c r="E48" s="2089"/>
      <c r="F48" s="2089"/>
      <c r="G48" s="2089"/>
      <c r="H48" s="2089"/>
      <c r="I48" s="2089"/>
      <c r="J48" s="2089"/>
      <c r="K48" s="2089"/>
      <c r="L48" s="2089"/>
    </row>
    <row r="49" spans="2:12" ht="21.75" customHeight="1">
      <c r="B49" s="2089"/>
      <c r="C49" s="2089" t="s">
        <v>24</v>
      </c>
      <c r="D49" s="2089"/>
      <c r="E49" s="2089"/>
      <c r="F49" s="2089"/>
      <c r="G49" s="2089"/>
      <c r="H49" s="2089"/>
      <c r="I49" s="2089"/>
      <c r="J49" s="2089"/>
      <c r="K49" s="2089"/>
      <c r="L49" s="2089"/>
    </row>
    <row r="50" spans="2:12" ht="21.75" customHeight="1">
      <c r="B50" s="2089"/>
      <c r="C50" s="2089" t="s">
        <v>64</v>
      </c>
      <c r="D50" s="2089"/>
      <c r="E50" s="2089"/>
      <c r="F50" s="2089"/>
      <c r="G50" s="2089"/>
      <c r="H50" s="2089"/>
      <c r="I50" s="2089"/>
      <c r="J50" s="2089"/>
      <c r="K50" s="2089"/>
      <c r="L50" s="2089"/>
    </row>
    <row r="51" spans="2:12" ht="21.75" customHeight="1">
      <c r="B51" s="2089"/>
      <c r="C51" s="2089" t="s">
        <v>93</v>
      </c>
      <c r="D51" s="2089"/>
      <c r="E51" s="2089"/>
      <c r="F51" s="2089"/>
      <c r="G51" s="2089"/>
      <c r="H51" s="2089"/>
      <c r="I51" s="2089"/>
      <c r="J51" s="2089"/>
      <c r="K51" s="2089"/>
      <c r="L51" s="2089"/>
    </row>
    <row r="52" spans="2:12" ht="27.75" customHeight="1">
      <c r="B52" s="433"/>
      <c r="C52" s="433"/>
      <c r="D52" s="433"/>
      <c r="E52" s="433"/>
      <c r="F52" s="433"/>
      <c r="G52" s="433"/>
      <c r="H52" s="433"/>
      <c r="I52" s="433"/>
      <c r="J52" s="433"/>
      <c r="K52" s="433"/>
      <c r="L52" s="433"/>
    </row>
    <row r="53" spans="2:12" ht="33.75">
      <c r="B53" s="2088" t="s">
        <v>804</v>
      </c>
      <c r="C53" s="2088"/>
      <c r="D53" s="2088"/>
      <c r="E53" s="2088"/>
      <c r="F53" s="2088"/>
      <c r="G53" s="2088"/>
      <c r="H53" s="2088"/>
      <c r="I53" s="2088"/>
      <c r="J53" s="2088"/>
      <c r="K53" s="2088"/>
      <c r="L53" s="2088"/>
    </row>
    <row r="55" spans="2:12" ht="21.75" customHeight="1">
      <c r="B55" s="2089"/>
      <c r="C55" s="2089" t="s">
        <v>295</v>
      </c>
      <c r="D55" s="2089"/>
      <c r="E55" s="2089"/>
      <c r="F55" s="2089"/>
      <c r="G55" s="2089"/>
      <c r="H55" s="2089"/>
      <c r="I55" s="2089"/>
      <c r="J55" s="2089"/>
      <c r="K55" s="2089"/>
      <c r="L55" s="2089"/>
    </row>
    <row r="56" spans="2:12" ht="21.75" customHeight="1">
      <c r="B56" s="2089"/>
      <c r="C56" s="2089" t="s">
        <v>4</v>
      </c>
      <c r="D56" s="2089"/>
      <c r="E56" s="2089"/>
      <c r="F56" s="2089"/>
      <c r="G56" s="2089"/>
      <c r="H56" s="2089"/>
      <c r="I56" s="2089"/>
      <c r="J56" s="2089"/>
      <c r="K56" s="2089"/>
      <c r="L56" s="2089"/>
    </row>
    <row r="57" spans="2:12" ht="21.75" customHeight="1">
      <c r="B57" s="2089"/>
      <c r="C57" s="2089" t="s">
        <v>302</v>
      </c>
      <c r="D57" s="2089"/>
      <c r="E57" s="2089"/>
      <c r="F57" s="2089"/>
      <c r="G57" s="2089"/>
      <c r="H57" s="2089"/>
      <c r="I57" s="2089"/>
      <c r="J57" s="2089"/>
      <c r="K57" s="2089"/>
      <c r="L57" s="2089"/>
    </row>
    <row r="58" spans="2:12" ht="21.75" customHeight="1">
      <c r="B58" s="2089"/>
      <c r="C58" s="2089" t="s">
        <v>131</v>
      </c>
      <c r="D58" s="2089"/>
      <c r="E58" s="2089"/>
      <c r="F58" s="2089"/>
      <c r="G58" s="2089"/>
      <c r="H58" s="2089"/>
      <c r="I58" s="2089"/>
      <c r="J58" s="2089"/>
      <c r="K58" s="2089"/>
      <c r="L58" s="2089"/>
    </row>
    <row r="59" spans="2:12" ht="21.75" customHeight="1">
      <c r="B59" s="2089"/>
      <c r="C59" s="2089" t="s">
        <v>17</v>
      </c>
      <c r="D59" s="2089"/>
      <c r="E59" s="2089"/>
      <c r="F59" s="2089"/>
      <c r="G59" s="2089"/>
      <c r="H59" s="2089"/>
      <c r="I59" s="2089"/>
      <c r="J59" s="2089"/>
      <c r="K59" s="2089"/>
      <c r="L59" s="2089"/>
    </row>
    <row r="60" spans="2:12">
      <c r="B60" s="434"/>
      <c r="C60" s="434"/>
      <c r="D60" s="434"/>
      <c r="E60" s="434"/>
      <c r="F60" s="434"/>
      <c r="G60" s="434"/>
      <c r="H60" s="434"/>
      <c r="I60" s="434"/>
      <c r="J60" s="434"/>
      <c r="K60" s="434"/>
      <c r="L60" s="434"/>
    </row>
    <row r="61" spans="2:12" ht="33.75">
      <c r="B61" s="2088" t="s">
        <v>805</v>
      </c>
      <c r="C61" s="2088"/>
      <c r="D61" s="2088"/>
      <c r="E61" s="2088"/>
      <c r="F61" s="2088"/>
      <c r="G61" s="2088"/>
      <c r="H61" s="2088"/>
      <c r="I61" s="2088"/>
      <c r="J61" s="2088"/>
      <c r="K61" s="2088"/>
      <c r="L61" s="2088"/>
    </row>
    <row r="62" spans="2:12">
      <c r="B62" s="434"/>
      <c r="C62" s="434"/>
      <c r="D62" s="434"/>
      <c r="E62" s="434"/>
      <c r="F62" s="434"/>
      <c r="G62" s="434"/>
      <c r="H62" s="434"/>
      <c r="I62" s="434"/>
      <c r="J62" s="434"/>
      <c r="K62" s="434"/>
      <c r="L62" s="434"/>
    </row>
    <row r="63" spans="2:12" ht="21.75" customHeight="1">
      <c r="B63" s="2089"/>
      <c r="C63" s="2089" t="s">
        <v>279</v>
      </c>
      <c r="D63" s="2089"/>
      <c r="E63" s="2089"/>
      <c r="F63" s="2089"/>
      <c r="G63" s="2089"/>
      <c r="H63" s="2089"/>
      <c r="I63" s="2089"/>
      <c r="J63" s="2089"/>
      <c r="K63" s="2089"/>
      <c r="L63" s="2089"/>
    </row>
    <row r="64" spans="2:12" ht="27" customHeight="1">
      <c r="B64" s="3864" t="s">
        <v>155</v>
      </c>
      <c r="C64" s="3864"/>
      <c r="D64" s="3864"/>
      <c r="E64" s="3864"/>
      <c r="F64" s="3864"/>
      <c r="G64" s="3864"/>
      <c r="H64" s="3864"/>
      <c r="I64" s="3864"/>
      <c r="J64" s="3864"/>
      <c r="K64" s="3864"/>
      <c r="L64" s="3864"/>
    </row>
    <row r="65" spans="2:12" ht="24" customHeight="1">
      <c r="B65" s="3864"/>
      <c r="C65" s="3864"/>
      <c r="D65" s="3864"/>
      <c r="E65" s="3864"/>
      <c r="F65" s="3864"/>
      <c r="G65" s="3864"/>
      <c r="H65" s="3864"/>
      <c r="I65" s="3864"/>
      <c r="J65" s="3864"/>
      <c r="K65" s="3864"/>
      <c r="L65" s="3864"/>
    </row>
    <row r="66" spans="2:12" ht="9" customHeight="1">
      <c r="B66" s="375"/>
      <c r="C66" s="375"/>
      <c r="D66" s="375"/>
      <c r="E66" s="375"/>
      <c r="F66" s="375"/>
      <c r="G66" s="375"/>
      <c r="H66" s="375"/>
      <c r="I66" s="375"/>
      <c r="J66" s="375"/>
      <c r="K66" s="375"/>
      <c r="L66" s="375"/>
    </row>
    <row r="67" spans="2:12" ht="21.75" customHeight="1">
      <c r="B67" s="2089"/>
      <c r="C67" s="2089" t="s">
        <v>159</v>
      </c>
      <c r="D67" s="2089"/>
      <c r="E67" s="2089"/>
      <c r="F67" s="2089"/>
      <c r="G67" s="2089"/>
      <c r="H67" s="2089"/>
      <c r="I67" s="2089"/>
      <c r="J67" s="2089"/>
      <c r="K67" s="2089"/>
      <c r="L67" s="2089"/>
    </row>
    <row r="68" spans="2:12" ht="21.75" customHeight="1">
      <c r="B68" s="2089"/>
      <c r="C68" s="2089" t="s">
        <v>278</v>
      </c>
      <c r="D68" s="2089"/>
      <c r="E68" s="2089"/>
      <c r="F68" s="2089"/>
      <c r="G68" s="2089"/>
      <c r="H68" s="2089"/>
      <c r="I68" s="2089"/>
      <c r="J68" s="2089"/>
      <c r="K68" s="2089"/>
      <c r="L68" s="2089"/>
    </row>
    <row r="69" spans="2:12" ht="21.75" customHeight="1">
      <c r="B69" s="2089"/>
      <c r="C69" s="2089" t="s">
        <v>280</v>
      </c>
      <c r="D69" s="2089"/>
      <c r="E69" s="2089"/>
      <c r="F69" s="2089"/>
      <c r="G69" s="2089"/>
      <c r="H69" s="2089"/>
      <c r="I69" s="2089"/>
      <c r="J69" s="2089"/>
      <c r="K69" s="2089"/>
      <c r="L69" s="2089"/>
    </row>
    <row r="70" spans="2:12" ht="6.75" customHeight="1">
      <c r="B70" s="434"/>
      <c r="C70" s="434"/>
      <c r="D70" s="434"/>
      <c r="E70" s="434"/>
      <c r="F70" s="434"/>
      <c r="G70" s="434"/>
      <c r="H70" s="434"/>
      <c r="I70" s="434"/>
      <c r="J70" s="434"/>
      <c r="K70" s="434"/>
      <c r="L70" s="434"/>
    </row>
    <row r="71" spans="2:12" ht="33.75">
      <c r="B71" s="2088" t="s">
        <v>806</v>
      </c>
      <c r="C71" s="2088"/>
      <c r="D71" s="2088"/>
      <c r="E71" s="2088"/>
      <c r="F71" s="2088"/>
      <c r="G71" s="2088"/>
      <c r="H71" s="2088"/>
      <c r="I71" s="2088"/>
      <c r="J71" s="2088"/>
      <c r="K71" s="2088"/>
      <c r="L71" s="2088"/>
    </row>
    <row r="72" spans="2:12">
      <c r="B72" s="433"/>
      <c r="C72" s="433"/>
      <c r="D72" s="433"/>
      <c r="E72" s="433"/>
      <c r="F72" s="433"/>
      <c r="G72" s="433"/>
      <c r="H72" s="433"/>
      <c r="I72" s="433"/>
      <c r="J72" s="433"/>
      <c r="K72" s="433"/>
      <c r="L72" s="433"/>
    </row>
    <row r="73" spans="2:12" ht="21.75" customHeight="1">
      <c r="B73" s="2089"/>
      <c r="C73" s="2089" t="s">
        <v>154</v>
      </c>
      <c r="D73" s="2089"/>
      <c r="E73" s="2089"/>
      <c r="F73" s="2089"/>
      <c r="G73" s="2089"/>
      <c r="H73" s="2089"/>
      <c r="I73" s="2089"/>
      <c r="J73" s="2089"/>
      <c r="K73" s="2089"/>
      <c r="L73" s="2089"/>
    </row>
    <row r="74" spans="2:12" ht="21.75" customHeight="1">
      <c r="B74" s="2089"/>
      <c r="C74" s="2089" t="s">
        <v>278</v>
      </c>
      <c r="D74" s="2089"/>
      <c r="E74" s="2089"/>
      <c r="F74" s="2089"/>
      <c r="G74" s="2089"/>
      <c r="H74" s="2089"/>
      <c r="I74" s="2089"/>
      <c r="J74" s="2089"/>
      <c r="K74" s="2089"/>
      <c r="L74" s="2089"/>
    </row>
    <row r="75" spans="2:12" ht="21.75" customHeight="1">
      <c r="B75" s="2089"/>
      <c r="C75" s="2089" t="s">
        <v>280</v>
      </c>
      <c r="D75" s="2089"/>
      <c r="E75" s="2089"/>
      <c r="F75" s="2089"/>
      <c r="G75" s="2089"/>
      <c r="H75" s="2089"/>
      <c r="I75" s="2089"/>
      <c r="J75" s="2089"/>
      <c r="K75" s="2089"/>
      <c r="L75" s="2089"/>
    </row>
    <row r="76" spans="2:12" ht="21.75" customHeight="1">
      <c r="B76" s="2089"/>
      <c r="C76" s="2089"/>
      <c r="D76" s="2089"/>
      <c r="E76" s="2089"/>
      <c r="F76" s="2089"/>
      <c r="G76" s="2089"/>
      <c r="H76" s="2089"/>
      <c r="I76" s="2089"/>
      <c r="J76" s="2089"/>
      <c r="K76" s="2089"/>
      <c r="L76" s="2089"/>
    </row>
    <row r="77" spans="2:12" ht="33.75">
      <c r="B77" s="2088" t="s">
        <v>807</v>
      </c>
      <c r="C77" s="2088"/>
      <c r="D77" s="2088"/>
      <c r="E77" s="2088"/>
      <c r="F77" s="2088"/>
      <c r="G77" s="2088"/>
      <c r="H77" s="2088"/>
      <c r="I77" s="2088"/>
      <c r="J77" s="2088"/>
      <c r="K77" s="2088"/>
      <c r="L77" s="2088"/>
    </row>
    <row r="78" spans="2:12">
      <c r="B78" s="434"/>
      <c r="C78" s="434"/>
      <c r="D78" s="434"/>
      <c r="E78" s="434"/>
      <c r="F78" s="434"/>
      <c r="G78" s="434"/>
      <c r="H78" s="434"/>
      <c r="I78" s="434"/>
      <c r="J78" s="434"/>
      <c r="K78" s="434"/>
      <c r="L78" s="434"/>
    </row>
    <row r="79" spans="2:12" ht="21.75" customHeight="1">
      <c r="B79" s="2089"/>
      <c r="C79" s="2089" t="s">
        <v>152</v>
      </c>
      <c r="D79" s="2089"/>
      <c r="E79" s="2089"/>
      <c r="F79" s="2089"/>
      <c r="G79" s="2089"/>
      <c r="H79" s="2089"/>
      <c r="I79" s="2089"/>
      <c r="J79" s="2089"/>
      <c r="K79" s="2089"/>
      <c r="L79" s="2089"/>
    </row>
    <row r="80" spans="2:12" ht="21.75" customHeight="1">
      <c r="B80" s="2089"/>
      <c r="C80" s="2089" t="s">
        <v>315</v>
      </c>
      <c r="D80" s="2089"/>
      <c r="E80" s="2089"/>
      <c r="F80" s="2089"/>
      <c r="G80" s="2089"/>
      <c r="H80" s="2089"/>
      <c r="I80" s="2089"/>
      <c r="J80" s="2089"/>
      <c r="K80" s="2089"/>
      <c r="L80" s="2089"/>
    </row>
    <row r="81" spans="2:12" ht="21.75" customHeight="1">
      <c r="B81" s="2089"/>
      <c r="C81" s="2089" t="s">
        <v>316</v>
      </c>
      <c r="D81" s="2089"/>
      <c r="E81" s="2089"/>
      <c r="F81" s="2089"/>
      <c r="G81" s="2089"/>
      <c r="H81" s="2089"/>
      <c r="I81" s="2089"/>
      <c r="J81" s="2089"/>
      <c r="K81" s="2089"/>
      <c r="L81" s="2089"/>
    </row>
    <row r="82" spans="2:12" ht="27.75" customHeight="1">
      <c r="B82" s="434"/>
      <c r="C82" s="434"/>
      <c r="D82" s="434"/>
      <c r="E82" s="434"/>
      <c r="F82" s="434"/>
      <c r="G82" s="434"/>
      <c r="H82" s="434"/>
      <c r="I82" s="434"/>
      <c r="J82" s="434"/>
      <c r="K82" s="434"/>
      <c r="L82" s="434"/>
    </row>
    <row r="83" spans="2:12" ht="33.75">
      <c r="B83" s="2088" t="s">
        <v>808</v>
      </c>
      <c r="C83" s="2088"/>
      <c r="D83" s="2088"/>
      <c r="E83" s="2088"/>
      <c r="F83" s="2088"/>
      <c r="G83" s="2088"/>
      <c r="H83" s="2088"/>
      <c r="I83" s="2088"/>
      <c r="J83" s="2088"/>
      <c r="K83" s="2088"/>
      <c r="L83" s="2088"/>
    </row>
    <row r="84" spans="2:12" ht="21.75" customHeight="1">
      <c r="B84" s="2089"/>
      <c r="C84" s="2089"/>
      <c r="D84" s="2089"/>
      <c r="E84" s="2089"/>
      <c r="F84" s="2089"/>
      <c r="G84" s="2089"/>
      <c r="H84" s="2089"/>
      <c r="I84" s="2089"/>
      <c r="J84" s="2089"/>
      <c r="K84" s="2089"/>
      <c r="L84" s="2089"/>
    </row>
    <row r="85" spans="2:12" ht="21.75" customHeight="1">
      <c r="B85" s="2089"/>
      <c r="C85" s="2089" t="s">
        <v>340</v>
      </c>
      <c r="D85" s="2089"/>
      <c r="E85" s="2089"/>
      <c r="F85" s="2089"/>
      <c r="G85" s="2089"/>
      <c r="H85" s="2089"/>
      <c r="I85" s="2089"/>
      <c r="J85" s="2089"/>
      <c r="K85" s="2089"/>
      <c r="L85" s="2089"/>
    </row>
    <row r="86" spans="2:12" ht="21.75" customHeight="1">
      <c r="B86" s="2089"/>
      <c r="C86" s="2089" t="s">
        <v>356</v>
      </c>
      <c r="D86" s="2089"/>
      <c r="E86" s="2089"/>
      <c r="F86" s="2089"/>
      <c r="G86" s="2089"/>
      <c r="H86" s="2089"/>
      <c r="I86" s="2089"/>
      <c r="J86" s="2089"/>
      <c r="K86" s="2089"/>
      <c r="L86" s="2089"/>
    </row>
    <row r="87" spans="2:12" ht="21.75" customHeight="1">
      <c r="B87" s="2089"/>
      <c r="C87" s="2089" t="s">
        <v>357</v>
      </c>
      <c r="D87" s="2089"/>
      <c r="E87" s="2089"/>
      <c r="F87" s="2089"/>
      <c r="G87" s="2089"/>
      <c r="H87" s="2089"/>
      <c r="I87" s="2089"/>
      <c r="J87" s="2089"/>
      <c r="K87" s="2089"/>
      <c r="L87" s="2089"/>
    </row>
    <row r="88" spans="2:12" ht="21.75" customHeight="1">
      <c r="B88" s="2089"/>
      <c r="C88" s="2089"/>
      <c r="D88" s="2089"/>
      <c r="E88" s="2089"/>
      <c r="F88" s="2089"/>
      <c r="G88" s="2089"/>
      <c r="H88" s="2089"/>
      <c r="I88" s="2089"/>
      <c r="J88" s="2089"/>
      <c r="K88" s="2089"/>
      <c r="L88" s="2089"/>
    </row>
    <row r="89" spans="2:12" ht="33.75">
      <c r="B89" s="3862" t="s">
        <v>809</v>
      </c>
      <c r="C89" s="3862"/>
      <c r="D89" s="3862"/>
      <c r="E89" s="3862"/>
      <c r="F89" s="3862"/>
      <c r="G89" s="3862"/>
      <c r="H89" s="3862"/>
      <c r="I89" s="3862"/>
      <c r="J89" s="3862"/>
      <c r="K89" s="3862"/>
      <c r="L89" s="3862"/>
    </row>
    <row r="91" spans="2:12" ht="18.75" customHeight="1">
      <c r="C91" s="3865" t="s">
        <v>418</v>
      </c>
      <c r="D91" s="3866"/>
      <c r="E91" s="3866"/>
      <c r="F91" s="3866"/>
      <c r="G91" s="3866"/>
      <c r="H91" s="3866"/>
      <c r="I91" s="3867"/>
    </row>
    <row r="92" spans="2:12" ht="15" customHeight="1">
      <c r="C92" s="3868" t="s">
        <v>416</v>
      </c>
      <c r="D92" s="3869"/>
      <c r="E92" s="3869"/>
      <c r="F92" s="3869"/>
      <c r="G92" s="3869"/>
      <c r="H92" s="3869"/>
      <c r="I92" s="3870"/>
    </row>
    <row r="93" spans="2:12" ht="18.75">
      <c r="C93" s="3871" t="s">
        <v>417</v>
      </c>
      <c r="D93" s="3872"/>
      <c r="E93" s="3872"/>
      <c r="F93" s="3872"/>
      <c r="G93" s="3872"/>
      <c r="H93" s="3872"/>
      <c r="I93" s="3873"/>
    </row>
    <row r="94" spans="2:12" ht="12.75" customHeight="1">
      <c r="C94" s="435" t="str">
        <f ca="1">CELL("nomfichier")</f>
        <v>D:\Données\1.UPRT\0-UPRT.fait\uprt-php\www\mesimages\fichiers-uprt\ff-fiches-fabrication\ff-fiches-fabrication-maj-08-2020\[ff-5-B.collectivite-conditionnement-gastronormes.xlsx]complément</v>
      </c>
      <c r="D94" s="436"/>
      <c r="E94" s="436"/>
      <c r="F94" s="436"/>
      <c r="G94" s="436"/>
      <c r="H94" s="436"/>
      <c r="I94" s="437"/>
    </row>
    <row r="95" spans="2:12" ht="26.25">
      <c r="C95" s="3874" t="s">
        <v>221</v>
      </c>
      <c r="D95" s="3875"/>
      <c r="E95" s="3875"/>
      <c r="F95" s="3875"/>
      <c r="G95" s="3875"/>
      <c r="H95" s="3875"/>
      <c r="I95" s="3876"/>
    </row>
    <row r="96" spans="2:12" ht="27.75" customHeight="1"/>
    <row r="97" spans="2:12" ht="33.75">
      <c r="B97" s="3862" t="s">
        <v>810</v>
      </c>
      <c r="C97" s="3862"/>
      <c r="D97" s="3862"/>
      <c r="E97" s="3862"/>
      <c r="F97" s="3862"/>
      <c r="G97" s="3862"/>
      <c r="H97" s="3862"/>
      <c r="I97" s="3862"/>
      <c r="J97" s="3862"/>
      <c r="K97" s="3862"/>
      <c r="L97" s="3862"/>
    </row>
    <row r="98" spans="2:12">
      <c r="B98" s="433"/>
      <c r="C98" s="433"/>
      <c r="D98" s="433"/>
      <c r="E98" s="433"/>
      <c r="F98" s="433"/>
      <c r="G98" s="433"/>
      <c r="H98" s="433"/>
      <c r="I98" s="433"/>
      <c r="J98" s="433"/>
      <c r="K98" s="433"/>
      <c r="L98" s="433"/>
    </row>
    <row r="99" spans="2:12" ht="21">
      <c r="B99" s="3886" t="s">
        <v>320</v>
      </c>
      <c r="C99" s="3886"/>
      <c r="D99" s="3886"/>
      <c r="E99" s="3886"/>
      <c r="F99" s="3886"/>
      <c r="G99" s="3886"/>
      <c r="H99" s="3886"/>
      <c r="I99" s="3886"/>
      <c r="J99" s="3886"/>
      <c r="K99" s="3886"/>
      <c r="L99" s="433"/>
    </row>
    <row r="100" spans="2:12" ht="21">
      <c r="B100" s="438"/>
      <c r="C100" s="438"/>
      <c r="D100" s="438"/>
      <c r="E100" s="438"/>
      <c r="F100" s="438"/>
      <c r="G100" s="438"/>
      <c r="H100" s="438"/>
      <c r="I100" s="438"/>
      <c r="J100" s="438"/>
      <c r="K100" s="438"/>
      <c r="L100" s="433"/>
    </row>
    <row r="101" spans="2:12" ht="21">
      <c r="B101" s="439" t="s">
        <v>300</v>
      </c>
      <c r="C101" s="440"/>
      <c r="D101" s="440"/>
      <c r="E101" s="440"/>
      <c r="F101" s="441"/>
      <c r="G101" s="442" t="s">
        <v>39</v>
      </c>
      <c r="H101" s="443">
        <v>0.09</v>
      </c>
      <c r="I101" s="444"/>
      <c r="J101" s="445" t="s">
        <v>38</v>
      </c>
      <c r="K101" s="446">
        <v>0.12</v>
      </c>
      <c r="L101" s="447"/>
    </row>
    <row r="102" spans="2:12">
      <c r="B102" s="448"/>
      <c r="C102" s="448"/>
      <c r="D102" s="448"/>
      <c r="E102" s="448"/>
      <c r="F102" s="448"/>
      <c r="G102" s="448"/>
      <c r="H102" s="448"/>
      <c r="I102" s="448"/>
      <c r="J102" s="448"/>
      <c r="K102" s="448"/>
      <c r="L102" s="433"/>
    </row>
    <row r="103" spans="2:12">
      <c r="B103" s="448"/>
      <c r="C103" s="448"/>
      <c r="D103" s="448"/>
      <c r="E103" s="448"/>
      <c r="F103" s="448"/>
      <c r="G103" s="448"/>
      <c r="H103" s="448"/>
      <c r="I103" s="448"/>
      <c r="J103" s="448"/>
      <c r="K103" s="448"/>
      <c r="L103" s="433"/>
    </row>
    <row r="104" spans="2:12" ht="21">
      <c r="B104" s="3887" t="s">
        <v>321</v>
      </c>
      <c r="C104" s="3887"/>
      <c r="D104" s="3887"/>
      <c r="E104" s="3887"/>
      <c r="F104" s="3887"/>
      <c r="G104" s="3887"/>
      <c r="H104" s="3887"/>
      <c r="I104" s="3887"/>
      <c r="J104" s="3887"/>
      <c r="K104" s="3887"/>
      <c r="L104" s="433"/>
    </row>
    <row r="105" spans="2:12" ht="21">
      <c r="B105" s="449"/>
      <c r="C105" s="449"/>
      <c r="D105" s="449"/>
      <c r="E105" s="449"/>
      <c r="F105" s="449"/>
      <c r="G105" s="449"/>
      <c r="H105" s="449"/>
      <c r="I105" s="449"/>
      <c r="J105" s="449"/>
      <c r="K105" s="449"/>
      <c r="L105" s="433"/>
    </row>
    <row r="106" spans="2:12" ht="21">
      <c r="B106" s="450" t="s">
        <v>300</v>
      </c>
      <c r="C106" s="440"/>
      <c r="D106" s="440"/>
      <c r="E106" s="440"/>
      <c r="F106" s="441"/>
      <c r="G106" s="442" t="s">
        <v>39</v>
      </c>
      <c r="H106" s="443">
        <v>0.12</v>
      </c>
      <c r="I106" s="444"/>
      <c r="J106" s="445" t="s">
        <v>38</v>
      </c>
      <c r="K106" s="446">
        <v>0.09</v>
      </c>
    </row>
    <row r="107" spans="2:12">
      <c r="B107" s="448"/>
      <c r="C107" s="448"/>
      <c r="D107" s="448"/>
      <c r="E107" s="448"/>
      <c r="F107" s="448"/>
      <c r="G107" s="448"/>
      <c r="H107" s="448"/>
      <c r="I107" s="448"/>
      <c r="J107" s="448"/>
      <c r="K107" s="448"/>
      <c r="L107" s="433"/>
    </row>
    <row r="108" spans="2:12" ht="15.75" customHeight="1">
      <c r="B108" s="3863" t="s">
        <v>135</v>
      </c>
      <c r="C108" s="3863"/>
      <c r="D108" s="3863"/>
      <c r="E108" s="3863"/>
      <c r="F108" s="3863"/>
      <c r="G108" s="3863"/>
      <c r="H108" s="3863"/>
      <c r="I108" s="451"/>
      <c r="J108" s="448"/>
      <c r="K108" s="448"/>
      <c r="L108" s="433"/>
    </row>
    <row r="109" spans="2:12" ht="21">
      <c r="B109" s="451"/>
      <c r="C109" s="451"/>
      <c r="D109" s="451"/>
      <c r="E109" s="451"/>
      <c r="F109" s="451"/>
      <c r="G109" s="451"/>
      <c r="H109" s="451"/>
      <c r="I109" s="451"/>
      <c r="J109" s="448"/>
      <c r="K109" s="448"/>
      <c r="L109" s="433"/>
    </row>
    <row r="110" spans="2:12" ht="21">
      <c r="B110" s="452"/>
      <c r="C110" s="453"/>
      <c r="D110" s="453"/>
      <c r="E110" s="453"/>
      <c r="F110" s="453"/>
      <c r="G110" s="453"/>
      <c r="H110" s="454" t="s">
        <v>304</v>
      </c>
      <c r="I110" s="451"/>
      <c r="J110" s="448"/>
      <c r="K110" s="448"/>
      <c r="L110" s="433"/>
    </row>
    <row r="111" spans="2:12" ht="21">
      <c r="B111" s="455"/>
      <c r="C111" s="443">
        <v>0.05</v>
      </c>
      <c r="D111" s="456" t="s">
        <v>47</v>
      </c>
      <c r="E111" s="441"/>
      <c r="F111" s="453"/>
      <c r="G111" s="453"/>
      <c r="H111" s="457"/>
      <c r="I111" s="451"/>
      <c r="J111" s="448"/>
      <c r="K111" s="448"/>
      <c r="L111" s="433"/>
    </row>
    <row r="112" spans="2:12" ht="21">
      <c r="B112" s="453"/>
      <c r="C112" s="453"/>
      <c r="D112" s="453"/>
      <c r="E112" s="453"/>
      <c r="F112" s="453"/>
      <c r="G112" s="453"/>
      <c r="H112" s="453"/>
      <c r="I112" s="451"/>
      <c r="J112" s="448"/>
      <c r="K112" s="448"/>
      <c r="L112" s="433"/>
    </row>
    <row r="113" spans="2:12" ht="21">
      <c r="B113" s="452"/>
      <c r="C113" s="453"/>
      <c r="D113" s="453"/>
      <c r="E113" s="453"/>
      <c r="F113" s="453"/>
      <c r="G113" s="453"/>
      <c r="H113" s="454" t="s">
        <v>304</v>
      </c>
      <c r="I113" s="451"/>
      <c r="J113" s="448"/>
      <c r="K113" s="448"/>
      <c r="L113" s="433"/>
    </row>
    <row r="114" spans="2:12" ht="21">
      <c r="B114" s="455"/>
      <c r="C114" s="443">
        <v>0.125</v>
      </c>
      <c r="D114" s="456" t="s">
        <v>47</v>
      </c>
      <c r="E114" s="441"/>
      <c r="F114" s="453"/>
      <c r="G114" s="453"/>
      <c r="H114" s="457"/>
      <c r="I114" s="451"/>
      <c r="J114" s="448"/>
      <c r="K114" s="448"/>
      <c r="L114" s="433"/>
    </row>
    <row r="115" spans="2:12" ht="27.75" customHeight="1">
      <c r="B115" s="433"/>
      <c r="C115" s="433"/>
      <c r="D115" s="433"/>
      <c r="E115" s="433"/>
      <c r="F115" s="433"/>
      <c r="G115" s="433"/>
      <c r="H115" s="433"/>
      <c r="I115" s="433"/>
      <c r="J115" s="433"/>
      <c r="K115" s="433"/>
      <c r="L115" s="433"/>
    </row>
    <row r="116" spans="2:12" ht="33.75">
      <c r="B116" s="3862" t="s">
        <v>811</v>
      </c>
      <c r="C116" s="3862"/>
      <c r="D116" s="3862"/>
      <c r="E116" s="3862"/>
      <c r="F116" s="3862"/>
      <c r="G116" s="3862"/>
      <c r="H116" s="3862"/>
      <c r="I116" s="3862"/>
      <c r="J116" s="3862"/>
      <c r="K116" s="3862"/>
      <c r="L116" s="3862"/>
    </row>
    <row r="117" spans="2:12" ht="13.5" thickBot="1"/>
    <row r="118" spans="2:12" ht="21">
      <c r="C118" s="3888" t="s">
        <v>196</v>
      </c>
      <c r="D118" s="3889"/>
      <c r="E118" s="3889"/>
      <c r="F118" s="3889"/>
      <c r="G118" s="3889"/>
      <c r="H118" s="3889"/>
      <c r="I118" s="3889"/>
      <c r="J118" s="3890"/>
    </row>
    <row r="119" spans="2:12" ht="18.75" customHeight="1" thickBot="1">
      <c r="C119" s="3883" t="s">
        <v>289</v>
      </c>
      <c r="D119" s="3884"/>
      <c r="E119" s="3884"/>
      <c r="F119" s="3884"/>
      <c r="G119" s="3884"/>
      <c r="H119" s="3884"/>
      <c r="I119" s="3884"/>
      <c r="J119" s="3885"/>
    </row>
    <row r="120" spans="2:12" ht="24" thickTop="1">
      <c r="C120" s="458" t="s">
        <v>140</v>
      </c>
      <c r="D120" s="459">
        <v>1.5</v>
      </c>
      <c r="E120" s="3891" t="s">
        <v>140</v>
      </c>
      <c r="F120" s="3892"/>
      <c r="G120" s="460">
        <v>3.2</v>
      </c>
      <c r="H120" s="3891" t="s">
        <v>140</v>
      </c>
      <c r="I120" s="3892"/>
      <c r="J120" s="460">
        <v>48</v>
      </c>
    </row>
    <row r="121" spans="2:12" ht="27.75" customHeight="1"/>
    <row r="122" spans="2:12" ht="33.75">
      <c r="B122" s="3862" t="s">
        <v>812</v>
      </c>
      <c r="C122" s="3862"/>
      <c r="D122" s="3862"/>
      <c r="E122" s="3862"/>
      <c r="F122" s="3862"/>
      <c r="G122" s="3862"/>
      <c r="H122" s="3862"/>
      <c r="I122" s="3862"/>
      <c r="J122" s="3862"/>
      <c r="K122" s="3862"/>
      <c r="L122" s="3862"/>
    </row>
    <row r="123" spans="2:12" ht="13.5" thickBot="1"/>
    <row r="124" spans="2:12" ht="21">
      <c r="B124" s="3877" t="s">
        <v>289</v>
      </c>
      <c r="C124" s="3878"/>
      <c r="D124" s="3878"/>
      <c r="E124" s="3878"/>
      <c r="F124" s="3878"/>
      <c r="G124" s="3878"/>
      <c r="H124" s="3878"/>
      <c r="I124" s="3878"/>
      <c r="J124" s="3878"/>
      <c r="K124" s="3878"/>
      <c r="L124" s="3879"/>
    </row>
    <row r="125" spans="2:12" ht="23.25">
      <c r="B125" s="461" t="s">
        <v>197</v>
      </c>
      <c r="C125" s="462"/>
      <c r="D125" s="462"/>
      <c r="E125" s="462"/>
      <c r="F125" s="462"/>
      <c r="G125" s="462"/>
      <c r="H125" s="462"/>
      <c r="I125" s="462"/>
      <c r="J125" s="462"/>
      <c r="K125" s="462"/>
      <c r="L125" s="463"/>
    </row>
    <row r="126" spans="2:12" ht="23.25">
      <c r="B126" s="464">
        <v>1.7</v>
      </c>
      <c r="C126" s="465">
        <v>1</v>
      </c>
      <c r="D126" s="465">
        <v>2</v>
      </c>
      <c r="E126" s="465">
        <v>3</v>
      </c>
      <c r="F126" s="465">
        <v>4</v>
      </c>
      <c r="G126" s="465">
        <v>5</v>
      </c>
      <c r="H126" s="465">
        <v>6</v>
      </c>
      <c r="I126" s="465">
        <v>7</v>
      </c>
      <c r="J126" s="465">
        <v>8</v>
      </c>
      <c r="K126" s="465">
        <v>9</v>
      </c>
      <c r="L126" s="466">
        <v>10</v>
      </c>
    </row>
    <row r="127" spans="2:12" ht="13.5" thickBot="1">
      <c r="B127" s="467"/>
      <c r="C127" s="467"/>
      <c r="D127" s="467"/>
      <c r="E127" s="467"/>
      <c r="F127" s="467"/>
      <c r="G127" s="467"/>
      <c r="H127" s="467"/>
      <c r="I127" s="467"/>
      <c r="J127" s="467"/>
      <c r="K127" s="467"/>
      <c r="L127" s="467"/>
    </row>
    <row r="128" spans="2:12" ht="15.75">
      <c r="B128" s="3880" t="s">
        <v>289</v>
      </c>
      <c r="C128" s="3881"/>
      <c r="D128" s="3881"/>
      <c r="E128" s="3881"/>
      <c r="F128" s="3881"/>
      <c r="G128" s="3881"/>
      <c r="H128" s="3881"/>
      <c r="I128" s="3881"/>
      <c r="J128" s="3881"/>
      <c r="K128" s="3881"/>
      <c r="L128" s="3882"/>
    </row>
    <row r="129" spans="1:12" ht="23.25">
      <c r="B129" s="468">
        <v>1.5</v>
      </c>
      <c r="C129" s="469" t="s">
        <v>199</v>
      </c>
      <c r="D129" s="470"/>
      <c r="E129" s="470"/>
      <c r="F129" s="470"/>
      <c r="G129" s="470"/>
      <c r="H129" s="470"/>
      <c r="I129" s="470"/>
      <c r="J129" s="470"/>
      <c r="K129" s="470"/>
      <c r="L129" s="471"/>
    </row>
    <row r="130" spans="1:12" ht="23.25">
      <c r="B130" s="472" t="s">
        <v>198</v>
      </c>
      <c r="C130" s="473">
        <v>1.5</v>
      </c>
      <c r="D130" s="465">
        <v>2</v>
      </c>
      <c r="E130" s="465">
        <v>3</v>
      </c>
      <c r="F130" s="465">
        <v>4</v>
      </c>
      <c r="G130" s="465">
        <v>5</v>
      </c>
      <c r="H130" s="465">
        <v>6</v>
      </c>
      <c r="I130" s="465">
        <v>7</v>
      </c>
      <c r="J130" s="465">
        <v>8</v>
      </c>
      <c r="K130" s="465">
        <v>9</v>
      </c>
      <c r="L130" s="466">
        <v>10</v>
      </c>
    </row>
    <row r="131" spans="1:12" ht="27.75" customHeight="1"/>
    <row r="134" spans="1:12" ht="23.25">
      <c r="B134" s="474" t="s">
        <v>424</v>
      </c>
    </row>
    <row r="135" spans="1:12">
      <c r="B135" s="475"/>
    </row>
    <row r="136" spans="1:12" ht="23.25">
      <c r="B136" s="474" t="s">
        <v>425</v>
      </c>
    </row>
    <row r="137" spans="1:12" ht="23.25">
      <c r="B137" s="474"/>
    </row>
    <row r="139" spans="1:12" ht="33" customHeight="1">
      <c r="B139" s="3830" t="s">
        <v>1464</v>
      </c>
      <c r="C139" s="476" t="s">
        <v>800</v>
      </c>
      <c r="D139" s="433"/>
      <c r="E139" s="433"/>
      <c r="F139" s="433"/>
      <c r="G139" s="433"/>
      <c r="H139" s="433"/>
    </row>
    <row r="140" spans="1:12">
      <c r="B140" s="3830"/>
      <c r="C140" s="433"/>
      <c r="D140" s="433"/>
      <c r="E140" s="433"/>
      <c r="F140" s="433"/>
      <c r="G140" s="433"/>
      <c r="H140" s="433"/>
    </row>
    <row r="141" spans="1:12" ht="23.25">
      <c r="B141" s="3830"/>
      <c r="C141" s="476" t="s">
        <v>429</v>
      </c>
      <c r="D141" s="433"/>
      <c r="E141" s="433"/>
      <c r="F141" s="433"/>
      <c r="G141" s="433"/>
      <c r="H141" s="433"/>
    </row>
    <row r="142" spans="1:12" ht="23.25">
      <c r="B142" s="3830"/>
      <c r="C142" s="477"/>
      <c r="D142" s="477"/>
      <c r="E142" s="477"/>
      <c r="F142" s="477"/>
      <c r="G142" s="477"/>
      <c r="H142" s="477"/>
    </row>
    <row r="143" spans="1:12" ht="23.25">
      <c r="B143" s="3830"/>
      <c r="C143" s="476" t="s">
        <v>801</v>
      </c>
      <c r="D143" s="477"/>
      <c r="E143" s="477"/>
      <c r="F143" s="477"/>
      <c r="G143" s="477"/>
      <c r="H143" s="477"/>
    </row>
    <row r="144" spans="1:12" ht="23.25">
      <c r="A144" s="478"/>
      <c r="B144" s="3830"/>
      <c r="C144" s="477"/>
      <c r="D144" s="477"/>
      <c r="E144" s="477"/>
      <c r="F144" s="477"/>
      <c r="G144" s="477"/>
      <c r="H144" s="477"/>
    </row>
    <row r="145" spans="2:8" ht="23.25">
      <c r="B145" s="3830"/>
      <c r="C145" s="476" t="s">
        <v>430</v>
      </c>
      <c r="D145" s="477"/>
      <c r="E145" s="477"/>
      <c r="F145" s="477"/>
      <c r="G145" s="477"/>
      <c r="H145" s="477"/>
    </row>
    <row r="146" spans="2:8" ht="23.25">
      <c r="B146" s="3830"/>
      <c r="C146" s="477"/>
      <c r="D146" s="477"/>
      <c r="E146" s="477"/>
      <c r="F146" s="477"/>
      <c r="G146" s="477"/>
      <c r="H146" s="477"/>
    </row>
    <row r="147" spans="2:8" ht="23.25">
      <c r="B147" s="477"/>
      <c r="C147" s="477"/>
      <c r="D147" s="477"/>
      <c r="E147" s="477"/>
      <c r="F147" s="477"/>
      <c r="G147" s="477"/>
      <c r="H147" s="477"/>
    </row>
    <row r="148" spans="2:8">
      <c r="B148" s="433"/>
      <c r="C148" s="433"/>
      <c r="D148" s="433"/>
      <c r="E148" s="433"/>
      <c r="F148" s="433"/>
      <c r="G148" s="433"/>
      <c r="H148" s="433"/>
    </row>
  </sheetData>
  <mergeCells count="40">
    <mergeCell ref="B124:L124"/>
    <mergeCell ref="B128:L128"/>
    <mergeCell ref="C119:J119"/>
    <mergeCell ref="B99:K99"/>
    <mergeCell ref="B104:K104"/>
    <mergeCell ref="B116:L116"/>
    <mergeCell ref="B122:L122"/>
    <mergeCell ref="C118:J118"/>
    <mergeCell ref="E120:F120"/>
    <mergeCell ref="H120:I120"/>
    <mergeCell ref="B89:L89"/>
    <mergeCell ref="B97:L97"/>
    <mergeCell ref="B108:H108"/>
    <mergeCell ref="B64:L65"/>
    <mergeCell ref="C91:I91"/>
    <mergeCell ref="C92:I92"/>
    <mergeCell ref="C93:I93"/>
    <mergeCell ref="C95:I95"/>
    <mergeCell ref="B33:C33"/>
    <mergeCell ref="B12:L13"/>
    <mergeCell ref="B7:L7"/>
    <mergeCell ref="B9:L9"/>
    <mergeCell ref="B10:L10"/>
    <mergeCell ref="B11:L11"/>
    <mergeCell ref="B139:B146"/>
    <mergeCell ref="B4:L5"/>
    <mergeCell ref="B16:K16"/>
    <mergeCell ref="B28:K28"/>
    <mergeCell ref="I17:K19"/>
    <mergeCell ref="B19:C19"/>
    <mergeCell ref="F17:G17"/>
    <mergeCell ref="F18:G18"/>
    <mergeCell ref="F19:G19"/>
    <mergeCell ref="E29:E30"/>
    <mergeCell ref="D29:D30"/>
    <mergeCell ref="B36:J36"/>
    <mergeCell ref="F29:J29"/>
    <mergeCell ref="B32:C32"/>
    <mergeCell ref="I23:K25"/>
    <mergeCell ref="B22:K22"/>
  </mergeCells>
  <hyperlinks>
    <hyperlink ref="C141" r:id="rId1" xr:uid="{00000000-0004-0000-0200-000001000000}"/>
    <hyperlink ref="C145" r:id="rId2" xr:uid="{00000000-0004-0000-0200-000002000000}"/>
    <hyperlink ref="C139" r:id="rId3" xr:uid="{4156ECE4-F4C7-42FF-8596-290E64A7BEA6}"/>
    <hyperlink ref="C143" r:id="rId4" xr:uid="{597EA287-FB9A-4AC6-9E20-FDF36AA535A7}"/>
  </hyperlinks>
  <pageMargins left="0.7" right="0.7" top="0.75" bottom="0.75" header="0.3" footer="0.3"/>
  <pageSetup paperSize="9"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1"/>
  <sheetViews>
    <sheetView zoomScaleNormal="100" workbookViewId="0">
      <selection activeCell="T19" sqref="T19"/>
    </sheetView>
  </sheetViews>
  <sheetFormatPr baseColWidth="10" defaultRowHeight="12.75"/>
  <cols>
    <col min="1" max="1" width="1.5703125" style="1918" customWidth="1"/>
    <col min="2" max="2" width="8.5703125" style="1918" customWidth="1"/>
    <col min="3" max="3" width="8.85546875" style="1918" customWidth="1"/>
    <col min="4" max="4" width="8.5703125" style="1918" customWidth="1"/>
    <col min="5" max="5" width="7" style="1918" customWidth="1"/>
    <col min="6" max="6" width="8.85546875" style="1918" customWidth="1"/>
    <col min="7" max="7" width="7.42578125" style="1918" customWidth="1"/>
    <col min="8" max="8" width="7.140625" style="1918" customWidth="1"/>
    <col min="9" max="9" width="6.7109375" style="1918" customWidth="1"/>
    <col min="10" max="10" width="7.85546875" style="1918" customWidth="1"/>
    <col min="11" max="11" width="8.85546875" style="1918" customWidth="1"/>
    <col min="12" max="12" width="9" style="1918" customWidth="1"/>
    <col min="13" max="13" width="10.28515625" style="1918" customWidth="1"/>
    <col min="14" max="14" width="11.42578125" style="1918"/>
    <col min="15" max="15" width="1.7109375" style="1918" customWidth="1"/>
    <col min="16" max="16384" width="11.42578125" style="1918"/>
  </cols>
  <sheetData>
    <row r="1" spans="1:15">
      <c r="A1" s="467"/>
      <c r="B1" s="467"/>
      <c r="C1" s="467"/>
      <c r="D1" s="467"/>
      <c r="E1" s="467"/>
      <c r="F1" s="467"/>
      <c r="G1" s="467"/>
      <c r="H1" s="467"/>
      <c r="I1" s="467"/>
      <c r="J1" s="467"/>
      <c r="K1" s="467"/>
      <c r="L1" s="467"/>
      <c r="M1" s="467"/>
      <c r="N1" s="467"/>
      <c r="O1" s="467"/>
    </row>
    <row r="2" spans="1:15" s="958" customFormat="1" ht="21">
      <c r="A2" s="912"/>
      <c r="B2" s="4715" t="s">
        <v>195</v>
      </c>
      <c r="C2" s="4716"/>
      <c r="D2" s="4716"/>
      <c r="E2" s="4716"/>
      <c r="F2" s="4716"/>
      <c r="G2" s="4716"/>
      <c r="H2" s="4716"/>
      <c r="I2" s="4716"/>
      <c r="J2" s="4716"/>
      <c r="K2" s="4716"/>
      <c r="L2" s="4716"/>
      <c r="M2" s="4716"/>
      <c r="N2" s="4717"/>
      <c r="O2" s="1919"/>
    </row>
    <row r="3" spans="1:15" s="958" customFormat="1" ht="9.9499999999999993" customHeight="1">
      <c r="A3" s="912"/>
      <c r="B3" s="4718" t="s">
        <v>141</v>
      </c>
      <c r="C3" s="4719" t="str">
        <f ca="1">CELL("nomfichier")</f>
        <v>D:\Données\1.UPRT\0-UPRT.fait\uprt-php\www\mesimages\fichiers-uprt\ff-fiches-fabrication\ff-fiches-fabrication-maj-08-2020\[ff-5-B.collectivite-conditionnement-gastronormes.xlsx]complément</v>
      </c>
      <c r="D3" s="4719"/>
      <c r="E3" s="4719"/>
      <c r="F3" s="4719"/>
      <c r="G3" s="4720"/>
      <c r="H3" s="4721" t="s">
        <v>142</v>
      </c>
      <c r="I3" s="4722"/>
      <c r="J3" s="4723" t="s">
        <v>194</v>
      </c>
      <c r="K3" s="4723"/>
      <c r="L3" s="4723"/>
      <c r="M3" s="4723"/>
      <c r="N3" s="4724"/>
      <c r="O3" s="1919"/>
    </row>
    <row r="4" spans="1:15" s="958" customFormat="1" ht="9.9499999999999993" customHeight="1">
      <c r="A4" s="912"/>
      <c r="B4" s="4718"/>
      <c r="C4" s="4719"/>
      <c r="D4" s="4719"/>
      <c r="E4" s="4719"/>
      <c r="F4" s="4719"/>
      <c r="G4" s="4720"/>
      <c r="H4" s="4721" t="s">
        <v>143</v>
      </c>
      <c r="I4" s="4722"/>
      <c r="J4" s="4723"/>
      <c r="K4" s="4723"/>
      <c r="L4" s="4723"/>
      <c r="M4" s="4723"/>
      <c r="N4" s="4724"/>
      <c r="O4" s="1919"/>
    </row>
    <row r="5" spans="1:15" s="958" customFormat="1" ht="9.9499999999999993" customHeight="1">
      <c r="A5" s="912"/>
      <c r="B5" s="4718" t="s">
        <v>144</v>
      </c>
      <c r="C5" s="4719" t="s">
        <v>145</v>
      </c>
      <c r="D5" s="4719"/>
      <c r="E5" s="4719"/>
      <c r="F5" s="4719"/>
      <c r="G5" s="4720"/>
      <c r="H5" s="4721" t="s">
        <v>146</v>
      </c>
      <c r="I5" s="4722"/>
      <c r="J5" s="4723" t="s">
        <v>1438</v>
      </c>
      <c r="K5" s="4723"/>
      <c r="L5" s="4723"/>
      <c r="M5" s="4723"/>
      <c r="N5" s="4724"/>
      <c r="O5" s="1919"/>
    </row>
    <row r="6" spans="1:15" s="958" customFormat="1" ht="9.9499999999999993" customHeight="1">
      <c r="A6" s="912"/>
      <c r="B6" s="4718"/>
      <c r="C6" s="4719"/>
      <c r="D6" s="4719"/>
      <c r="E6" s="4719"/>
      <c r="F6" s="4719"/>
      <c r="G6" s="4720"/>
      <c r="H6" s="4721" t="s">
        <v>147</v>
      </c>
      <c r="I6" s="4722"/>
      <c r="J6" s="4723"/>
      <c r="K6" s="4723"/>
      <c r="L6" s="4723"/>
      <c r="M6" s="4723"/>
      <c r="N6" s="4724"/>
      <c r="O6" s="1919"/>
    </row>
    <row r="7" spans="1:15" s="958" customFormat="1" ht="9.9499999999999993" customHeight="1">
      <c r="A7" s="912"/>
      <c r="B7" s="4718" t="s">
        <v>148</v>
      </c>
      <c r="C7" s="4719"/>
      <c r="D7" s="4719"/>
      <c r="E7" s="4719"/>
      <c r="F7" s="4719"/>
      <c r="G7" s="4720"/>
      <c r="H7" s="4721" t="s">
        <v>149</v>
      </c>
      <c r="I7" s="4722"/>
      <c r="J7" s="4723" t="s">
        <v>150</v>
      </c>
      <c r="K7" s="4723"/>
      <c r="L7" s="4723"/>
      <c r="M7" s="4723"/>
      <c r="N7" s="4724"/>
      <c r="O7" s="1919"/>
    </row>
    <row r="8" spans="1:15" s="958" customFormat="1" ht="9.9499999999999993" customHeight="1">
      <c r="A8" s="1920"/>
      <c r="B8" s="4760"/>
      <c r="C8" s="4761"/>
      <c r="D8" s="4761"/>
      <c r="E8" s="4761"/>
      <c r="F8" s="4761"/>
      <c r="G8" s="4762"/>
      <c r="H8" s="4765" t="s">
        <v>151</v>
      </c>
      <c r="I8" s="4766"/>
      <c r="J8" s="4763"/>
      <c r="K8" s="4763"/>
      <c r="L8" s="4763"/>
      <c r="M8" s="4763"/>
      <c r="N8" s="4764"/>
      <c r="O8" s="1919"/>
    </row>
    <row r="9" spans="1:15" s="953" customFormat="1" ht="18.75" customHeight="1">
      <c r="A9" s="1920"/>
      <c r="B9" s="1921" t="s">
        <v>290</v>
      </c>
      <c r="C9" s="1484"/>
      <c r="D9" s="1484"/>
      <c r="E9" s="1484"/>
      <c r="F9" s="1484"/>
      <c r="G9" s="1484"/>
      <c r="H9" s="1922" t="s">
        <v>153</v>
      </c>
      <c r="I9" s="4859">
        <f ca="1">TODAY()</f>
        <v>45233</v>
      </c>
      <c r="J9" s="4859"/>
      <c r="K9" s="4859"/>
      <c r="L9" s="1923"/>
      <c r="M9" s="4860">
        <f ca="1">NOW()</f>
        <v>45233.415746643521</v>
      </c>
      <c r="N9" s="4861"/>
      <c r="O9" s="912"/>
    </row>
    <row r="10" spans="1:15" ht="10.5" customHeight="1" thickBot="1">
      <c r="A10" s="467"/>
      <c r="B10" s="467"/>
      <c r="C10" s="467"/>
      <c r="D10" s="467"/>
      <c r="E10" s="467"/>
      <c r="F10" s="467"/>
      <c r="G10" s="467"/>
      <c r="H10" s="467"/>
      <c r="I10" s="467"/>
      <c r="J10" s="467"/>
      <c r="K10" s="467"/>
      <c r="L10" s="467"/>
      <c r="M10" s="467"/>
      <c r="N10" s="467"/>
      <c r="O10" s="467"/>
    </row>
    <row r="11" spans="1:15" ht="23.1" customHeight="1">
      <c r="A11" s="467"/>
      <c r="B11" s="467"/>
      <c r="C11" s="3880" t="s">
        <v>289</v>
      </c>
      <c r="D11" s="3881"/>
      <c r="E11" s="3881"/>
      <c r="F11" s="3881"/>
      <c r="G11" s="3881"/>
      <c r="H11" s="3881"/>
      <c r="I11" s="3881"/>
      <c r="J11" s="3881"/>
      <c r="K11" s="3881"/>
      <c r="L11" s="3881"/>
      <c r="M11" s="3882"/>
      <c r="N11" s="467"/>
      <c r="O11" s="467"/>
    </row>
    <row r="12" spans="1:15" ht="23.1" customHeight="1">
      <c r="A12" s="467"/>
      <c r="B12" s="467"/>
      <c r="C12" s="461" t="s">
        <v>197</v>
      </c>
      <c r="D12" s="462"/>
      <c r="E12" s="462"/>
      <c r="F12" s="462"/>
      <c r="G12" s="462"/>
      <c r="H12" s="462"/>
      <c r="I12" s="462"/>
      <c r="J12" s="462"/>
      <c r="K12" s="462"/>
      <c r="L12" s="462"/>
      <c r="M12" s="463"/>
      <c r="N12" s="467"/>
      <c r="O12" s="467"/>
    </row>
    <row r="13" spans="1:15" ht="23.1" customHeight="1">
      <c r="A13" s="467"/>
      <c r="B13" s="467"/>
      <c r="C13" s="464">
        <v>1.7</v>
      </c>
      <c r="D13" s="465">
        <v>1</v>
      </c>
      <c r="E13" s="465">
        <v>2</v>
      </c>
      <c r="F13" s="465">
        <v>3</v>
      </c>
      <c r="G13" s="465">
        <v>4</v>
      </c>
      <c r="H13" s="465">
        <v>5</v>
      </c>
      <c r="I13" s="465">
        <v>6</v>
      </c>
      <c r="J13" s="465">
        <v>7</v>
      </c>
      <c r="K13" s="465">
        <v>8</v>
      </c>
      <c r="L13" s="465">
        <v>9</v>
      </c>
      <c r="M13" s="466">
        <v>10</v>
      </c>
      <c r="N13" s="467"/>
      <c r="O13" s="467"/>
    </row>
    <row r="14" spans="1:15" ht="21.95" customHeight="1">
      <c r="A14" s="467"/>
      <c r="B14" s="467"/>
      <c r="C14" s="1924">
        <v>1</v>
      </c>
      <c r="D14" s="1925">
        <f>C13*C14</f>
        <v>1.7</v>
      </c>
      <c r="E14" s="1925">
        <f>D14*E13</f>
        <v>3.4</v>
      </c>
      <c r="F14" s="1925">
        <f>D14*F13</f>
        <v>5.0999999999999996</v>
      </c>
      <c r="G14" s="1925">
        <f>D14*G13</f>
        <v>6.8</v>
      </c>
      <c r="H14" s="1925">
        <f>D14*H13</f>
        <v>8.5</v>
      </c>
      <c r="I14" s="1925">
        <f>D14*I13</f>
        <v>10.199999999999999</v>
      </c>
      <c r="J14" s="1925">
        <f>D14*J13</f>
        <v>11.9</v>
      </c>
      <c r="K14" s="1925">
        <f>D14*K13</f>
        <v>13.6</v>
      </c>
      <c r="L14" s="1925">
        <f>D14*L13</f>
        <v>15.299999999999999</v>
      </c>
      <c r="M14" s="1926">
        <f>D14*M13</f>
        <v>17</v>
      </c>
      <c r="N14" s="467"/>
      <c r="O14" s="467"/>
    </row>
    <row r="15" spans="1:15" ht="21.95" customHeight="1">
      <c r="A15" s="467"/>
      <c r="B15" s="467"/>
      <c r="C15" s="1927">
        <v>2</v>
      </c>
      <c r="D15" s="1925">
        <f>C13*C15</f>
        <v>3.4</v>
      </c>
      <c r="E15" s="1925">
        <f>D15*E13</f>
        <v>6.8</v>
      </c>
      <c r="F15" s="1925">
        <f>D15*F13</f>
        <v>10.199999999999999</v>
      </c>
      <c r="G15" s="1925">
        <f>D15*G13</f>
        <v>13.6</v>
      </c>
      <c r="H15" s="1925">
        <f>D15*H13</f>
        <v>17</v>
      </c>
      <c r="I15" s="1925">
        <f>D15*I13</f>
        <v>20.399999999999999</v>
      </c>
      <c r="J15" s="1925">
        <f>D15*J13</f>
        <v>23.8</v>
      </c>
      <c r="K15" s="1925">
        <f>D15*K13</f>
        <v>27.2</v>
      </c>
      <c r="L15" s="1925">
        <f>D15*L13</f>
        <v>30.599999999999998</v>
      </c>
      <c r="M15" s="1926">
        <f>D15*M13</f>
        <v>34</v>
      </c>
      <c r="N15" s="467"/>
      <c r="O15" s="467"/>
    </row>
    <row r="16" spans="1:15" ht="21.95" customHeight="1">
      <c r="A16" s="467"/>
      <c r="B16" s="467"/>
      <c r="C16" s="1927">
        <v>3</v>
      </c>
      <c r="D16" s="1925">
        <f>C13*C16</f>
        <v>5.0999999999999996</v>
      </c>
      <c r="E16" s="1925">
        <f>D16*E13</f>
        <v>10.199999999999999</v>
      </c>
      <c r="F16" s="1925">
        <f>D16*F13</f>
        <v>15.299999999999999</v>
      </c>
      <c r="G16" s="1925">
        <f>D16*G13</f>
        <v>20.399999999999999</v>
      </c>
      <c r="H16" s="1925">
        <f>D16*H13</f>
        <v>25.5</v>
      </c>
      <c r="I16" s="1925">
        <f>D16*I13</f>
        <v>30.599999999999998</v>
      </c>
      <c r="J16" s="1925">
        <f>D16*J13</f>
        <v>35.699999999999996</v>
      </c>
      <c r="K16" s="1925">
        <f>D16*K13</f>
        <v>40.799999999999997</v>
      </c>
      <c r="L16" s="1925">
        <f>D16*L13</f>
        <v>45.9</v>
      </c>
      <c r="M16" s="1926">
        <f>D16*M13</f>
        <v>51</v>
      </c>
      <c r="N16" s="467"/>
      <c r="O16" s="467"/>
    </row>
    <row r="17" spans="1:15" ht="21.95" customHeight="1">
      <c r="A17" s="467"/>
      <c r="B17" s="467"/>
      <c r="C17" s="1927">
        <v>4</v>
      </c>
      <c r="D17" s="1925">
        <f>C13*C17</f>
        <v>6.8</v>
      </c>
      <c r="E17" s="1925">
        <f>D17*E13</f>
        <v>13.6</v>
      </c>
      <c r="F17" s="1925">
        <f>D17*F13</f>
        <v>20.399999999999999</v>
      </c>
      <c r="G17" s="1925">
        <f>D17*G13</f>
        <v>27.2</v>
      </c>
      <c r="H17" s="1925">
        <f>D17*H13</f>
        <v>34</v>
      </c>
      <c r="I17" s="1925">
        <f>D17*I13</f>
        <v>40.799999999999997</v>
      </c>
      <c r="J17" s="1925">
        <f>D17*J13</f>
        <v>47.6</v>
      </c>
      <c r="K17" s="1925">
        <f>D17*K13</f>
        <v>54.4</v>
      </c>
      <c r="L17" s="1925">
        <f>D17*L13</f>
        <v>61.199999999999996</v>
      </c>
      <c r="M17" s="1926">
        <f>D17*M13</f>
        <v>68</v>
      </c>
      <c r="N17" s="467"/>
      <c r="O17" s="467"/>
    </row>
    <row r="18" spans="1:15" ht="21.95" customHeight="1">
      <c r="A18" s="467"/>
      <c r="B18" s="467"/>
      <c r="C18" s="1927">
        <v>5</v>
      </c>
      <c r="D18" s="1925">
        <f>C13*C18</f>
        <v>8.5</v>
      </c>
      <c r="E18" s="1925">
        <f>D18*E13</f>
        <v>17</v>
      </c>
      <c r="F18" s="1925">
        <f>D18*F13</f>
        <v>25.5</v>
      </c>
      <c r="G18" s="1925">
        <f>D18*G13</f>
        <v>34</v>
      </c>
      <c r="H18" s="1925">
        <f>D18*H13</f>
        <v>42.5</v>
      </c>
      <c r="I18" s="1925">
        <f>D18*I13</f>
        <v>51</v>
      </c>
      <c r="J18" s="1925">
        <f>D18*J13</f>
        <v>59.5</v>
      </c>
      <c r="K18" s="1925">
        <f>D18*K13</f>
        <v>68</v>
      </c>
      <c r="L18" s="1925">
        <f>D18*L13</f>
        <v>76.5</v>
      </c>
      <c r="M18" s="1926">
        <f>D18*M13</f>
        <v>85</v>
      </c>
      <c r="N18" s="467"/>
      <c r="O18" s="467"/>
    </row>
    <row r="19" spans="1:15" ht="21.95" customHeight="1">
      <c r="A19" s="467"/>
      <c r="B19" s="467"/>
      <c r="C19" s="1927">
        <v>6</v>
      </c>
      <c r="D19" s="1925">
        <f>C13*C19</f>
        <v>10.199999999999999</v>
      </c>
      <c r="E19" s="1925">
        <f>D19*E13</f>
        <v>20.399999999999999</v>
      </c>
      <c r="F19" s="1925">
        <f>D19*F13</f>
        <v>30.599999999999998</v>
      </c>
      <c r="G19" s="1925">
        <f>D19*G13</f>
        <v>40.799999999999997</v>
      </c>
      <c r="H19" s="1925">
        <f>D19*H13</f>
        <v>51</v>
      </c>
      <c r="I19" s="1925">
        <f>D19*I13</f>
        <v>61.199999999999996</v>
      </c>
      <c r="J19" s="1925">
        <f>D19*J13</f>
        <v>71.399999999999991</v>
      </c>
      <c r="K19" s="1925">
        <f>D19*K13</f>
        <v>81.599999999999994</v>
      </c>
      <c r="L19" s="1925">
        <f>D19*L13</f>
        <v>91.8</v>
      </c>
      <c r="M19" s="1926">
        <f>D19*M13</f>
        <v>102</v>
      </c>
      <c r="N19" s="467"/>
      <c r="O19" s="467"/>
    </row>
    <row r="20" spans="1:15" ht="21.95" customHeight="1">
      <c r="A20" s="467"/>
      <c r="B20" s="467"/>
      <c r="C20" s="1927">
        <v>7</v>
      </c>
      <c r="D20" s="1925">
        <f>C13*C20</f>
        <v>11.9</v>
      </c>
      <c r="E20" s="1925">
        <f>D20*E13</f>
        <v>23.8</v>
      </c>
      <c r="F20" s="1925">
        <f>D20*F13</f>
        <v>35.700000000000003</v>
      </c>
      <c r="G20" s="1925">
        <f>D20*G13</f>
        <v>47.6</v>
      </c>
      <c r="H20" s="1925">
        <f>D20*H13</f>
        <v>59.5</v>
      </c>
      <c r="I20" s="1925">
        <f>D20*I13</f>
        <v>71.400000000000006</v>
      </c>
      <c r="J20" s="1925">
        <f>D20*J13</f>
        <v>83.3</v>
      </c>
      <c r="K20" s="1925">
        <f>D20*K13</f>
        <v>95.2</v>
      </c>
      <c r="L20" s="1925">
        <f>D20*L13</f>
        <v>107.10000000000001</v>
      </c>
      <c r="M20" s="1926">
        <f>D20*M13</f>
        <v>119</v>
      </c>
      <c r="N20" s="467"/>
      <c r="O20" s="467"/>
    </row>
    <row r="21" spans="1:15" ht="21.95" customHeight="1">
      <c r="A21" s="467"/>
      <c r="B21" s="467"/>
      <c r="C21" s="1927">
        <v>8</v>
      </c>
      <c r="D21" s="1925">
        <f>C13*C21</f>
        <v>13.6</v>
      </c>
      <c r="E21" s="1925">
        <f>D21*E13</f>
        <v>27.2</v>
      </c>
      <c r="F21" s="1925">
        <f>D21*F13</f>
        <v>40.799999999999997</v>
      </c>
      <c r="G21" s="1925">
        <f>D21*G13</f>
        <v>54.4</v>
      </c>
      <c r="H21" s="1925">
        <f>D21*H13</f>
        <v>68</v>
      </c>
      <c r="I21" s="1925">
        <f>D21*I13</f>
        <v>81.599999999999994</v>
      </c>
      <c r="J21" s="1925">
        <f>D21*J13</f>
        <v>95.2</v>
      </c>
      <c r="K21" s="1925">
        <f>D21*K13</f>
        <v>108.8</v>
      </c>
      <c r="L21" s="1925">
        <f>D21*L13</f>
        <v>122.39999999999999</v>
      </c>
      <c r="M21" s="1926">
        <f>D21*M13</f>
        <v>136</v>
      </c>
      <c r="N21" s="467"/>
      <c r="O21" s="467"/>
    </row>
    <row r="22" spans="1:15" ht="21.95" customHeight="1">
      <c r="A22" s="467"/>
      <c r="B22" s="467"/>
      <c r="C22" s="1927">
        <v>9</v>
      </c>
      <c r="D22" s="1925">
        <f>C13*C22</f>
        <v>15.299999999999999</v>
      </c>
      <c r="E22" s="1925">
        <f>D22*E13</f>
        <v>30.599999999999998</v>
      </c>
      <c r="F22" s="1925">
        <f>D22*F13</f>
        <v>45.9</v>
      </c>
      <c r="G22" s="1925">
        <f>D22*G13</f>
        <v>61.199999999999996</v>
      </c>
      <c r="H22" s="1925">
        <f>D22*H13</f>
        <v>76.5</v>
      </c>
      <c r="I22" s="1925">
        <f>D22*I13</f>
        <v>91.8</v>
      </c>
      <c r="J22" s="1925">
        <f>D22*J13</f>
        <v>107.1</v>
      </c>
      <c r="K22" s="1925">
        <f>D22*K13</f>
        <v>122.39999999999999</v>
      </c>
      <c r="L22" s="1925">
        <f>D22*L13</f>
        <v>137.69999999999999</v>
      </c>
      <c r="M22" s="1926">
        <f>D22*M13</f>
        <v>153</v>
      </c>
      <c r="N22" s="467"/>
      <c r="O22" s="467"/>
    </row>
    <row r="23" spans="1:15" ht="21.95" customHeight="1">
      <c r="A23" s="467"/>
      <c r="B23" s="467"/>
      <c r="C23" s="1927">
        <v>10</v>
      </c>
      <c r="D23" s="1925">
        <f>C13*C23</f>
        <v>17</v>
      </c>
      <c r="E23" s="1925">
        <f>D23*E13</f>
        <v>34</v>
      </c>
      <c r="F23" s="1925">
        <f>D23*F13</f>
        <v>51</v>
      </c>
      <c r="G23" s="1925">
        <f>D23*G13</f>
        <v>68</v>
      </c>
      <c r="H23" s="1925">
        <f>D23*H13</f>
        <v>85</v>
      </c>
      <c r="I23" s="1925">
        <f>D23*I13</f>
        <v>102</v>
      </c>
      <c r="J23" s="1925">
        <f>D23*J13</f>
        <v>119</v>
      </c>
      <c r="K23" s="1925">
        <f>D23*K13</f>
        <v>136</v>
      </c>
      <c r="L23" s="1925">
        <f>D23*L13</f>
        <v>153</v>
      </c>
      <c r="M23" s="1926">
        <f>D23*M13</f>
        <v>170</v>
      </c>
      <c r="N23" s="467"/>
      <c r="O23" s="467"/>
    </row>
    <row r="24" spans="1:15" ht="21.95" customHeight="1" thickBot="1">
      <c r="A24" s="467"/>
      <c r="B24" s="467"/>
      <c r="C24" s="1928">
        <v>11</v>
      </c>
      <c r="D24" s="1929">
        <f>C13*C24</f>
        <v>18.7</v>
      </c>
      <c r="E24" s="1929">
        <f>D24*E13</f>
        <v>37.4</v>
      </c>
      <c r="F24" s="1929">
        <f>D24*F13</f>
        <v>56.099999999999994</v>
      </c>
      <c r="G24" s="1929">
        <f>D24*G13</f>
        <v>74.8</v>
      </c>
      <c r="H24" s="1929">
        <f>D24*H13</f>
        <v>93.5</v>
      </c>
      <c r="I24" s="1929">
        <f>D24*I13</f>
        <v>112.19999999999999</v>
      </c>
      <c r="J24" s="1929">
        <f>D24*J13</f>
        <v>130.9</v>
      </c>
      <c r="K24" s="1929">
        <f>D24*K13</f>
        <v>149.6</v>
      </c>
      <c r="L24" s="1929">
        <f>D24*L13</f>
        <v>168.29999999999998</v>
      </c>
      <c r="M24" s="1930">
        <f>D24*M13</f>
        <v>187</v>
      </c>
      <c r="N24" s="467"/>
      <c r="O24" s="467"/>
    </row>
    <row r="25" spans="1:15" ht="7.5" customHeight="1" thickBot="1">
      <c r="A25" s="467"/>
      <c r="B25" s="467"/>
      <c r="C25" s="467"/>
      <c r="D25" s="467"/>
      <c r="E25" s="467"/>
      <c r="F25" s="467"/>
      <c r="G25" s="467"/>
      <c r="H25" s="467"/>
      <c r="I25" s="467"/>
      <c r="J25" s="467"/>
      <c r="K25" s="467"/>
      <c r="L25" s="467"/>
      <c r="M25" s="467"/>
      <c r="N25" s="467"/>
      <c r="O25" s="467"/>
    </row>
    <row r="26" spans="1:15" ht="23.1" customHeight="1">
      <c r="A26" s="467"/>
      <c r="B26" s="467"/>
      <c r="C26" s="3880" t="s">
        <v>289</v>
      </c>
      <c r="D26" s="3881"/>
      <c r="E26" s="3881"/>
      <c r="F26" s="3881"/>
      <c r="G26" s="3881"/>
      <c r="H26" s="3881"/>
      <c r="I26" s="3881"/>
      <c r="J26" s="3881"/>
      <c r="K26" s="3881"/>
      <c r="L26" s="3881"/>
      <c r="M26" s="3882"/>
      <c r="N26" s="467"/>
      <c r="O26" s="467"/>
    </row>
    <row r="27" spans="1:15" ht="23.1" customHeight="1">
      <c r="A27" s="467"/>
      <c r="B27" s="467"/>
      <c r="C27" s="468">
        <v>1.5</v>
      </c>
      <c r="D27" s="469" t="s">
        <v>199</v>
      </c>
      <c r="E27" s="470"/>
      <c r="F27" s="470"/>
      <c r="G27" s="470"/>
      <c r="H27" s="470"/>
      <c r="I27" s="470"/>
      <c r="J27" s="470"/>
      <c r="K27" s="470"/>
      <c r="L27" s="470"/>
      <c r="M27" s="471"/>
      <c r="N27" s="467"/>
      <c r="O27" s="467"/>
    </row>
    <row r="28" spans="1:15" ht="23.1" customHeight="1">
      <c r="A28" s="467"/>
      <c r="B28" s="467"/>
      <c r="C28" s="472" t="s">
        <v>198</v>
      </c>
      <c r="D28" s="473">
        <v>1.5</v>
      </c>
      <c r="E28" s="465">
        <v>2</v>
      </c>
      <c r="F28" s="465">
        <v>3</v>
      </c>
      <c r="G28" s="465">
        <v>4</v>
      </c>
      <c r="H28" s="465">
        <v>5</v>
      </c>
      <c r="I28" s="465">
        <v>6</v>
      </c>
      <c r="J28" s="465">
        <v>7</v>
      </c>
      <c r="K28" s="465">
        <v>8</v>
      </c>
      <c r="L28" s="465">
        <v>9</v>
      </c>
      <c r="M28" s="466">
        <v>10</v>
      </c>
      <c r="N28" s="467"/>
      <c r="O28" s="467"/>
    </row>
    <row r="29" spans="1:15" ht="21.95" customHeight="1">
      <c r="A29" s="467"/>
      <c r="B29" s="467"/>
      <c r="C29" s="1927">
        <v>1</v>
      </c>
      <c r="D29" s="1931">
        <f>(C27+D28)*C29</f>
        <v>3</v>
      </c>
      <c r="E29" s="1931">
        <f>D29*E28</f>
        <v>6</v>
      </c>
      <c r="F29" s="1931">
        <f>D29*F28</f>
        <v>9</v>
      </c>
      <c r="G29" s="1931">
        <f>+D29*G28</f>
        <v>12</v>
      </c>
      <c r="H29" s="1931">
        <f>D29*H28</f>
        <v>15</v>
      </c>
      <c r="I29" s="1931">
        <f>D29*I28</f>
        <v>18</v>
      </c>
      <c r="J29" s="1931">
        <f>D29*J28</f>
        <v>21</v>
      </c>
      <c r="K29" s="1931">
        <f>D29*K28</f>
        <v>24</v>
      </c>
      <c r="L29" s="1931">
        <f>D29*L28</f>
        <v>27</v>
      </c>
      <c r="M29" s="1932">
        <f>D29*M28</f>
        <v>30</v>
      </c>
      <c r="N29" s="467"/>
      <c r="O29" s="467"/>
    </row>
    <row r="30" spans="1:15" ht="21.95" customHeight="1">
      <c r="A30" s="467"/>
      <c r="B30" s="467"/>
      <c r="C30" s="1927">
        <v>2</v>
      </c>
      <c r="D30" s="1931">
        <f>(C27+D28)*C30</f>
        <v>6</v>
      </c>
      <c r="E30" s="1925">
        <f>D30*E28</f>
        <v>12</v>
      </c>
      <c r="F30" s="1931">
        <f>D30*F28</f>
        <v>18</v>
      </c>
      <c r="G30" s="1931">
        <f>+D30*G28</f>
        <v>24</v>
      </c>
      <c r="H30" s="1931">
        <f>D30*H28</f>
        <v>30</v>
      </c>
      <c r="I30" s="1931">
        <f>D30*I28</f>
        <v>36</v>
      </c>
      <c r="J30" s="1931">
        <f>D30*J28</f>
        <v>42</v>
      </c>
      <c r="K30" s="1931">
        <f>D30*K28</f>
        <v>48</v>
      </c>
      <c r="L30" s="1931">
        <f>D30*L28</f>
        <v>54</v>
      </c>
      <c r="M30" s="1932">
        <f>D30*M28</f>
        <v>60</v>
      </c>
      <c r="N30" s="467"/>
      <c r="O30" s="467"/>
    </row>
    <row r="31" spans="1:15" ht="21.95" customHeight="1">
      <c r="A31" s="467"/>
      <c r="B31" s="467"/>
      <c r="C31" s="1927">
        <v>3</v>
      </c>
      <c r="D31" s="1931">
        <f>(C27+D28)*C31</f>
        <v>9</v>
      </c>
      <c r="E31" s="1925">
        <f>D31*E28</f>
        <v>18</v>
      </c>
      <c r="F31" s="1931">
        <f>D31*F28</f>
        <v>27</v>
      </c>
      <c r="G31" s="1931">
        <f>+D31*G28</f>
        <v>36</v>
      </c>
      <c r="H31" s="1931">
        <f>D31*H28</f>
        <v>45</v>
      </c>
      <c r="I31" s="1931">
        <f>D31*I28</f>
        <v>54</v>
      </c>
      <c r="J31" s="1931">
        <f>D31*J28</f>
        <v>63</v>
      </c>
      <c r="K31" s="1931">
        <f>D31*K28</f>
        <v>72</v>
      </c>
      <c r="L31" s="1931">
        <f>D31*L28</f>
        <v>81</v>
      </c>
      <c r="M31" s="1932">
        <f>D31*M28</f>
        <v>90</v>
      </c>
      <c r="N31" s="467"/>
      <c r="O31" s="467"/>
    </row>
    <row r="32" spans="1:15" ht="21.95" customHeight="1">
      <c r="A32" s="467"/>
      <c r="B32" s="467"/>
      <c r="C32" s="1927">
        <v>4</v>
      </c>
      <c r="D32" s="1931">
        <f>(C27+D28)*C32</f>
        <v>12</v>
      </c>
      <c r="E32" s="1925">
        <f>D32*E28</f>
        <v>24</v>
      </c>
      <c r="F32" s="1931">
        <f>D32*F28</f>
        <v>36</v>
      </c>
      <c r="G32" s="1931">
        <f>+D32*G28</f>
        <v>48</v>
      </c>
      <c r="H32" s="1931">
        <f>D32*H28</f>
        <v>60</v>
      </c>
      <c r="I32" s="1931">
        <f>D32*I28</f>
        <v>72</v>
      </c>
      <c r="J32" s="1931">
        <f>D32*J28</f>
        <v>84</v>
      </c>
      <c r="K32" s="1931">
        <f>D32*K28</f>
        <v>96</v>
      </c>
      <c r="L32" s="1931">
        <f>D32*L28</f>
        <v>108</v>
      </c>
      <c r="M32" s="1932">
        <f>D32*M28</f>
        <v>120</v>
      </c>
      <c r="N32" s="467"/>
      <c r="O32" s="467"/>
    </row>
    <row r="33" spans="1:15" ht="21.95" customHeight="1">
      <c r="A33" s="467"/>
      <c r="B33" s="467"/>
      <c r="C33" s="1927">
        <v>5</v>
      </c>
      <c r="D33" s="1931">
        <f>(C27+D28)*C33</f>
        <v>15</v>
      </c>
      <c r="E33" s="1925">
        <f>D33*E28</f>
        <v>30</v>
      </c>
      <c r="F33" s="1931">
        <f>D33*F28</f>
        <v>45</v>
      </c>
      <c r="G33" s="1931">
        <f>+D33*G28</f>
        <v>60</v>
      </c>
      <c r="H33" s="1931">
        <f>D33*H28</f>
        <v>75</v>
      </c>
      <c r="I33" s="1931">
        <f>D33*I28</f>
        <v>90</v>
      </c>
      <c r="J33" s="1931">
        <f>D33*J28</f>
        <v>105</v>
      </c>
      <c r="K33" s="1931">
        <f>D33*K28</f>
        <v>120</v>
      </c>
      <c r="L33" s="1931">
        <f>D33*L28</f>
        <v>135</v>
      </c>
      <c r="M33" s="1932">
        <f>D33*M28</f>
        <v>150</v>
      </c>
      <c r="N33" s="467"/>
      <c r="O33" s="467"/>
    </row>
    <row r="34" spans="1:15" ht="21.95" customHeight="1">
      <c r="A34" s="467"/>
      <c r="B34" s="467"/>
      <c r="C34" s="1927">
        <v>6</v>
      </c>
      <c r="D34" s="1931">
        <f>(C27+D28)*C34</f>
        <v>18</v>
      </c>
      <c r="E34" s="1925">
        <f>D34*E28</f>
        <v>36</v>
      </c>
      <c r="F34" s="1931">
        <f>D34*F28</f>
        <v>54</v>
      </c>
      <c r="G34" s="1931">
        <f>+D34*G28</f>
        <v>72</v>
      </c>
      <c r="H34" s="1931">
        <f>D34*H28</f>
        <v>90</v>
      </c>
      <c r="I34" s="1931">
        <f>D34*I28</f>
        <v>108</v>
      </c>
      <c r="J34" s="1931">
        <f>D34*J28</f>
        <v>126</v>
      </c>
      <c r="K34" s="1931">
        <f>D34*K28</f>
        <v>144</v>
      </c>
      <c r="L34" s="1931">
        <f>D34*L28</f>
        <v>162</v>
      </c>
      <c r="M34" s="1932">
        <f>D34*M28</f>
        <v>180</v>
      </c>
      <c r="N34" s="467"/>
      <c r="O34" s="467"/>
    </row>
    <row r="35" spans="1:15" ht="21.95" customHeight="1">
      <c r="A35" s="467"/>
      <c r="B35" s="467"/>
      <c r="C35" s="1927">
        <v>7</v>
      </c>
      <c r="D35" s="1931">
        <f>(C27+D28)*C35</f>
        <v>21</v>
      </c>
      <c r="E35" s="1925">
        <f>D35*E28</f>
        <v>42</v>
      </c>
      <c r="F35" s="1931">
        <f>D35*F28</f>
        <v>63</v>
      </c>
      <c r="G35" s="1931">
        <f>+D35*G28</f>
        <v>84</v>
      </c>
      <c r="H35" s="1931">
        <f>D35*H28</f>
        <v>105</v>
      </c>
      <c r="I35" s="1931">
        <f>D35*I28</f>
        <v>126</v>
      </c>
      <c r="J35" s="1931">
        <f>D35*J28</f>
        <v>147</v>
      </c>
      <c r="K35" s="1931">
        <f>D35*K28</f>
        <v>168</v>
      </c>
      <c r="L35" s="1931">
        <f>D35*L28</f>
        <v>189</v>
      </c>
      <c r="M35" s="1932">
        <f>D35*M28</f>
        <v>210</v>
      </c>
      <c r="N35" s="467"/>
      <c r="O35" s="467"/>
    </row>
    <row r="36" spans="1:15" ht="21.95" customHeight="1">
      <c r="A36" s="467"/>
      <c r="B36" s="467"/>
      <c r="C36" s="1927">
        <v>8</v>
      </c>
      <c r="D36" s="1931">
        <f>(C27+D28)*C36</f>
        <v>24</v>
      </c>
      <c r="E36" s="1925">
        <f>D36*E28</f>
        <v>48</v>
      </c>
      <c r="F36" s="1931">
        <f>D36*F28</f>
        <v>72</v>
      </c>
      <c r="G36" s="1931">
        <f>+D36*G28</f>
        <v>96</v>
      </c>
      <c r="H36" s="1931">
        <f>D36*H28</f>
        <v>120</v>
      </c>
      <c r="I36" s="1931">
        <f>D36*I28</f>
        <v>144</v>
      </c>
      <c r="J36" s="1931">
        <f>D36*J28</f>
        <v>168</v>
      </c>
      <c r="K36" s="1931">
        <f>D36*K28</f>
        <v>192</v>
      </c>
      <c r="L36" s="1931">
        <f>D36*L28</f>
        <v>216</v>
      </c>
      <c r="M36" s="1932">
        <f>D36*M28</f>
        <v>240</v>
      </c>
      <c r="N36" s="467"/>
      <c r="O36" s="467"/>
    </row>
    <row r="37" spans="1:15" ht="21.95" customHeight="1">
      <c r="A37" s="467"/>
      <c r="B37" s="467"/>
      <c r="C37" s="1927">
        <v>9</v>
      </c>
      <c r="D37" s="1931">
        <f>(C27+D28)*C37</f>
        <v>27</v>
      </c>
      <c r="E37" s="1925">
        <f>D37*E28</f>
        <v>54</v>
      </c>
      <c r="F37" s="1931">
        <f>D37*F28</f>
        <v>81</v>
      </c>
      <c r="G37" s="1931">
        <f>+D37*G28</f>
        <v>108</v>
      </c>
      <c r="H37" s="1931">
        <f>D37*H28</f>
        <v>135</v>
      </c>
      <c r="I37" s="1931">
        <f>D37*I28</f>
        <v>162</v>
      </c>
      <c r="J37" s="1931">
        <f>D37*J28</f>
        <v>189</v>
      </c>
      <c r="K37" s="1931">
        <f>D37*K28</f>
        <v>216</v>
      </c>
      <c r="L37" s="1931">
        <f>D37*L28</f>
        <v>243</v>
      </c>
      <c r="M37" s="1932">
        <f>D37*M28</f>
        <v>270</v>
      </c>
      <c r="N37" s="467"/>
      <c r="O37" s="467"/>
    </row>
    <row r="38" spans="1:15" ht="21.95" customHeight="1">
      <c r="A38" s="467"/>
      <c r="B38" s="467"/>
      <c r="C38" s="1927">
        <v>10</v>
      </c>
      <c r="D38" s="1931">
        <f>(C27+D28)*C38</f>
        <v>30</v>
      </c>
      <c r="E38" s="1925">
        <f>D38*E28</f>
        <v>60</v>
      </c>
      <c r="F38" s="1931">
        <f>D38*F28</f>
        <v>90</v>
      </c>
      <c r="G38" s="1931">
        <f>+D38*G28</f>
        <v>120</v>
      </c>
      <c r="H38" s="1931">
        <f>D38*H28</f>
        <v>150</v>
      </c>
      <c r="I38" s="1931">
        <f>D38*I28</f>
        <v>180</v>
      </c>
      <c r="J38" s="1931">
        <f>D38*J28</f>
        <v>210</v>
      </c>
      <c r="K38" s="1931">
        <f>D38*K28</f>
        <v>240</v>
      </c>
      <c r="L38" s="1931">
        <f>D38*L28</f>
        <v>270</v>
      </c>
      <c r="M38" s="1932">
        <f>D38*M28</f>
        <v>300</v>
      </c>
      <c r="N38" s="467"/>
      <c r="O38" s="467"/>
    </row>
    <row r="39" spans="1:15" ht="21.95" customHeight="1" thickBot="1">
      <c r="A39" s="467"/>
      <c r="B39" s="467"/>
      <c r="C39" s="1928">
        <v>11</v>
      </c>
      <c r="D39" s="1933">
        <f>(C27+D28)*C39</f>
        <v>33</v>
      </c>
      <c r="E39" s="1929">
        <f>D39*E28</f>
        <v>66</v>
      </c>
      <c r="F39" s="1933">
        <f>D39*F28</f>
        <v>99</v>
      </c>
      <c r="G39" s="1933">
        <f>+D39*G28</f>
        <v>132</v>
      </c>
      <c r="H39" s="1933">
        <f>D39*H28</f>
        <v>165</v>
      </c>
      <c r="I39" s="1933">
        <f>D39*I28</f>
        <v>198</v>
      </c>
      <c r="J39" s="1933">
        <f>D39*J28</f>
        <v>231</v>
      </c>
      <c r="K39" s="1933">
        <f>D39*K28</f>
        <v>264</v>
      </c>
      <c r="L39" s="1933">
        <f>D39*L28</f>
        <v>297</v>
      </c>
      <c r="M39" s="1934">
        <f>D39*M28</f>
        <v>330</v>
      </c>
      <c r="N39" s="467"/>
      <c r="O39" s="467"/>
    </row>
    <row r="40" spans="1:15">
      <c r="A40" s="467"/>
      <c r="B40" s="467"/>
      <c r="C40" s="467"/>
      <c r="D40" s="467"/>
      <c r="E40" s="467"/>
      <c r="F40" s="467"/>
      <c r="G40" s="467"/>
      <c r="H40" s="467"/>
      <c r="I40" s="467"/>
      <c r="J40" s="467"/>
      <c r="K40" s="467"/>
      <c r="L40" s="467"/>
      <c r="M40" s="467"/>
      <c r="N40" s="467"/>
      <c r="O40" s="467"/>
    </row>
    <row r="41" spans="1:15">
      <c r="A41" s="467"/>
      <c r="B41" s="467"/>
      <c r="C41" s="467"/>
      <c r="D41" s="467"/>
      <c r="E41" s="467"/>
      <c r="F41" s="467"/>
      <c r="G41" s="467"/>
      <c r="H41" s="467"/>
      <c r="I41" s="467"/>
      <c r="J41" s="467"/>
      <c r="K41" s="467"/>
      <c r="L41" s="467"/>
      <c r="M41" s="467"/>
      <c r="N41" s="467"/>
      <c r="O41" s="1935"/>
    </row>
  </sheetData>
  <mergeCells count="22">
    <mergeCell ref="B2:N2"/>
    <mergeCell ref="B3:B4"/>
    <mergeCell ref="C3:G4"/>
    <mergeCell ref="H3:I3"/>
    <mergeCell ref="J3:N3"/>
    <mergeCell ref="H4:I4"/>
    <mergeCell ref="C11:M11"/>
    <mergeCell ref="I9:K9"/>
    <mergeCell ref="C7:G8"/>
    <mergeCell ref="H7:I7"/>
    <mergeCell ref="C26:M26"/>
    <mergeCell ref="M9:N9"/>
    <mergeCell ref="C5:G6"/>
    <mergeCell ref="H5:I5"/>
    <mergeCell ref="J5:N5"/>
    <mergeCell ref="J4:N4"/>
    <mergeCell ref="B7:B8"/>
    <mergeCell ref="H6:I6"/>
    <mergeCell ref="J6:N6"/>
    <mergeCell ref="J7:N8"/>
    <mergeCell ref="H8:I8"/>
    <mergeCell ref="B5:B6"/>
  </mergeCells>
  <phoneticPr fontId="0" type="noConversion"/>
  <printOptions gridLines="1" gridLinesSet="0"/>
  <pageMargins left="0.25" right="0.25" top="0.75" bottom="0.75" header="0.3" footer="0.3"/>
  <pageSetup paperSize="9" scale="88" orientation="portrait" horizontalDpi="4294967293" verticalDpi="4294967292" r:id="rId1"/>
  <headerFooter alignWithMargins="0">
    <oddHeader>&amp;F</oddHeader>
    <oddFooter>Page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R61"/>
  <sheetViews>
    <sheetView showZeros="0" zoomScale="75" zoomScaleNormal="75" workbookViewId="0">
      <selection activeCell="K23" sqref="K23"/>
    </sheetView>
  </sheetViews>
  <sheetFormatPr baseColWidth="10" defaultRowHeight="12.75"/>
  <cols>
    <col min="1" max="1" width="3" style="1938" customWidth="1"/>
    <col min="2" max="2" width="9.140625" style="379" customWidth="1"/>
    <col min="3" max="3" width="25.7109375" style="379" customWidth="1"/>
    <col min="4" max="4" width="26.85546875" style="379" customWidth="1"/>
    <col min="5" max="5" width="21.140625" style="379" customWidth="1"/>
    <col min="6" max="6" width="11.42578125" style="1938"/>
    <col min="7" max="7" width="4.5703125" style="1938" customWidth="1"/>
    <col min="8" max="8" width="35.85546875" style="1938" customWidth="1"/>
    <col min="9" max="9" width="16" style="1938" customWidth="1"/>
    <col min="10" max="10" width="19.85546875" style="1938" customWidth="1"/>
    <col min="11" max="11" width="35.85546875" style="1938" customWidth="1"/>
    <col min="12" max="12" width="19" style="1938" customWidth="1"/>
    <col min="13" max="13" width="16.140625" style="1938" bestFit="1" customWidth="1"/>
    <col min="14" max="14" width="3" style="1938" customWidth="1"/>
    <col min="15" max="15" width="20.5703125" style="1938" customWidth="1"/>
    <col min="16" max="16" width="19.85546875" style="1938" customWidth="1"/>
    <col min="17" max="17" width="19" style="1938" customWidth="1"/>
    <col min="18" max="18" width="15.28515625" style="1938" customWidth="1"/>
    <col min="19" max="19" width="19" style="1938" customWidth="1"/>
    <col min="20" max="16384" width="11.42578125" style="1938"/>
  </cols>
  <sheetData>
    <row r="1" spans="1:18" s="384" customFormat="1" ht="21.75" customHeight="1">
      <c r="A1" s="380" t="s">
        <v>195</v>
      </c>
      <c r="B1" s="382"/>
      <c r="C1" s="382"/>
      <c r="D1" s="382"/>
      <c r="E1" s="382"/>
      <c r="F1" s="382"/>
      <c r="G1" s="382"/>
      <c r="H1" s="382"/>
      <c r="I1" s="382"/>
      <c r="J1" s="382"/>
      <c r="K1" s="382"/>
      <c r="L1" s="382"/>
      <c r="M1" s="383"/>
    </row>
    <row r="2" spans="1:18" ht="20.100000000000001" customHeight="1">
      <c r="A2" s="1936" t="str">
        <f ca="1">CELL("nomfichier")</f>
        <v>D:\Données\1.UPRT\0-UPRT.fait\uprt-php\www\mesimages\fichiers-uprt\ff-fiches-fabrication\ff-fiches-fabrication-maj-08-2020\[ff-5-B.collectivite-conditionnement-gastronormes.xlsx]complément</v>
      </c>
      <c r="B2" s="1937"/>
      <c r="C2" s="1937"/>
      <c r="D2" s="1937"/>
      <c r="E2" s="1937"/>
      <c r="F2" s="1937"/>
      <c r="G2" s="1937"/>
      <c r="H2" s="1937"/>
      <c r="I2" s="1937"/>
      <c r="J2" s="1937"/>
      <c r="K2" s="961"/>
      <c r="L2" s="392" t="str">
        <f ca="1">MID(CELL("filename",L1),FIND("[",CELL("filename",L1)),300)</f>
        <v>[ff-5-B.collectivite-conditionnement-gastronormes.xlsx]Poids et Pourcentages</v>
      </c>
      <c r="M2" s="961"/>
    </row>
    <row r="3" spans="1:18" ht="23.25">
      <c r="B3" s="1939" t="s">
        <v>1458</v>
      </c>
    </row>
    <row r="4" spans="1:18" ht="23.25">
      <c r="B4" s="1939" t="s">
        <v>29</v>
      </c>
    </row>
    <row r="5" spans="1:18" s="961" customFormat="1" ht="9" customHeight="1" thickBot="1">
      <c r="B5" s="379"/>
      <c r="C5" s="379"/>
      <c r="D5" s="379"/>
      <c r="E5" s="379"/>
    </row>
    <row r="6" spans="1:18" s="961" customFormat="1" ht="20.100000000000001" customHeight="1">
      <c r="B6" s="4552" t="s">
        <v>305</v>
      </c>
      <c r="C6" s="4553"/>
      <c r="D6" s="4553"/>
      <c r="E6" s="4554"/>
      <c r="H6" s="1940"/>
      <c r="I6" s="1941" t="s">
        <v>4</v>
      </c>
      <c r="K6" s="1942"/>
      <c r="L6" s="1943" t="s">
        <v>302</v>
      </c>
      <c r="O6" s="4865" t="s">
        <v>535</v>
      </c>
      <c r="P6" s="4866"/>
      <c r="Q6" s="4866"/>
      <c r="R6" s="4867"/>
    </row>
    <row r="7" spans="1:18" s="961" customFormat="1" ht="20.100000000000001" customHeight="1">
      <c r="B7" s="1558"/>
      <c r="C7" s="1488"/>
      <c r="D7" s="1488"/>
      <c r="E7" s="1559" t="s">
        <v>295</v>
      </c>
      <c r="H7" s="4885" t="s">
        <v>281</v>
      </c>
      <c r="I7" s="4886"/>
      <c r="K7" s="4885" t="s">
        <v>281</v>
      </c>
      <c r="L7" s="4886"/>
      <c r="O7" s="67" t="s">
        <v>536</v>
      </c>
      <c r="P7" s="4868" t="s">
        <v>537</v>
      </c>
      <c r="Q7" s="4868"/>
      <c r="R7" s="4869"/>
    </row>
    <row r="8" spans="1:18" s="961" customFormat="1" ht="20.100000000000001" customHeight="1">
      <c r="B8" s="4747" t="s">
        <v>281</v>
      </c>
      <c r="C8" s="4732"/>
      <c r="D8" s="4732"/>
      <c r="E8" s="4756"/>
      <c r="H8" s="1944" t="s">
        <v>5</v>
      </c>
      <c r="I8" s="1945">
        <v>4.92</v>
      </c>
      <c r="K8" s="1946" t="s">
        <v>6</v>
      </c>
      <c r="L8" s="1947">
        <v>9.1999999999999993</v>
      </c>
      <c r="O8" s="1948" t="s">
        <v>5</v>
      </c>
      <c r="P8" s="1949" t="s">
        <v>6</v>
      </c>
      <c r="Q8" s="1950" t="s">
        <v>8</v>
      </c>
      <c r="R8" s="1951" t="s">
        <v>7</v>
      </c>
    </row>
    <row r="9" spans="1:18" s="961" customFormat="1" ht="24.75" customHeight="1">
      <c r="B9" s="4880" t="s">
        <v>162</v>
      </c>
      <c r="C9" s="4881"/>
      <c r="D9" s="4881"/>
      <c r="E9" s="4882"/>
      <c r="H9" s="1952" t="s">
        <v>6</v>
      </c>
      <c r="I9" s="1953">
        <v>9.6199999999999992</v>
      </c>
      <c r="K9" s="1954" t="s">
        <v>5</v>
      </c>
      <c r="L9" s="1955">
        <v>4.7</v>
      </c>
      <c r="O9" s="4870">
        <v>1</v>
      </c>
      <c r="P9" s="1956"/>
      <c r="Q9" s="1956">
        <v>0.2</v>
      </c>
      <c r="R9" s="1957"/>
    </row>
    <row r="10" spans="1:18" s="961" customFormat="1" ht="24.75" customHeight="1">
      <c r="B10" s="1958">
        <v>1</v>
      </c>
      <c r="C10" s="1473"/>
      <c r="D10" s="1959" t="s">
        <v>294</v>
      </c>
      <c r="E10" s="1960">
        <v>250</v>
      </c>
      <c r="H10" s="1961" t="s">
        <v>9</v>
      </c>
      <c r="I10" s="1962">
        <f>IF(I8=0,0,IF(I9=0,0,I9-I8))</f>
        <v>4.6999999999999993</v>
      </c>
      <c r="K10" s="1961" t="s">
        <v>9</v>
      </c>
      <c r="L10" s="1962">
        <f>IF(L8=0,0,IF(L9=0,0,L8-L9))</f>
        <v>4.4999999999999991</v>
      </c>
      <c r="O10" s="4870"/>
      <c r="P10" s="1963">
        <f>IF(P9="",O9+Q9,(P9/(100-R9)*100))</f>
        <v>1.2</v>
      </c>
      <c r="Q10" s="1963">
        <f>IF(P9="",Q9,P9-O9)</f>
        <v>0.2</v>
      </c>
      <c r="R10" s="1964">
        <f>IF(Q10=0,"",Q10/P10)</f>
        <v>0.16666666666666669</v>
      </c>
    </row>
    <row r="11" spans="1:18" ht="24.75" customHeight="1">
      <c r="B11" s="593"/>
      <c r="C11" s="433"/>
      <c r="D11" s="109" t="s">
        <v>7</v>
      </c>
      <c r="E11" s="1965">
        <v>20</v>
      </c>
      <c r="H11" s="1966" t="s">
        <v>7</v>
      </c>
      <c r="I11" s="1967">
        <f>IF(I8=0,0,IF(I9=0,0,I10/I9))</f>
        <v>0.48856548856548854</v>
      </c>
      <c r="K11" s="1966" t="s">
        <v>7</v>
      </c>
      <c r="L11" s="1967">
        <f>IF(L8=0,0,L10/L8)</f>
        <v>0.48913043478260865</v>
      </c>
      <c r="O11" s="4870"/>
      <c r="P11" s="1968" t="str">
        <f>IF(R9=0,"",O9/(100-R9)*100)</f>
        <v/>
      </c>
      <c r="Q11" s="1963" t="str">
        <f>IF(P11="","",P11*R9%)</f>
        <v/>
      </c>
      <c r="R11" s="1964" t="str">
        <f>IF(R9=0,"",IF(O9=0,0,Q11/P11))</f>
        <v/>
      </c>
    </row>
    <row r="12" spans="1:18" ht="24.75" customHeight="1">
      <c r="B12" s="593"/>
      <c r="C12" s="433"/>
      <c r="D12" s="1501" t="s">
        <v>291</v>
      </c>
      <c r="E12" s="1969">
        <f>E10*E11%</f>
        <v>50</v>
      </c>
      <c r="H12" s="1970" t="s">
        <v>5</v>
      </c>
      <c r="I12" s="1971">
        <v>9.6199999999999992</v>
      </c>
      <c r="K12" s="1972" t="s">
        <v>6</v>
      </c>
      <c r="L12" s="1973">
        <v>9.6199999999999992</v>
      </c>
      <c r="O12" s="1974">
        <f>COUNTIF(P9:R9,"&gt;0,01")</f>
        <v>0</v>
      </c>
      <c r="P12" s="4863" t="str">
        <f>IF(O12&gt;1,"une seule saisie au choix cellules vertes !","")</f>
        <v/>
      </c>
      <c r="Q12" s="4863"/>
      <c r="R12" s="4864"/>
    </row>
    <row r="13" spans="1:18" ht="24.75" customHeight="1">
      <c r="B13" s="593"/>
      <c r="C13" s="433"/>
      <c r="D13" s="1501" t="s">
        <v>292</v>
      </c>
      <c r="E13" s="1969">
        <f>E10-E12</f>
        <v>200</v>
      </c>
      <c r="H13" s="1952" t="s">
        <v>8</v>
      </c>
      <c r="I13" s="1953">
        <v>4.7</v>
      </c>
      <c r="K13" s="1954" t="s">
        <v>8</v>
      </c>
      <c r="L13" s="1955">
        <v>4.7</v>
      </c>
      <c r="O13" s="384"/>
      <c r="P13" s="384"/>
      <c r="Q13" s="384"/>
      <c r="R13" s="384"/>
    </row>
    <row r="14" spans="1:18" ht="24.75" customHeight="1">
      <c r="B14" s="593"/>
      <c r="C14" s="433"/>
      <c r="D14" s="109" t="s">
        <v>306</v>
      </c>
      <c r="E14" s="1965">
        <v>40</v>
      </c>
      <c r="H14" s="1961" t="s">
        <v>10</v>
      </c>
      <c r="I14" s="1962">
        <f>IF(I12=0,0,I12+I13)</f>
        <v>14.32</v>
      </c>
      <c r="K14" s="1961" t="s">
        <v>11</v>
      </c>
      <c r="L14" s="1962">
        <f>IF(L12=0,0,IF(L13=0,0,L12-L13))</f>
        <v>4.919999999999999</v>
      </c>
      <c r="O14" s="384"/>
      <c r="P14" s="384"/>
      <c r="Q14" s="384"/>
      <c r="R14" s="384"/>
    </row>
    <row r="15" spans="1:18" ht="24.75" customHeight="1">
      <c r="B15" s="593"/>
      <c r="C15" s="433"/>
      <c r="D15" s="1501" t="s">
        <v>248</v>
      </c>
      <c r="E15" s="1969">
        <f>E13*E14%</f>
        <v>80</v>
      </c>
      <c r="H15" s="1966" t="s">
        <v>7</v>
      </c>
      <c r="I15" s="1967">
        <f>IF(I12=0,0,I13/I14)</f>
        <v>0.32821229050279332</v>
      </c>
      <c r="K15" s="1966" t="s">
        <v>7</v>
      </c>
      <c r="L15" s="1967">
        <f>IF(L12=0,0,IF(L13=0,0,L13/L12))</f>
        <v>0.48856548856548865</v>
      </c>
      <c r="O15" s="4871" t="s">
        <v>538</v>
      </c>
      <c r="P15" s="4872"/>
      <c r="Q15" s="4872"/>
      <c r="R15" s="4873"/>
    </row>
    <row r="16" spans="1:18" ht="24.75" customHeight="1">
      <c r="B16" s="1323"/>
      <c r="C16" s="1324"/>
      <c r="D16" s="1975" t="s">
        <v>293</v>
      </c>
      <c r="E16" s="1976">
        <f>E15+E13</f>
        <v>280</v>
      </c>
      <c r="H16" s="1970" t="s">
        <v>5</v>
      </c>
      <c r="I16" s="1971">
        <v>1</v>
      </c>
      <c r="K16" s="1946" t="s">
        <v>6</v>
      </c>
      <c r="L16" s="1947">
        <v>10</v>
      </c>
      <c r="O16" s="68" t="s">
        <v>536</v>
      </c>
      <c r="P16" s="4868" t="s">
        <v>537</v>
      </c>
      <c r="Q16" s="4868"/>
      <c r="R16" s="4869"/>
    </row>
    <row r="17" spans="2:18" ht="26.25" customHeight="1">
      <c r="B17" s="1958">
        <v>2</v>
      </c>
      <c r="C17" s="1473"/>
      <c r="D17" s="1977" t="s">
        <v>16</v>
      </c>
      <c r="E17" s="1978">
        <v>200</v>
      </c>
      <c r="H17" s="1952" t="s">
        <v>7</v>
      </c>
      <c r="I17" s="1979">
        <v>50</v>
      </c>
      <c r="K17" s="1954" t="s">
        <v>7</v>
      </c>
      <c r="L17" s="1980">
        <v>20</v>
      </c>
      <c r="O17" s="1981" t="s">
        <v>6</v>
      </c>
      <c r="P17" s="1982" t="s">
        <v>5</v>
      </c>
      <c r="Q17" s="1950" t="s">
        <v>8</v>
      </c>
      <c r="R17" s="1951" t="s">
        <v>7</v>
      </c>
    </row>
    <row r="18" spans="2:18" ht="14.25" customHeight="1">
      <c r="B18" s="593"/>
      <c r="C18" s="433"/>
      <c r="D18" s="106" t="s">
        <v>7</v>
      </c>
      <c r="E18" s="1983">
        <v>20</v>
      </c>
      <c r="H18" s="1961" t="s">
        <v>9</v>
      </c>
      <c r="I18" s="1962">
        <f>I19*I17%</f>
        <v>1</v>
      </c>
      <c r="K18" s="1961" t="s">
        <v>9</v>
      </c>
      <c r="L18" s="1962">
        <f>L16*L17%</f>
        <v>2</v>
      </c>
      <c r="O18" s="4862">
        <v>2</v>
      </c>
      <c r="P18" s="1956">
        <v>1</v>
      </c>
      <c r="Q18" s="1956"/>
      <c r="R18" s="1957"/>
    </row>
    <row r="19" spans="2:18" ht="20.100000000000001" customHeight="1" thickBot="1">
      <c r="B19" s="593"/>
      <c r="C19" s="433"/>
      <c r="D19" s="1501" t="s">
        <v>291</v>
      </c>
      <c r="E19" s="1969">
        <f>E20*E18%</f>
        <v>50</v>
      </c>
      <c r="H19" s="1984" t="s">
        <v>6</v>
      </c>
      <c r="I19" s="1985">
        <f>I16/(100-I17)*100</f>
        <v>2</v>
      </c>
      <c r="K19" s="1984" t="s">
        <v>5</v>
      </c>
      <c r="L19" s="1986">
        <f>L16-L18</f>
        <v>8</v>
      </c>
      <c r="O19" s="4862"/>
      <c r="P19" s="1963">
        <f>IF(P18="",O18-Q18,(P18/(100-R18)*100))</f>
        <v>1</v>
      </c>
      <c r="Q19" s="1963">
        <f>IF(P18="",Q18,O18-P18)</f>
        <v>1</v>
      </c>
      <c r="R19" s="1964">
        <f>IF(Q19=0,"",Q19/O18)</f>
        <v>0.5</v>
      </c>
    </row>
    <row r="20" spans="2:18" ht="27.75" customHeight="1">
      <c r="B20" s="593"/>
      <c r="C20" s="433"/>
      <c r="D20" s="1501" t="s">
        <v>296</v>
      </c>
      <c r="E20" s="1969">
        <f>E17/(100-E18)*100</f>
        <v>250</v>
      </c>
      <c r="H20" s="384"/>
      <c r="I20" s="384"/>
      <c r="K20" s="384"/>
      <c r="L20" s="384"/>
      <c r="O20" s="4862"/>
      <c r="P20" s="1968" t="str">
        <f>IF(R18=0,"",O18-Q20)</f>
        <v/>
      </c>
      <c r="Q20" s="1963" t="str">
        <f>IF(R18="","",O18*R20%)</f>
        <v/>
      </c>
      <c r="R20" s="1987" t="str">
        <f>IF(R18=0,"",R18)</f>
        <v/>
      </c>
    </row>
    <row r="21" spans="2:18" ht="25.5" customHeight="1">
      <c r="B21" s="593"/>
      <c r="C21" s="433"/>
      <c r="D21" s="106" t="s">
        <v>306</v>
      </c>
      <c r="E21" s="1983">
        <v>40</v>
      </c>
      <c r="H21" s="4757" t="s">
        <v>131</v>
      </c>
      <c r="I21" s="4759"/>
      <c r="O21" s="1974">
        <f>COUNTIF(P18:R18,"&gt;0,01")</f>
        <v>0</v>
      </c>
      <c r="P21" s="4863" t="str">
        <f>IF(O21&gt;1,"une seule saisie au choix cellules vertes !","")</f>
        <v/>
      </c>
      <c r="Q21" s="4863"/>
      <c r="R21" s="4864"/>
    </row>
    <row r="22" spans="2:18" ht="15.75">
      <c r="B22" s="593"/>
      <c r="C22" s="433"/>
      <c r="D22" s="1501" t="s">
        <v>248</v>
      </c>
      <c r="E22" s="1969">
        <f>E17*E21%</f>
        <v>80</v>
      </c>
      <c r="H22" s="1988" t="s">
        <v>94</v>
      </c>
      <c r="I22" s="1989">
        <v>10</v>
      </c>
    </row>
    <row r="23" spans="2:18" ht="38.25" customHeight="1">
      <c r="B23" s="1323"/>
      <c r="C23" s="1324"/>
      <c r="D23" s="1975" t="s">
        <v>293</v>
      </c>
      <c r="E23" s="1976">
        <f>+E17+E22</f>
        <v>280</v>
      </c>
      <c r="H23" s="1990" t="s">
        <v>127</v>
      </c>
      <c r="I23" s="1991">
        <v>0.2</v>
      </c>
    </row>
    <row r="24" spans="2:18" ht="26.25" customHeight="1">
      <c r="B24" s="1958">
        <v>3</v>
      </c>
      <c r="C24" s="1473"/>
      <c r="D24" s="1992" t="s">
        <v>15</v>
      </c>
      <c r="E24" s="1993">
        <v>0.22</v>
      </c>
      <c r="H24" s="1994" t="s">
        <v>126</v>
      </c>
      <c r="I24" s="1995">
        <f>I22-I23</f>
        <v>9.8000000000000007</v>
      </c>
    </row>
    <row r="25" spans="2:18" ht="15.75">
      <c r="B25" s="593"/>
      <c r="C25" s="433"/>
      <c r="D25" s="1996" t="s">
        <v>7</v>
      </c>
      <c r="E25" s="1997">
        <v>20</v>
      </c>
      <c r="H25" s="1994" t="s">
        <v>95</v>
      </c>
      <c r="I25" s="1998">
        <f>I23/I22</f>
        <v>0.02</v>
      </c>
    </row>
    <row r="26" spans="2:18" ht="30" customHeight="1">
      <c r="B26" s="593"/>
      <c r="C26" s="433"/>
      <c r="D26" s="1501" t="s">
        <v>291</v>
      </c>
      <c r="E26" s="1999">
        <f>E27*E25%</f>
        <v>5.4999999999999993E-2</v>
      </c>
      <c r="H26" s="2000" t="s">
        <v>97</v>
      </c>
      <c r="I26" s="2001">
        <v>7.5</v>
      </c>
    </row>
    <row r="27" spans="2:18" ht="27" customHeight="1">
      <c r="B27" s="593"/>
      <c r="C27" s="433"/>
      <c r="D27" s="1501" t="s">
        <v>296</v>
      </c>
      <c r="E27" s="1999">
        <f>E24/(100-E25)*100</f>
        <v>0.27499999999999997</v>
      </c>
      <c r="H27" s="1994" t="s">
        <v>125</v>
      </c>
      <c r="I27" s="2002">
        <f>I24-I26</f>
        <v>2.3000000000000007</v>
      </c>
    </row>
    <row r="28" spans="2:18" ht="18" customHeight="1">
      <c r="B28" s="593"/>
      <c r="C28" s="433"/>
      <c r="D28" s="1996" t="s">
        <v>306</v>
      </c>
      <c r="E28" s="2003">
        <v>40</v>
      </c>
      <c r="H28" s="1994" t="s">
        <v>124</v>
      </c>
      <c r="I28" s="1998">
        <f>I27/I24</f>
        <v>0.23469387755102047</v>
      </c>
    </row>
    <row r="29" spans="2:18" ht="24" customHeight="1">
      <c r="B29" s="593"/>
      <c r="C29" s="433"/>
      <c r="D29" s="1501" t="s">
        <v>248</v>
      </c>
      <c r="E29" s="1999">
        <f>E24*E28%</f>
        <v>8.8000000000000009E-2</v>
      </c>
      <c r="H29" s="2004" t="s">
        <v>328</v>
      </c>
      <c r="I29" s="2005">
        <f>I26/I22</f>
        <v>0.75</v>
      </c>
    </row>
    <row r="30" spans="2:18" ht="33.75" customHeight="1" thickBot="1">
      <c r="B30" s="805"/>
      <c r="C30" s="806"/>
      <c r="D30" s="2006" t="s">
        <v>293</v>
      </c>
      <c r="E30" s="2007">
        <f>+E24+E29</f>
        <v>0.308</v>
      </c>
      <c r="H30" s="2008"/>
      <c r="I30" s="2009"/>
    </row>
    <row r="31" spans="2:18" ht="24" customHeight="1" thickBot="1"/>
    <row r="32" spans="2:18" ht="24" customHeight="1">
      <c r="B32" s="2010"/>
      <c r="C32" s="2011"/>
      <c r="D32" s="2011"/>
      <c r="E32" s="2011"/>
      <c r="F32" s="2012" t="s">
        <v>17</v>
      </c>
      <c r="H32" s="2013" t="s">
        <v>0</v>
      </c>
      <c r="I32" s="2014"/>
      <c r="J32" s="2014"/>
      <c r="K32" s="2014"/>
      <c r="L32" s="2014"/>
      <c r="M32" s="2015" t="s">
        <v>303</v>
      </c>
    </row>
    <row r="33" spans="2:13" ht="24" customHeight="1">
      <c r="B33" s="2016"/>
      <c r="C33" s="2017"/>
      <c r="D33" s="2018" t="str">
        <f>IF(B35&lt;E35,"Recette imcomplète,il manque",IF(B35&gt;E35,"Trop de produits dans le recette",IF(B35=E35,"")))</f>
        <v>Recette imcomplète,il manque</v>
      </c>
      <c r="E33" s="2019">
        <f>IF(B35=E35,"",IF(B35&lt;E35,E35-B35,IF(B35&gt;E35,B35-E35)))</f>
        <v>2.9999999999999916E-2</v>
      </c>
      <c r="F33" s="2020"/>
      <c r="H33" s="2021" t="s">
        <v>5</v>
      </c>
      <c r="I33" s="2022">
        <v>4.92</v>
      </c>
      <c r="J33" s="81" t="s">
        <v>5</v>
      </c>
      <c r="K33" s="2022">
        <v>9.6199999999999992</v>
      </c>
      <c r="L33" s="2023" t="s">
        <v>5</v>
      </c>
      <c r="M33" s="2022">
        <v>1</v>
      </c>
    </row>
    <row r="34" spans="2:13" ht="18" customHeight="1">
      <c r="B34" s="17" t="s">
        <v>298</v>
      </c>
      <c r="C34" s="4883" t="s">
        <v>297</v>
      </c>
      <c r="D34" s="2024" t="s">
        <v>2</v>
      </c>
      <c r="E34" s="2025" t="s">
        <v>1</v>
      </c>
      <c r="F34" s="2026" t="s">
        <v>3</v>
      </c>
      <c r="H34" s="2027" t="s">
        <v>6</v>
      </c>
      <c r="I34" s="2028">
        <v>9.6199999999999992</v>
      </c>
      <c r="J34" s="85" t="s">
        <v>8</v>
      </c>
      <c r="K34" s="2028">
        <v>4.7</v>
      </c>
      <c r="L34" s="2027" t="s">
        <v>7</v>
      </c>
      <c r="M34" s="2029">
        <v>50</v>
      </c>
    </row>
    <row r="35" spans="2:13" ht="23.25" customHeight="1">
      <c r="B35" s="2030">
        <f>SUM(B36:B41)</f>
        <v>0.97000000000000008</v>
      </c>
      <c r="C35" s="4884"/>
      <c r="D35" s="2031">
        <v>7</v>
      </c>
      <c r="E35" s="2032">
        <v>1</v>
      </c>
      <c r="F35" s="2033">
        <f>SUM(F36:F41)</f>
        <v>6.9300000000000006</v>
      </c>
      <c r="H35" s="2034" t="s">
        <v>9</v>
      </c>
      <c r="I35" s="2035">
        <f>IF(I33=0,0,IF(I34=0,0,I34-I33))</f>
        <v>4.6999999999999993</v>
      </c>
      <c r="J35" s="2036" t="s">
        <v>10</v>
      </c>
      <c r="K35" s="2035">
        <f>IF(K33=0,0,K33+K34)</f>
        <v>14.32</v>
      </c>
      <c r="L35" s="2034" t="s">
        <v>9</v>
      </c>
      <c r="M35" s="2035">
        <f>M36*M34%</f>
        <v>1</v>
      </c>
    </row>
    <row r="36" spans="2:13" ht="30.75" customHeight="1">
      <c r="B36" s="2037">
        <v>0.12</v>
      </c>
      <c r="C36" s="2038" t="s">
        <v>18</v>
      </c>
      <c r="D36" s="2039">
        <f>D35*B36</f>
        <v>0.84</v>
      </c>
      <c r="E36" s="2040">
        <v>0</v>
      </c>
      <c r="F36" s="2041">
        <f t="shared" ref="F36:F41" si="0">IF(E36=0,D36,IF(D36="","",D36/(100-E36)*100))</f>
        <v>0.84</v>
      </c>
      <c r="H36" s="2042" t="s">
        <v>7</v>
      </c>
      <c r="I36" s="2043">
        <f>IF(I33=0,0,IF(I34=0,0,I35/I34))</f>
        <v>0.48856548856548854</v>
      </c>
      <c r="J36" s="2044" t="s">
        <v>7</v>
      </c>
      <c r="K36" s="2043">
        <f>IF(K33=0,0,K34/K35)</f>
        <v>0.32821229050279332</v>
      </c>
      <c r="L36" s="2042" t="s">
        <v>6</v>
      </c>
      <c r="M36" s="2045">
        <f>M33/(100-M34)*100</f>
        <v>2</v>
      </c>
    </row>
    <row r="37" spans="2:13" ht="24.75" customHeight="1">
      <c r="B37" s="2037">
        <v>0.08</v>
      </c>
      <c r="C37" s="2038" t="s">
        <v>19</v>
      </c>
      <c r="D37" s="2039">
        <f>D35*B37</f>
        <v>0.56000000000000005</v>
      </c>
      <c r="E37" s="2040">
        <v>0</v>
      </c>
      <c r="F37" s="2041">
        <f t="shared" si="0"/>
        <v>0.56000000000000005</v>
      </c>
      <c r="H37" s="2046" t="s">
        <v>6</v>
      </c>
      <c r="I37" s="2047">
        <v>9.1999999999999993</v>
      </c>
      <c r="J37" s="2048" t="s">
        <v>6</v>
      </c>
      <c r="K37" s="2049">
        <v>9.6199999999999992</v>
      </c>
      <c r="L37" s="2048" t="s">
        <v>6</v>
      </c>
      <c r="M37" s="2047">
        <v>10</v>
      </c>
    </row>
    <row r="38" spans="2:13" ht="21.75" customHeight="1">
      <c r="B38" s="2037">
        <v>0.2</v>
      </c>
      <c r="C38" s="2038" t="s">
        <v>20</v>
      </c>
      <c r="D38" s="2039">
        <f>D35*B38</f>
        <v>1.4000000000000001</v>
      </c>
      <c r="E38" s="2040">
        <v>0</v>
      </c>
      <c r="F38" s="2041">
        <f t="shared" si="0"/>
        <v>1.4000000000000001</v>
      </c>
      <c r="H38" s="2050" t="s">
        <v>5</v>
      </c>
      <c r="I38" s="2051">
        <v>4.7</v>
      </c>
      <c r="J38" s="2052" t="s">
        <v>8</v>
      </c>
      <c r="K38" s="2051">
        <v>4.7</v>
      </c>
      <c r="L38" s="2052" t="s">
        <v>7</v>
      </c>
      <c r="M38" s="2053">
        <v>20</v>
      </c>
    </row>
    <row r="39" spans="2:13" ht="27" customHeight="1">
      <c r="B39" s="2037">
        <v>0.55000000000000004</v>
      </c>
      <c r="C39" s="2038" t="s">
        <v>21</v>
      </c>
      <c r="D39" s="2039">
        <f>D35*B39</f>
        <v>3.8500000000000005</v>
      </c>
      <c r="E39" s="2040">
        <v>0</v>
      </c>
      <c r="F39" s="2041">
        <f t="shared" si="0"/>
        <v>3.8500000000000005</v>
      </c>
      <c r="H39" s="2034" t="s">
        <v>9</v>
      </c>
      <c r="I39" s="2035">
        <f>IF(I37=0,0,IF(I38=0,0,I37-I38))</f>
        <v>4.4999999999999991</v>
      </c>
      <c r="J39" s="2036" t="s">
        <v>11</v>
      </c>
      <c r="K39" s="2035">
        <f>IF(K37=0,0,IF(K38=0,0,K37-K38))</f>
        <v>4.919999999999999</v>
      </c>
      <c r="L39" s="2036" t="s">
        <v>9</v>
      </c>
      <c r="M39" s="2035">
        <f>M37*M38%</f>
        <v>2</v>
      </c>
    </row>
    <row r="40" spans="2:13" ht="26.25" customHeight="1">
      <c r="B40" s="2037">
        <v>0.02</v>
      </c>
      <c r="C40" s="2038" t="s">
        <v>22</v>
      </c>
      <c r="D40" s="2039">
        <f>D35*B40</f>
        <v>0.14000000000000001</v>
      </c>
      <c r="E40" s="2040">
        <v>50</v>
      </c>
      <c r="F40" s="2041">
        <f t="shared" si="0"/>
        <v>0.28000000000000003</v>
      </c>
      <c r="H40" s="2042" t="s">
        <v>7</v>
      </c>
      <c r="I40" s="2043">
        <f>IF(I37=0,0,I39/I37)</f>
        <v>0.48913043478260865</v>
      </c>
      <c r="J40" s="2044" t="s">
        <v>7</v>
      </c>
      <c r="K40" s="2043">
        <f>IF(K37=0,0,IF(K38=0,0,K38/K37))</f>
        <v>0.48856548856548865</v>
      </c>
      <c r="L40" s="2044" t="s">
        <v>5</v>
      </c>
      <c r="M40" s="2054">
        <f>M37-M39</f>
        <v>8</v>
      </c>
    </row>
    <row r="41" spans="2:13" ht="33.75" customHeight="1" thickBot="1">
      <c r="B41" s="2055"/>
      <c r="C41" s="2056"/>
      <c r="D41" s="2057">
        <f>D35*B41</f>
        <v>0</v>
      </c>
      <c r="E41" s="2058">
        <v>0</v>
      </c>
      <c r="F41" s="2059">
        <f t="shared" si="0"/>
        <v>0</v>
      </c>
    </row>
    <row r="42" spans="2:13" ht="13.5" customHeight="1" thickBot="1"/>
    <row r="43" spans="2:13" ht="24" customHeight="1">
      <c r="B43" s="4874" t="s">
        <v>270</v>
      </c>
      <c r="C43" s="4875"/>
      <c r="D43" s="4875"/>
      <c r="E43" s="4875"/>
      <c r="F43" s="4875"/>
      <c r="G43" s="4875"/>
      <c r="H43" s="4875"/>
      <c r="I43" s="4875"/>
      <c r="J43" s="4875"/>
      <c r="K43" s="4876"/>
    </row>
    <row r="44" spans="2:13" ht="24" customHeight="1">
      <c r="B44" s="4877" t="s">
        <v>229</v>
      </c>
      <c r="C44" s="4878"/>
      <c r="D44" s="4878"/>
      <c r="E44" s="4878"/>
      <c r="F44" s="4878"/>
      <c r="G44" s="4878"/>
      <c r="H44" s="4878"/>
      <c r="I44" s="4878"/>
      <c r="J44" s="4878"/>
      <c r="K44" s="4879"/>
    </row>
    <row r="45" spans="2:13" ht="24" customHeight="1">
      <c r="B45" s="2060"/>
      <c r="C45" s="18" t="s">
        <v>226</v>
      </c>
      <c r="D45" s="2061"/>
      <c r="E45" s="2062"/>
      <c r="F45" s="2063"/>
      <c r="G45" s="2064"/>
      <c r="H45" s="2063"/>
      <c r="I45" s="2065"/>
      <c r="J45" s="2066"/>
      <c r="K45" s="19" t="s">
        <v>227</v>
      </c>
    </row>
    <row r="46" spans="2:13" ht="24" customHeight="1">
      <c r="B46" s="2060"/>
      <c r="C46" s="2067" t="s">
        <v>6</v>
      </c>
      <c r="D46" s="2068" t="s">
        <v>7</v>
      </c>
      <c r="E46" s="2036" t="s">
        <v>9</v>
      </c>
      <c r="F46" s="2069" t="s">
        <v>5</v>
      </c>
      <c r="G46" s="2070"/>
      <c r="H46" s="2071" t="s">
        <v>5</v>
      </c>
      <c r="I46" s="2064" t="s">
        <v>7</v>
      </c>
      <c r="J46" s="2072" t="s">
        <v>9</v>
      </c>
      <c r="K46" s="2073" t="s">
        <v>228</v>
      </c>
    </row>
    <row r="47" spans="2:13" ht="24" customHeight="1">
      <c r="B47" s="2060"/>
      <c r="C47" s="2074">
        <v>19.239999999999998</v>
      </c>
      <c r="D47" s="2075">
        <v>50</v>
      </c>
      <c r="E47" s="2076">
        <f>C47*D47%</f>
        <v>9.6199999999999992</v>
      </c>
      <c r="F47" s="2076">
        <f>C47-E47</f>
        <v>9.6199999999999992</v>
      </c>
      <c r="G47" s="2070"/>
      <c r="H47" s="2077">
        <v>9.6199999999999992</v>
      </c>
      <c r="I47" s="2078">
        <v>50</v>
      </c>
      <c r="J47" s="2076">
        <f>K47*I47%</f>
        <v>9.6199999999999992</v>
      </c>
      <c r="K47" s="2079">
        <f>H47/(100-I47)*100</f>
        <v>19.239999999999998</v>
      </c>
    </row>
    <row r="48" spans="2:13" ht="24" customHeight="1">
      <c r="B48" s="2060"/>
      <c r="C48" s="2074">
        <v>19.239999999999998</v>
      </c>
      <c r="D48" s="2080">
        <f>IF(C48=0,0,IF(E48=0,0,E48/C48))</f>
        <v>0.5</v>
      </c>
      <c r="E48" s="2081">
        <v>9.6199999999999992</v>
      </c>
      <c r="F48" s="2076">
        <f>IF(C48=0,0,IF(E48=0,0,C48-E48))</f>
        <v>9.6199999999999992</v>
      </c>
      <c r="G48" s="2070"/>
      <c r="H48" s="2077">
        <v>9.6199999999999992</v>
      </c>
      <c r="I48" s="2080">
        <f>IF(H48=0,0,J48/K48)</f>
        <v>0.5</v>
      </c>
      <c r="J48" s="2082">
        <v>9.6199999999999992</v>
      </c>
      <c r="K48" s="2079">
        <f>IF(H48=0,0,H48+J48)</f>
        <v>19.239999999999998</v>
      </c>
    </row>
    <row r="49" spans="2:11" ht="24" customHeight="1">
      <c r="B49" s="2060"/>
      <c r="C49" s="2074">
        <v>19.239999999999998</v>
      </c>
      <c r="D49" s="2080">
        <f>IF(C49=0,0,E49/C49)</f>
        <v>0.5</v>
      </c>
      <c r="E49" s="2076">
        <f>IF(C49=0,0,IF(F49=0,0,C49-F49))</f>
        <v>9.6199999999999992</v>
      </c>
      <c r="F49" s="2081">
        <v>9.6199999999999992</v>
      </c>
      <c r="G49" s="2070"/>
      <c r="H49" s="2077">
        <v>9.6199999999999992</v>
      </c>
      <c r="I49" s="2080">
        <f>IF(H49=0,0,IF(K49=0,0,J49/K49))</f>
        <v>0.5</v>
      </c>
      <c r="J49" s="2076">
        <f>IF(H49=0,0,IF(K49=0,0,K49-H49))</f>
        <v>9.6199999999999992</v>
      </c>
      <c r="K49" s="2083">
        <v>19.239999999999998</v>
      </c>
    </row>
    <row r="50" spans="2:11" ht="24" customHeight="1" thickBot="1">
      <c r="B50" s="2084"/>
      <c r="C50" s="2085"/>
      <c r="D50" s="2085"/>
      <c r="E50" s="2085"/>
      <c r="F50" s="2085"/>
      <c r="G50" s="2085"/>
      <c r="H50" s="2085"/>
      <c r="I50" s="2085"/>
      <c r="J50" s="2085"/>
      <c r="K50" s="2086"/>
    </row>
    <row r="51" spans="2:11" ht="24" customHeight="1"/>
    <row r="52" spans="2:11" ht="24" customHeight="1"/>
    <row r="53" spans="2:11" ht="45" customHeight="1"/>
    <row r="54" spans="2:11" ht="24" customHeight="1"/>
    <row r="55" spans="2:11" ht="63" customHeight="1"/>
    <row r="56" spans="2:11" ht="24" customHeight="1"/>
    <row r="57" spans="2:11" ht="24" customHeight="1"/>
    <row r="58" spans="2:11" ht="24" customHeight="1"/>
    <row r="61" spans="2:11" ht="15.75" customHeight="1"/>
  </sheetData>
  <mergeCells count="17">
    <mergeCell ref="B43:K43"/>
    <mergeCell ref="B44:K44"/>
    <mergeCell ref="B6:E6"/>
    <mergeCell ref="B8:E8"/>
    <mergeCell ref="B9:E9"/>
    <mergeCell ref="C34:C35"/>
    <mergeCell ref="H7:I7"/>
    <mergeCell ref="K7:L7"/>
    <mergeCell ref="H21:I21"/>
    <mergeCell ref="O18:O20"/>
    <mergeCell ref="P21:R21"/>
    <mergeCell ref="O6:R6"/>
    <mergeCell ref="P7:R7"/>
    <mergeCell ref="O9:O11"/>
    <mergeCell ref="P12:R12"/>
    <mergeCell ref="O15:R15"/>
    <mergeCell ref="P16:R16"/>
  </mergeCells>
  <conditionalFormatting sqref="O12">
    <cfRule type="cellIs" dxfId="12" priority="3" stopIfTrue="1" operator="greaterThan">
      <formula>1</formula>
    </cfRule>
  </conditionalFormatting>
  <conditionalFormatting sqref="O21">
    <cfRule type="cellIs" dxfId="11" priority="1" stopIfTrue="1" operator="greaterThan">
      <formula>1</formula>
    </cfRule>
  </conditionalFormatting>
  <conditionalFormatting sqref="P10">
    <cfRule type="expression" dxfId="10" priority="8" stopIfTrue="1">
      <formula>$E$32</formula>
    </cfRule>
    <cfRule type="cellIs" dxfId="9" priority="9" stopIfTrue="1" operator="equal">
      <formula>$D$32</formula>
    </cfRule>
  </conditionalFormatting>
  <conditionalFormatting sqref="P19">
    <cfRule type="cellIs" dxfId="8" priority="12" stopIfTrue="1" operator="equal">
      <formula>$D$41</formula>
    </cfRule>
    <cfRule type="cellIs" dxfId="7" priority="13" stopIfTrue="1" operator="equal">
      <formula>$E$41</formula>
    </cfRule>
  </conditionalFormatting>
  <conditionalFormatting sqref="P21 P12:R12">
    <cfRule type="expression" dxfId="6" priority="14" stopIfTrue="1">
      <formula>#REF!=2</formula>
    </cfRule>
  </conditionalFormatting>
  <conditionalFormatting sqref="P21">
    <cfRule type="expression" dxfId="5" priority="5" stopIfTrue="1">
      <formula>$D$44&gt;1</formula>
    </cfRule>
  </conditionalFormatting>
  <conditionalFormatting sqref="P12:R12">
    <cfRule type="expression" dxfId="4" priority="2" stopIfTrue="1">
      <formula>$D$35&gt;1</formula>
    </cfRule>
  </conditionalFormatting>
  <conditionalFormatting sqref="Q10">
    <cfRule type="cellIs" dxfId="3" priority="10" stopIfTrue="1" operator="equal">
      <formula>$F$32</formula>
    </cfRule>
  </conditionalFormatting>
  <conditionalFormatting sqref="Q19">
    <cfRule type="cellIs" dxfId="2" priority="11" stopIfTrue="1" operator="equal">
      <formula>$F$41</formula>
    </cfRule>
  </conditionalFormatting>
  <conditionalFormatting sqref="R10">
    <cfRule type="cellIs" dxfId="1" priority="7" stopIfTrue="1" operator="lessThan">
      <formula>$G$32</formula>
    </cfRule>
  </conditionalFormatting>
  <conditionalFormatting sqref="R19">
    <cfRule type="cellIs" dxfId="0" priority="6" stopIfTrue="1" operator="lessThan">
      <formula>$G$41</formula>
    </cfRule>
  </conditionalFormatting>
  <printOptions horizontalCentered="1"/>
  <pageMargins left="0" right="0" top="0" bottom="0" header="0.19685039370078741" footer="0.19685039370078741"/>
  <pageSetup paperSize="9" scale="46" orientation="landscape" horizontalDpi="300" verticalDpi="300" r:id="rId1"/>
  <headerFooter alignWithMargins="0">
    <oddFooter>&amp;R&amp;7&amp;D-&amp;F-&amp;A-&amp;T</oddFoot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B875-FD2B-417C-B26C-AA6D3E387282}">
  <dimension ref="A1:AR227"/>
  <sheetViews>
    <sheetView zoomScale="75" zoomScaleNormal="75" workbookViewId="0">
      <selection activeCell="L13" sqref="L13"/>
    </sheetView>
  </sheetViews>
  <sheetFormatPr baseColWidth="10" defaultRowHeight="12.75"/>
  <cols>
    <col min="1" max="27" width="15.7109375" style="306" customWidth="1"/>
    <col min="28" max="16384" width="11.42578125" style="306"/>
  </cols>
  <sheetData>
    <row r="1" spans="1:33" ht="30" customHeight="1">
      <c r="A1" s="368">
        <f t="shared" ref="A1:AA1" ca="1" si="0">CELL("largeur",A1)</f>
        <v>15</v>
      </c>
      <c r="B1" s="368">
        <f t="shared" ca="1" si="0"/>
        <v>15</v>
      </c>
      <c r="C1" s="368">
        <f t="shared" ca="1" si="0"/>
        <v>15</v>
      </c>
      <c r="D1" s="368">
        <f t="shared" ca="1" si="0"/>
        <v>15</v>
      </c>
      <c r="E1" s="368">
        <f t="shared" ca="1" si="0"/>
        <v>15</v>
      </c>
      <c r="F1" s="368">
        <f t="shared" ca="1" si="0"/>
        <v>15</v>
      </c>
      <c r="G1" s="368">
        <f t="shared" ca="1" si="0"/>
        <v>15</v>
      </c>
      <c r="H1" s="368">
        <f t="shared" ca="1" si="0"/>
        <v>15</v>
      </c>
      <c r="I1" s="368">
        <f t="shared" ca="1" si="0"/>
        <v>15</v>
      </c>
      <c r="J1" s="368">
        <f t="shared" ca="1" si="0"/>
        <v>15</v>
      </c>
      <c r="K1" s="368">
        <f t="shared" ca="1" si="0"/>
        <v>15</v>
      </c>
      <c r="L1" s="368">
        <f t="shared" ca="1" si="0"/>
        <v>15</v>
      </c>
      <c r="M1" s="368">
        <f t="shared" ca="1" si="0"/>
        <v>15</v>
      </c>
      <c r="N1" s="368">
        <f t="shared" ca="1" si="0"/>
        <v>15</v>
      </c>
      <c r="O1" s="368">
        <f t="shared" ca="1" si="0"/>
        <v>15</v>
      </c>
      <c r="P1" s="368">
        <f t="shared" ca="1" si="0"/>
        <v>15</v>
      </c>
      <c r="Q1" s="368">
        <f t="shared" ca="1" si="0"/>
        <v>15</v>
      </c>
      <c r="R1" s="368">
        <f t="shared" ca="1" si="0"/>
        <v>15</v>
      </c>
      <c r="S1" s="368">
        <f t="shared" ca="1" si="0"/>
        <v>15</v>
      </c>
      <c r="T1" s="368">
        <f t="shared" ca="1" si="0"/>
        <v>15</v>
      </c>
      <c r="U1" s="368">
        <f t="shared" ca="1" si="0"/>
        <v>15</v>
      </c>
      <c r="V1" s="368">
        <f t="shared" ca="1" si="0"/>
        <v>15</v>
      </c>
      <c r="W1" s="368">
        <f t="shared" ca="1" si="0"/>
        <v>15</v>
      </c>
      <c r="X1" s="368">
        <f t="shared" ca="1" si="0"/>
        <v>15</v>
      </c>
      <c r="Y1" s="368">
        <f t="shared" ca="1" si="0"/>
        <v>15</v>
      </c>
      <c r="Z1" s="368">
        <f t="shared" ca="1" si="0"/>
        <v>15</v>
      </c>
      <c r="AA1" s="368">
        <f t="shared" ca="1" si="0"/>
        <v>15</v>
      </c>
    </row>
    <row r="2" spans="1:33" ht="30" customHeight="1">
      <c r="A2" s="304"/>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row>
    <row r="3" spans="1:33" ht="30" customHeight="1">
      <c r="A3" s="304"/>
      <c r="B3" s="307" t="s">
        <v>1564</v>
      </c>
      <c r="C3" s="304"/>
      <c r="D3" s="304"/>
      <c r="E3" s="304"/>
      <c r="F3" s="304"/>
      <c r="G3" s="304"/>
      <c r="H3" s="304"/>
      <c r="I3" s="2426"/>
      <c r="J3" s="304"/>
      <c r="K3" s="304"/>
      <c r="L3" s="2426"/>
      <c r="M3" s="2426"/>
      <c r="N3" s="2426"/>
      <c r="O3" s="2426"/>
      <c r="P3" s="2427" t="s">
        <v>1658</v>
      </c>
      <c r="Q3" s="305"/>
      <c r="R3" s="305"/>
      <c r="S3" s="305"/>
      <c r="T3" s="305"/>
      <c r="U3" s="2427"/>
      <c r="V3" s="305"/>
      <c r="W3" s="305"/>
      <c r="X3" s="305"/>
      <c r="Y3" s="305"/>
      <c r="Z3" s="305"/>
      <c r="AA3" s="305"/>
    </row>
    <row r="4" spans="1:33" ht="30" customHeight="1">
      <c r="A4" s="304"/>
      <c r="B4" s="307" t="s">
        <v>1565</v>
      </c>
      <c r="C4" s="305"/>
      <c r="D4" s="305"/>
      <c r="E4" s="305"/>
      <c r="F4" s="305"/>
      <c r="G4" s="305"/>
      <c r="H4" s="305"/>
      <c r="I4" s="305"/>
      <c r="J4" s="305"/>
      <c r="K4" s="305"/>
      <c r="L4" s="305"/>
      <c r="M4" s="305"/>
      <c r="N4" s="305"/>
      <c r="O4" s="305"/>
      <c r="P4" s="2427" t="s">
        <v>1566</v>
      </c>
      <c r="Q4" s="305"/>
      <c r="R4" s="305"/>
      <c r="S4" s="305"/>
      <c r="T4" s="305"/>
      <c r="U4" s="2427"/>
      <c r="V4" s="305"/>
      <c r="W4" s="305"/>
      <c r="X4" s="305"/>
      <c r="Y4" s="305"/>
      <c r="Z4" s="305"/>
      <c r="AA4" s="305"/>
    </row>
    <row r="5" spans="1:33" ht="30" customHeight="1">
      <c r="A5" s="304"/>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row>
    <row r="6" spans="1:33" s="324" customFormat="1" ht="40.5" customHeight="1">
      <c r="A6" s="321"/>
      <c r="B6" s="325"/>
      <c r="C6" s="2223" t="s">
        <v>1398</v>
      </c>
      <c r="D6" s="322"/>
      <c r="E6" s="322"/>
      <c r="F6" s="322"/>
      <c r="G6" s="322"/>
      <c r="H6" s="322"/>
      <c r="I6" s="322"/>
      <c r="J6" s="322"/>
      <c r="K6" s="322"/>
      <c r="L6" s="322"/>
      <c r="M6" s="2426"/>
      <c r="N6" s="322"/>
      <c r="O6" s="322"/>
      <c r="P6" s="322"/>
      <c r="Q6" s="322"/>
      <c r="R6" s="322"/>
      <c r="S6" s="322"/>
      <c r="T6" s="322"/>
      <c r="U6" s="322"/>
      <c r="V6" s="322"/>
      <c r="W6" s="322"/>
      <c r="X6" s="322"/>
      <c r="Y6" s="322"/>
      <c r="Z6" s="322"/>
      <c r="AA6" s="322"/>
      <c r="AG6" s="306"/>
    </row>
    <row r="7" spans="1:33" s="324" customFormat="1" ht="40.5" customHeight="1">
      <c r="A7" s="321"/>
      <c r="B7" s="325"/>
      <c r="C7" s="312"/>
      <c r="D7" s="322"/>
      <c r="E7" s="2224" t="s">
        <v>1567</v>
      </c>
      <c r="F7" s="322"/>
      <c r="G7" s="2225" t="s">
        <v>1568</v>
      </c>
      <c r="H7" s="322"/>
      <c r="I7" s="322"/>
      <c r="J7" s="322"/>
      <c r="K7" s="322"/>
      <c r="L7" s="2224" t="s">
        <v>1567</v>
      </c>
      <c r="M7" s="322"/>
      <c r="N7" s="2225" t="s">
        <v>1568</v>
      </c>
      <c r="O7" s="322"/>
      <c r="P7" s="322"/>
      <c r="Q7" s="322"/>
      <c r="R7" s="322"/>
      <c r="S7" s="322"/>
      <c r="T7" s="322"/>
      <c r="U7" s="322"/>
      <c r="V7" s="322"/>
      <c r="W7" s="322"/>
      <c r="X7" s="322"/>
      <c r="Y7" s="322"/>
      <c r="Z7" s="322"/>
      <c r="AA7" s="322"/>
      <c r="AG7" s="306"/>
    </row>
    <row r="8" spans="1:33" s="324" customFormat="1" ht="40.5" customHeight="1">
      <c r="A8" s="321"/>
      <c r="B8" s="325"/>
      <c r="C8" s="352"/>
      <c r="D8" s="354" t="s">
        <v>1401</v>
      </c>
      <c r="E8" s="355">
        <f>COLUMN()</f>
        <v>5</v>
      </c>
      <c r="F8" s="322"/>
      <c r="G8" s="2428" t="str">
        <f ca="1">_xlfn.FORMULATEXT(E8)</f>
        <v>=COLONNE()</v>
      </c>
      <c r="H8" s="2226"/>
      <c r="I8" s="322"/>
      <c r="J8" s="354"/>
      <c r="K8" s="354" t="s">
        <v>1402</v>
      </c>
      <c r="L8" s="356" t="str">
        <f>ADDRESS(ROW(),COLUMN(),4)</f>
        <v>L8</v>
      </c>
      <c r="M8" s="322"/>
      <c r="N8" s="2428" t="str">
        <f ca="1">_xlfn.FORMULATEXT(L8)</f>
        <v>=ADRESSE(LIGNE();COLONNE();4)</v>
      </c>
      <c r="O8" s="322"/>
      <c r="P8" s="322"/>
      <c r="Q8" s="322"/>
      <c r="R8" s="2226"/>
      <c r="S8" s="2226"/>
      <c r="T8" s="2226"/>
      <c r="U8" s="322"/>
      <c r="V8" s="322"/>
      <c r="W8" s="322"/>
      <c r="X8" s="322"/>
      <c r="Y8" s="322"/>
      <c r="Z8" s="322"/>
      <c r="AA8" s="322"/>
      <c r="AG8" s="306"/>
    </row>
    <row r="9" spans="1:33" s="324" customFormat="1" ht="40.5" customHeight="1">
      <c r="A9" s="321"/>
      <c r="B9" s="325"/>
      <c r="C9" s="322"/>
      <c r="D9" s="322"/>
      <c r="E9" s="2224" t="s">
        <v>1567</v>
      </c>
      <c r="F9" s="322"/>
      <c r="G9" s="2225" t="s">
        <v>1568</v>
      </c>
      <c r="H9" s="322"/>
      <c r="I9" s="322"/>
      <c r="J9" s="2426"/>
      <c r="K9" s="322"/>
      <c r="L9" s="2224" t="s">
        <v>1567</v>
      </c>
      <c r="M9" s="322"/>
      <c r="N9" s="2225" t="s">
        <v>1568</v>
      </c>
      <c r="O9" s="322"/>
      <c r="P9" s="322"/>
      <c r="Q9" s="322"/>
      <c r="R9" s="322"/>
      <c r="S9" s="322"/>
      <c r="T9" s="322"/>
      <c r="U9" s="322"/>
      <c r="V9" s="322"/>
      <c r="W9" s="322"/>
      <c r="X9" s="322"/>
      <c r="Y9" s="322"/>
      <c r="Z9" s="322"/>
      <c r="AA9" s="322"/>
      <c r="AG9" s="306"/>
    </row>
    <row r="10" spans="1:33" s="324" customFormat="1" ht="40.5" customHeight="1">
      <c r="A10" s="321"/>
      <c r="B10" s="325"/>
      <c r="C10" s="352"/>
      <c r="D10" s="354" t="s">
        <v>1412</v>
      </c>
      <c r="E10" s="365">
        <f>ROW()</f>
        <v>10</v>
      </c>
      <c r="F10" s="322"/>
      <c r="G10" s="2428" t="str">
        <f ca="1">_xlfn.FORMULATEXT(E10)</f>
        <v>=LIGNE()</v>
      </c>
      <c r="H10" s="2226"/>
      <c r="I10" s="322"/>
      <c r="J10" s="352"/>
      <c r="K10" s="354" t="s">
        <v>1421</v>
      </c>
      <c r="L10" s="368">
        <f t="shared" ref="L10" ca="1" si="1">CELL("largeur",L10)</f>
        <v>15</v>
      </c>
      <c r="M10" s="322"/>
      <c r="N10" s="2428" t="str">
        <f ca="1">_xlfn.FORMULATEXT(L10)</f>
        <v>=@CELLULE("largeur";L10)</v>
      </c>
      <c r="O10" s="322"/>
      <c r="P10" s="322"/>
      <c r="Q10" s="322"/>
      <c r="R10" s="2226"/>
      <c r="S10" s="2226"/>
      <c r="T10" s="2226"/>
      <c r="U10" s="322"/>
      <c r="V10" s="322"/>
      <c r="W10" s="322"/>
      <c r="X10" s="322"/>
      <c r="Y10" s="322"/>
      <c r="Z10" s="322"/>
      <c r="AA10" s="322"/>
      <c r="AG10" s="306"/>
    </row>
    <row r="11" spans="1:33" s="324" customFormat="1" ht="40.5" customHeight="1">
      <c r="A11" s="321"/>
      <c r="B11" s="325"/>
      <c r="C11" s="322"/>
      <c r="D11" s="322"/>
      <c r="E11" s="2224" t="s">
        <v>1567</v>
      </c>
      <c r="F11" s="322"/>
      <c r="G11" s="2225" t="s">
        <v>1568</v>
      </c>
      <c r="H11" s="322"/>
      <c r="I11" s="322"/>
      <c r="J11" s="322"/>
      <c r="K11" s="322"/>
      <c r="L11" s="322"/>
      <c r="M11" s="2426"/>
      <c r="N11" s="322"/>
      <c r="O11" s="322"/>
      <c r="P11" s="322"/>
      <c r="Q11" s="322"/>
      <c r="R11" s="322"/>
      <c r="S11" s="322"/>
      <c r="T11" s="322"/>
      <c r="U11" s="322"/>
      <c r="V11" s="322"/>
      <c r="W11" s="322"/>
      <c r="X11" s="322"/>
      <c r="Y11" s="322"/>
      <c r="Z11" s="322"/>
      <c r="AA11" s="322"/>
      <c r="AG11" s="306"/>
    </row>
    <row r="12" spans="1:33" s="324" customFormat="1" ht="40.5" customHeight="1">
      <c r="A12" s="321"/>
      <c r="B12" s="325"/>
      <c r="C12" s="354"/>
      <c r="D12" s="354" t="s">
        <v>1413</v>
      </c>
      <c r="E12" s="366" t="str">
        <f>LEFT(ADDRESS(1,COLUMN(),4),LEN(ADDRESS(1,COLUMN(),4))-1)</f>
        <v>E</v>
      </c>
      <c r="F12" s="322"/>
      <c r="G12" s="2428" t="str">
        <f ca="1">_xlfn.FORMULATEXT(E12)</f>
        <v>=GAUCHE(ADRESSE(1;COLONNE();4);NBCAR(ADRESSE(1;COLONNE();4))-1)</v>
      </c>
      <c r="H12" s="2428"/>
      <c r="I12" s="2428"/>
      <c r="J12" s="2428"/>
      <c r="K12" s="2428"/>
      <c r="L12" s="2428"/>
      <c r="M12" s="2428"/>
      <c r="N12" s="2428"/>
      <c r="O12" s="2428"/>
      <c r="P12" s="322"/>
      <c r="Q12" s="322"/>
      <c r="R12" s="322"/>
      <c r="S12" s="322"/>
      <c r="T12" s="322"/>
      <c r="U12" s="322"/>
      <c r="V12" s="322"/>
      <c r="W12" s="322"/>
      <c r="X12" s="322"/>
      <c r="Y12" s="322"/>
      <c r="Z12" s="322"/>
      <c r="AA12" s="322"/>
      <c r="AG12" s="306"/>
    </row>
    <row r="13" spans="1:33" s="2230" customFormat="1" ht="40.5" customHeight="1">
      <c r="A13" s="2227"/>
      <c r="B13" s="2228"/>
      <c r="C13" s="2229"/>
      <c r="D13" s="2227"/>
      <c r="E13" s="2229"/>
      <c r="F13" s="2227"/>
      <c r="G13" s="2227"/>
      <c r="H13" s="2426"/>
      <c r="I13" s="2426"/>
      <c r="J13" s="2426"/>
      <c r="K13" s="2429"/>
      <c r="L13" s="2430" t="str">
        <f ca="1">"Page "&amp;_xlfn.SHEET()&amp;" sur "&amp;_xlfn.SHEETS()</f>
        <v>Page 22 sur 28</v>
      </c>
      <c r="M13" s="2426"/>
      <c r="N13" s="2428" t="s">
        <v>1659</v>
      </c>
      <c r="O13" s="2211"/>
      <c r="P13" s="2211"/>
      <c r="Q13" s="2211"/>
      <c r="R13" s="2211"/>
      <c r="S13" s="2211"/>
      <c r="T13" s="2211"/>
      <c r="U13" s="2211"/>
      <c r="V13" s="2211"/>
      <c r="W13" s="2211"/>
      <c r="X13" s="2211"/>
      <c r="Y13" s="369"/>
      <c r="Z13" s="2211"/>
      <c r="AA13" s="369"/>
      <c r="AG13" s="306"/>
    </row>
    <row r="14" spans="1:33" s="324" customFormat="1" ht="40.5" customHeight="1">
      <c r="A14" s="321"/>
      <c r="B14" s="325"/>
      <c r="C14" s="362"/>
      <c r="D14" s="321"/>
      <c r="E14" s="362"/>
      <c r="F14" s="2224" t="s">
        <v>1567</v>
      </c>
      <c r="G14" s="321"/>
      <c r="H14" s="321"/>
      <c r="I14" s="321"/>
      <c r="J14" s="321"/>
      <c r="K14" s="321"/>
      <c r="L14" s="2426"/>
      <c r="M14" s="2426"/>
      <c r="N14" s="322"/>
      <c r="O14" s="322"/>
      <c r="P14" s="322"/>
      <c r="Q14" s="322"/>
      <c r="R14" s="322"/>
      <c r="S14" s="322"/>
      <c r="T14" s="322"/>
      <c r="U14" s="322"/>
      <c r="V14" s="322"/>
      <c r="W14" s="322"/>
      <c r="X14" s="322"/>
      <c r="Y14" s="322"/>
      <c r="Z14" s="348"/>
      <c r="AA14" s="348"/>
      <c r="AG14" s="306"/>
    </row>
    <row r="15" spans="1:33" s="324" customFormat="1" ht="40.5" customHeight="1">
      <c r="A15" s="321"/>
      <c r="B15" s="325"/>
      <c r="C15" s="2231" t="s">
        <v>1569</v>
      </c>
      <c r="D15" s="2226"/>
      <c r="E15" s="2226"/>
      <c r="F15" s="2232" t="str">
        <f ca="1">CELL("nomfichier")</f>
        <v>D:\Données\1.UPRT\0-UPRT.fait\uprt-php\www\mesimages\fichiers-uprt\ff-fiches-fabrication\ff-fiches-fabrication-maj-08-2020\[ff-5-B.collectivite-conditionnement-gastronormes.xlsx]complément</v>
      </c>
      <c r="G15" s="2233"/>
      <c r="H15" s="2233"/>
      <c r="I15" s="2233"/>
      <c r="J15" s="2233"/>
      <c r="K15" s="2233"/>
      <c r="L15" s="2431"/>
      <c r="M15" s="2431"/>
      <c r="N15" s="370"/>
      <c r="O15" s="370"/>
      <c r="P15" s="370"/>
      <c r="Q15" s="370"/>
      <c r="R15" s="370"/>
      <c r="S15" s="370"/>
      <c r="T15" s="370"/>
      <c r="U15" s="370"/>
      <c r="V15" s="370"/>
      <c r="W15" s="370"/>
      <c r="X15" s="370"/>
      <c r="Y15" s="322"/>
      <c r="Z15" s="322"/>
      <c r="AA15" s="322"/>
      <c r="AG15" s="306"/>
    </row>
    <row r="16" spans="1:33" s="324" customFormat="1" ht="40.5" customHeight="1">
      <c r="A16" s="321"/>
      <c r="B16" s="325"/>
      <c r="C16" s="321"/>
      <c r="D16" s="321"/>
      <c r="E16" s="321"/>
      <c r="F16" s="2428" t="str">
        <f ca="1">_xlfn.FORMULATEXT(F15)</f>
        <v>=@CELLULE("nomfichier")</v>
      </c>
      <c r="G16" s="2428"/>
      <c r="H16" s="2428"/>
      <c r="I16" s="2428"/>
      <c r="J16" s="321"/>
      <c r="K16" s="321"/>
      <c r="L16" s="2426"/>
      <c r="M16" s="2426"/>
      <c r="N16" s="322"/>
      <c r="O16" s="322"/>
      <c r="P16" s="322"/>
      <c r="Q16" s="322"/>
      <c r="R16" s="322"/>
      <c r="S16" s="322"/>
      <c r="T16" s="322"/>
      <c r="U16" s="322"/>
      <c r="V16" s="322"/>
      <c r="W16" s="322"/>
      <c r="X16" s="322"/>
      <c r="Y16" s="322"/>
      <c r="Z16" s="322"/>
      <c r="AA16" s="322"/>
      <c r="AG16" s="306"/>
    </row>
    <row r="17" spans="1:44" s="2230" customFormat="1" ht="40.5" customHeight="1">
      <c r="A17" s="2227"/>
      <c r="B17" s="2228"/>
      <c r="C17" s="2229"/>
      <c r="D17" s="2227"/>
      <c r="E17" s="2229"/>
      <c r="F17" s="2234" t="s">
        <v>1568</v>
      </c>
      <c r="G17" s="2227"/>
      <c r="H17" s="2426"/>
      <c r="I17" s="2426"/>
      <c r="J17" s="2426"/>
      <c r="K17" s="2426"/>
      <c r="L17" s="2426"/>
      <c r="M17" s="2426"/>
      <c r="N17" s="2211"/>
      <c r="O17" s="2211"/>
      <c r="P17" s="2211"/>
      <c r="Q17" s="2211"/>
      <c r="R17" s="2211"/>
      <c r="S17" s="2211"/>
      <c r="T17" s="2211"/>
      <c r="U17" s="2211"/>
      <c r="V17" s="2211"/>
      <c r="W17" s="2211"/>
      <c r="X17" s="2211"/>
      <c r="Y17" s="369"/>
      <c r="Z17" s="2211"/>
      <c r="AA17" s="369"/>
      <c r="AG17" s="306"/>
    </row>
    <row r="18" spans="1:44" s="2230" customFormat="1" ht="40.5" customHeight="1">
      <c r="A18" s="2227"/>
      <c r="B18" s="2228"/>
      <c r="C18" s="2229"/>
      <c r="D18" s="2227"/>
      <c r="E18" s="2229"/>
      <c r="F18" s="2227"/>
      <c r="G18" s="2227"/>
      <c r="H18" s="2426"/>
      <c r="I18" s="2426"/>
      <c r="J18" s="2426"/>
      <c r="K18" s="2426"/>
      <c r="L18" s="2426"/>
      <c r="M18" s="2426"/>
      <c r="N18" s="2211"/>
      <c r="O18" s="2211"/>
      <c r="P18" s="2211"/>
      <c r="Q18" s="2211"/>
      <c r="R18" s="2211"/>
      <c r="S18" s="2211"/>
      <c r="T18" s="2211"/>
      <c r="U18" s="2211"/>
      <c r="V18" s="2211"/>
      <c r="W18" s="2211"/>
      <c r="X18" s="2211"/>
      <c r="Y18" s="369"/>
      <c r="Z18" s="2211"/>
      <c r="AA18" s="369"/>
      <c r="AG18" s="306"/>
    </row>
    <row r="19" spans="1:44" s="323" customFormat="1" ht="53.25" customHeight="1">
      <c r="A19" s="2196"/>
      <c r="B19" s="2197"/>
      <c r="C19" s="2198"/>
      <c r="D19" s="2199"/>
      <c r="E19" s="2199"/>
      <c r="F19" s="2200"/>
      <c r="G19" s="2200"/>
      <c r="H19" s="2200"/>
      <c r="I19" s="2200"/>
      <c r="J19" s="2201"/>
      <c r="K19" s="2198"/>
      <c r="L19" s="2198"/>
      <c r="M19" s="2198"/>
      <c r="N19" s="2198"/>
      <c r="O19" s="2198"/>
      <c r="P19" s="2198"/>
      <c r="Q19" s="2198"/>
      <c r="R19" s="2198"/>
      <c r="S19" s="2198"/>
      <c r="T19" s="2198"/>
      <c r="U19" s="2198"/>
      <c r="V19" s="2198"/>
      <c r="W19" s="2198"/>
      <c r="X19" s="2198"/>
      <c r="Y19" s="2198"/>
      <c r="Z19" s="2198"/>
      <c r="AA19" s="2198"/>
    </row>
    <row r="20" spans="1:44" s="323" customFormat="1" ht="24.95" customHeight="1">
      <c r="A20" s="321"/>
      <c r="B20" s="4936" t="s">
        <v>1570</v>
      </c>
      <c r="C20" s="4936"/>
      <c r="D20" s="4936"/>
      <c r="E20" s="4936"/>
      <c r="F20" s="4936"/>
      <c r="G20" s="4936"/>
      <c r="H20" s="4936"/>
      <c r="I20" s="4936"/>
      <c r="J20" s="4936"/>
      <c r="K20" s="4936"/>
      <c r="L20" s="4936"/>
      <c r="M20" s="4936"/>
      <c r="N20" s="4936"/>
      <c r="O20" s="4936"/>
      <c r="P20" s="2432"/>
      <c r="Q20" s="322"/>
      <c r="R20" s="322"/>
      <c r="S20" s="322"/>
      <c r="T20" s="322"/>
      <c r="U20" s="322"/>
      <c r="V20" s="322"/>
      <c r="W20" s="322"/>
      <c r="X20" s="322"/>
      <c r="Y20" s="322"/>
      <c r="Z20" s="322"/>
      <c r="AA20" s="322"/>
    </row>
    <row r="21" spans="1:44" s="324" customFormat="1" ht="24.95" customHeight="1">
      <c r="A21" s="321"/>
      <c r="B21" s="4936"/>
      <c r="C21" s="4936"/>
      <c r="D21" s="4936"/>
      <c r="E21" s="4936"/>
      <c r="F21" s="4936"/>
      <c r="G21" s="4936"/>
      <c r="H21" s="4936"/>
      <c r="I21" s="4936"/>
      <c r="J21" s="4936"/>
      <c r="K21" s="4936"/>
      <c r="L21" s="4936"/>
      <c r="M21" s="4936"/>
      <c r="N21" s="4936"/>
      <c r="O21" s="4936"/>
      <c r="P21" s="2432"/>
      <c r="Q21" s="322"/>
      <c r="R21" s="322"/>
      <c r="S21" s="322"/>
      <c r="T21" s="322"/>
      <c r="U21" s="322"/>
      <c r="V21" s="322"/>
      <c r="W21" s="322"/>
      <c r="X21" s="322"/>
      <c r="Y21" s="322"/>
      <c r="Z21" s="322"/>
      <c r="AA21" s="322"/>
      <c r="AB21" s="323"/>
      <c r="AC21" s="323"/>
      <c r="AD21" s="323"/>
      <c r="AE21" s="323"/>
      <c r="AF21" s="323"/>
      <c r="AG21" s="323"/>
      <c r="AH21" s="323"/>
      <c r="AI21" s="323"/>
      <c r="AJ21" s="323"/>
      <c r="AK21" s="323"/>
      <c r="AL21" s="323"/>
      <c r="AM21" s="323"/>
      <c r="AN21" s="323"/>
      <c r="AO21" s="323"/>
      <c r="AP21" s="323"/>
      <c r="AQ21" s="323"/>
      <c r="AR21" s="323"/>
    </row>
    <row r="22" spans="1:44" s="323" customFormat="1" ht="24.95" customHeight="1">
      <c r="A22" s="2208"/>
      <c r="B22" s="4936"/>
      <c r="C22" s="4936"/>
      <c r="D22" s="4936"/>
      <c r="E22" s="4936"/>
      <c r="F22" s="4936"/>
      <c r="G22" s="4936"/>
      <c r="H22" s="4936"/>
      <c r="I22" s="4936"/>
      <c r="J22" s="4936"/>
      <c r="K22" s="4936"/>
      <c r="L22" s="4936"/>
      <c r="M22" s="4936"/>
      <c r="N22" s="4936"/>
      <c r="O22" s="4936"/>
      <c r="P22" s="2209"/>
      <c r="Q22" s="322"/>
      <c r="R22" s="322"/>
      <c r="S22" s="322"/>
      <c r="T22" s="322"/>
      <c r="U22" s="322"/>
      <c r="V22" s="322"/>
      <c r="W22" s="322"/>
      <c r="X22" s="322"/>
      <c r="Y22" s="322"/>
      <c r="Z22" s="322"/>
      <c r="AA22" s="322"/>
    </row>
    <row r="23" spans="1:44" s="323" customFormat="1" ht="24.95" customHeight="1">
      <c r="A23" s="2208"/>
      <c r="B23" s="4936"/>
      <c r="C23" s="4936"/>
      <c r="D23" s="4936"/>
      <c r="E23" s="4936"/>
      <c r="F23" s="4936"/>
      <c r="G23" s="4936"/>
      <c r="H23" s="4936"/>
      <c r="I23" s="4936"/>
      <c r="J23" s="4936"/>
      <c r="K23" s="4936"/>
      <c r="L23" s="4936"/>
      <c r="M23" s="4936"/>
      <c r="N23" s="4936"/>
      <c r="O23" s="4936"/>
      <c r="P23" s="2209"/>
      <c r="Q23" s="322"/>
      <c r="R23" s="322"/>
      <c r="S23" s="322"/>
      <c r="T23" s="322"/>
      <c r="U23" s="322"/>
      <c r="V23" s="322"/>
      <c r="W23" s="322"/>
      <c r="X23" s="322"/>
      <c r="Y23" s="322"/>
      <c r="Z23" s="322"/>
      <c r="AA23" s="322"/>
    </row>
    <row r="24" spans="1:44" s="323" customFormat="1" ht="24.95" customHeight="1">
      <c r="A24" s="2208"/>
      <c r="B24" s="2209"/>
      <c r="C24" s="2209"/>
      <c r="D24" s="2235"/>
      <c r="E24" s="2236"/>
      <c r="F24" s="2235"/>
      <c r="G24" s="2235"/>
      <c r="H24" s="2235"/>
      <c r="I24" s="2235"/>
      <c r="J24" s="2237"/>
      <c r="K24" s="2209"/>
      <c r="L24" s="2209"/>
      <c r="M24" s="2209"/>
      <c r="N24" s="2209"/>
      <c r="O24" s="2209"/>
      <c r="P24" s="2209"/>
      <c r="Q24" s="322"/>
      <c r="R24" s="322"/>
      <c r="S24" s="322"/>
      <c r="T24" s="322"/>
      <c r="U24" s="322"/>
      <c r="V24" s="322"/>
      <c r="W24" s="322"/>
      <c r="X24" s="322"/>
      <c r="Y24" s="322"/>
      <c r="Z24" s="322"/>
      <c r="AA24" s="322"/>
    </row>
    <row r="25" spans="1:44" s="323" customFormat="1" ht="24.95" customHeight="1">
      <c r="A25" s="2208"/>
      <c r="B25" s="2209"/>
      <c r="C25" s="2433" t="s">
        <v>1571</v>
      </c>
      <c r="D25" s="2235"/>
      <c r="E25" s="2236"/>
      <c r="F25" s="2235"/>
      <c r="G25" s="2235"/>
      <c r="H25" s="2235"/>
      <c r="I25" s="2235"/>
      <c r="J25" s="2237"/>
      <c r="K25" s="2209"/>
      <c r="L25" s="2209"/>
      <c r="M25" s="2209"/>
      <c r="N25" s="2209"/>
      <c r="O25" s="2209"/>
      <c r="P25" s="2209"/>
      <c r="Q25" s="322"/>
      <c r="R25" s="322"/>
      <c r="S25" s="322"/>
      <c r="T25" s="322"/>
      <c r="U25" s="322"/>
      <c r="V25" s="322"/>
      <c r="W25" s="322"/>
      <c r="X25" s="322"/>
      <c r="Y25" s="322"/>
      <c r="Z25" s="322"/>
      <c r="AA25" s="322"/>
    </row>
    <row r="26" spans="1:44" s="323" customFormat="1" ht="24.95" customHeight="1">
      <c r="A26" s="2208"/>
      <c r="B26" s="2209"/>
      <c r="C26" s="2434" t="s">
        <v>1572</v>
      </c>
      <c r="D26" s="2235"/>
      <c r="E26" s="2236"/>
      <c r="F26" s="2235"/>
      <c r="G26" s="2235"/>
      <c r="H26" s="2235"/>
      <c r="I26" s="2235"/>
      <c r="J26" s="2237"/>
      <c r="K26" s="2209"/>
      <c r="L26" s="2209"/>
      <c r="M26" s="2209"/>
      <c r="N26" s="2209"/>
      <c r="O26" s="2209"/>
      <c r="P26" s="2209"/>
      <c r="Q26" s="322"/>
      <c r="R26" s="322"/>
      <c r="S26" s="322"/>
      <c r="T26" s="322"/>
      <c r="U26" s="322"/>
      <c r="V26" s="322"/>
      <c r="W26" s="322"/>
      <c r="X26" s="322"/>
      <c r="Y26" s="322"/>
      <c r="Z26" s="322"/>
      <c r="AA26" s="322"/>
    </row>
    <row r="27" spans="1:44" s="323" customFormat="1" ht="24.95" customHeight="1">
      <c r="A27" s="2208"/>
      <c r="B27" s="2209"/>
      <c r="C27" s="2209"/>
      <c r="D27" s="2235"/>
      <c r="E27" s="2236"/>
      <c r="F27" s="2235"/>
      <c r="G27" s="2235"/>
      <c r="H27" s="2235"/>
      <c r="I27" s="2235"/>
      <c r="J27" s="2237"/>
      <c r="K27" s="2209"/>
      <c r="L27" s="2209"/>
      <c r="M27" s="2209"/>
      <c r="N27" s="2209"/>
      <c r="O27" s="2209"/>
      <c r="P27" s="2209"/>
      <c r="Q27" s="322"/>
      <c r="R27" s="322"/>
      <c r="S27" s="322"/>
      <c r="T27" s="322"/>
      <c r="U27" s="322"/>
      <c r="V27" s="322"/>
      <c r="W27" s="322"/>
      <c r="X27" s="322"/>
      <c r="Y27" s="322"/>
      <c r="Z27" s="322"/>
      <c r="AA27" s="322"/>
    </row>
    <row r="28" spans="1:44" s="323" customFormat="1" ht="24.95" customHeight="1">
      <c r="A28" s="2208"/>
      <c r="B28" s="2209"/>
      <c r="C28" s="2238" t="s">
        <v>1573</v>
      </c>
      <c r="D28" s="2239" t="s">
        <v>1328</v>
      </c>
      <c r="E28" s="2240" t="s">
        <v>1562</v>
      </c>
      <c r="F28" s="2207"/>
      <c r="G28" s="2207"/>
      <c r="H28" s="2207"/>
      <c r="I28" s="2207"/>
      <c r="J28" s="2207"/>
      <c r="K28" s="2207"/>
      <c r="L28" s="2209"/>
      <c r="M28" s="2209"/>
      <c r="N28" s="2209"/>
      <c r="O28" s="2209"/>
      <c r="P28" s="2209"/>
      <c r="Q28" s="322"/>
      <c r="R28" s="2241"/>
      <c r="S28" s="322"/>
      <c r="T28" s="322"/>
      <c r="U28" s="322"/>
      <c r="V28" s="322"/>
      <c r="W28" s="322"/>
      <c r="X28" s="322"/>
      <c r="Y28" s="322"/>
      <c r="Z28" s="322"/>
      <c r="AA28" s="322"/>
    </row>
    <row r="29" spans="1:44" s="323" customFormat="1" ht="24.95" customHeight="1">
      <c r="A29" s="2208"/>
      <c r="B29" s="2209"/>
      <c r="C29" s="2208"/>
      <c r="D29" s="2208"/>
      <c r="E29" s="2208"/>
      <c r="F29" s="2208"/>
      <c r="G29" s="2208"/>
      <c r="H29" s="2208"/>
      <c r="I29" s="2208"/>
      <c r="J29" s="2208"/>
      <c r="K29" s="2208"/>
      <c r="L29" s="2208"/>
      <c r="M29" s="2208"/>
      <c r="N29" s="2208"/>
      <c r="O29" s="2209"/>
      <c r="P29" s="2209"/>
      <c r="Q29" s="322"/>
      <c r="R29" s="2241"/>
      <c r="S29" s="322"/>
      <c r="T29" s="322"/>
      <c r="U29" s="322"/>
      <c r="V29" s="322"/>
      <c r="W29" s="322"/>
      <c r="X29" s="322"/>
      <c r="Y29" s="322"/>
      <c r="Z29" s="322"/>
      <c r="AA29" s="322"/>
    </row>
    <row r="30" spans="1:44" s="323" customFormat="1" ht="24.95" customHeight="1" thickBot="1">
      <c r="A30" s="2210"/>
      <c r="B30" s="2210"/>
      <c r="C30" s="2210"/>
      <c r="D30" s="2210"/>
      <c r="E30" s="2210"/>
      <c r="F30" s="2210"/>
      <c r="G30" s="2210"/>
      <c r="H30" s="2210"/>
      <c r="I30" s="2210"/>
      <c r="J30" s="2210"/>
      <c r="K30" s="2210"/>
      <c r="L30" s="2210"/>
      <c r="M30" s="2210"/>
      <c r="N30" s="2210"/>
      <c r="O30" s="2210"/>
      <c r="P30" s="2210"/>
      <c r="Q30" s="2210"/>
      <c r="R30" s="2210"/>
      <c r="S30" s="2210"/>
      <c r="T30" s="2210"/>
      <c r="U30" s="2210"/>
      <c r="V30" s="2210"/>
      <c r="W30" s="2210"/>
      <c r="X30" s="2210"/>
      <c r="Y30" s="2210"/>
      <c r="Z30" s="2210"/>
      <c r="AA30" s="2210"/>
    </row>
    <row r="31" spans="1:44" s="323" customFormat="1" ht="24.95" customHeight="1">
      <c r="A31" s="2208"/>
      <c r="B31" s="2242"/>
      <c r="C31" s="2243"/>
      <c r="D31" s="2244"/>
      <c r="E31" s="2244"/>
      <c r="F31" s="2244"/>
      <c r="G31" s="2244"/>
      <c r="H31" s="2244"/>
      <c r="I31" s="2244"/>
      <c r="J31" s="2245"/>
      <c r="K31" s="2243"/>
      <c r="L31" s="2243"/>
      <c r="M31" s="2243"/>
      <c r="N31" s="2246"/>
      <c r="O31" s="2210"/>
      <c r="P31" s="2210"/>
      <c r="Q31" s="4937" t="s">
        <v>1660</v>
      </c>
      <c r="R31" s="4937"/>
      <c r="S31" s="4937"/>
      <c r="T31" s="4937"/>
      <c r="U31" s="4937"/>
      <c r="V31" s="4937"/>
      <c r="W31" s="4937"/>
      <c r="X31" s="4937"/>
      <c r="Y31" s="4937"/>
      <c r="Z31" s="4937"/>
      <c r="AA31" s="4937"/>
    </row>
    <row r="32" spans="1:44" s="323" customFormat="1" ht="24.95" customHeight="1">
      <c r="A32" s="2208"/>
      <c r="B32" s="2247" t="s">
        <v>1574</v>
      </c>
      <c r="C32" s="2248" t="s">
        <v>1575</v>
      </c>
      <c r="D32" s="2249"/>
      <c r="E32" s="2249"/>
      <c r="F32" s="2249"/>
      <c r="G32" s="2249"/>
      <c r="H32" s="2249"/>
      <c r="I32" s="2249"/>
      <c r="J32" s="2250"/>
      <c r="K32" s="2251"/>
      <c r="L32" s="2251"/>
      <c r="M32" s="2251"/>
      <c r="N32" s="2252"/>
      <c r="O32" s="2210"/>
      <c r="P32" s="2210"/>
      <c r="Q32" s="4938"/>
      <c r="R32" s="4938"/>
      <c r="S32" s="4938"/>
      <c r="T32" s="4938"/>
      <c r="U32" s="4938"/>
      <c r="V32" s="4938"/>
      <c r="W32" s="4938"/>
      <c r="X32" s="4938"/>
      <c r="Y32" s="4938"/>
      <c r="Z32" s="4938"/>
      <c r="AA32" s="4938"/>
    </row>
    <row r="33" spans="1:27" s="323" customFormat="1" ht="24.95" customHeight="1" thickBot="1">
      <c r="A33" s="2208"/>
      <c r="B33" s="2247"/>
      <c r="C33" s="2435" t="str">
        <f ca="1">MID(LEFT(CELL("filename",A1),FIND("[",CELL("filename",A1))-2),SEARCH("µ",SUBSTITUTE(LEFT(CELL("filename",A1),FIND("[",CELL("filename",A1))-2),"\","µ",LEN(LEFT(CELL("filename",A1),FIND("[",CELL("filename",A1))-2))-LEN(SUBSTITUTE(LEFT(CELL("filename",A1),FIND("[",CELL("filename",A1))-2),"\",""))))+1,100)</f>
        <v>ff-fiches-fabrication-maj-08-2020</v>
      </c>
      <c r="D33" s="2436"/>
      <c r="E33" s="2436"/>
      <c r="F33" s="2436"/>
      <c r="G33" s="2436"/>
      <c r="H33" s="2436"/>
      <c r="I33" s="2436"/>
      <c r="J33" s="2253"/>
      <c r="K33" s="2253"/>
      <c r="L33" s="2254"/>
      <c r="M33" s="2254"/>
      <c r="N33" s="2255"/>
      <c r="O33" s="2254"/>
      <c r="P33" s="2210"/>
      <c r="Q33" s="4939" t="s">
        <v>1661</v>
      </c>
      <c r="R33" s="4940"/>
      <c r="S33" s="4940"/>
      <c r="T33" s="4940"/>
      <c r="U33" s="2437"/>
      <c r="V33" s="2438"/>
      <c r="W33" s="2438"/>
      <c r="X33" s="4941" t="s">
        <v>212</v>
      </c>
      <c r="Y33" s="4943" t="s">
        <v>344</v>
      </c>
      <c r="Z33" s="4943" t="s">
        <v>346</v>
      </c>
      <c r="AA33" s="4945" t="s">
        <v>348</v>
      </c>
    </row>
    <row r="34" spans="1:27" s="323" customFormat="1" ht="24.95" customHeight="1">
      <c r="A34" s="2208"/>
      <c r="B34" s="2247">
        <f>ROW()</f>
        <v>34</v>
      </c>
      <c r="C34" s="2439"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2439"/>
      <c r="E34" s="2439"/>
      <c r="F34" s="2439"/>
      <c r="G34" s="2439"/>
      <c r="H34" s="2439"/>
      <c r="I34" s="2439"/>
      <c r="J34" s="2439"/>
      <c r="K34" s="2439"/>
      <c r="L34" s="2439"/>
      <c r="M34" s="2439"/>
      <c r="N34" s="2440"/>
      <c r="O34" s="2439" t="s">
        <v>132</v>
      </c>
      <c r="P34" s="2210"/>
      <c r="Q34" s="4947" t="s">
        <v>1662</v>
      </c>
      <c r="R34" s="4931" t="s">
        <v>1663</v>
      </c>
      <c r="S34" s="4931" t="s">
        <v>1664</v>
      </c>
      <c r="T34" s="4931" t="s">
        <v>1665</v>
      </c>
      <c r="U34" s="2441"/>
      <c r="V34" s="2442"/>
      <c r="W34" s="2442"/>
      <c r="X34" s="4942"/>
      <c r="Y34" s="4944"/>
      <c r="Z34" s="4944"/>
      <c r="AA34" s="4946"/>
    </row>
    <row r="35" spans="1:27" s="323" customFormat="1" ht="24.95" customHeight="1" thickBot="1">
      <c r="A35" s="2208"/>
      <c r="B35" s="2256"/>
      <c r="C35" s="2257" t="s">
        <v>1576</v>
      </c>
      <c r="D35" s="2258"/>
      <c r="E35" s="2258"/>
      <c r="F35" s="2258"/>
      <c r="G35" s="2258"/>
      <c r="H35" s="2258"/>
      <c r="I35" s="2258"/>
      <c r="J35" s="2259"/>
      <c r="K35" s="2260"/>
      <c r="L35" s="2260"/>
      <c r="M35" s="2260"/>
      <c r="N35" s="2261"/>
      <c r="O35" s="2210"/>
      <c r="P35" s="2210"/>
      <c r="Q35" s="4948"/>
      <c r="R35" s="4932"/>
      <c r="S35" s="4932"/>
      <c r="T35" s="4932"/>
      <c r="U35" s="4933" t="s">
        <v>212</v>
      </c>
      <c r="V35" s="4934" t="s">
        <v>345</v>
      </c>
      <c r="W35" s="4934" t="s">
        <v>347</v>
      </c>
      <c r="X35" s="4935" t="s">
        <v>134</v>
      </c>
      <c r="Y35" s="4923" t="s">
        <v>343</v>
      </c>
      <c r="Z35" s="4923" t="s">
        <v>345</v>
      </c>
      <c r="AA35" s="4924" t="s">
        <v>347</v>
      </c>
    </row>
    <row r="36" spans="1:27" s="323" customFormat="1" ht="24.95" customHeight="1" thickBot="1">
      <c r="A36" s="2208"/>
      <c r="B36" s="2209"/>
      <c r="C36" s="2210"/>
      <c r="D36" s="2262"/>
      <c r="E36" s="2262"/>
      <c r="F36" s="2263"/>
      <c r="G36" s="2263"/>
      <c r="H36" s="2263"/>
      <c r="I36" s="2263"/>
      <c r="J36" s="2219"/>
      <c r="K36" s="2210"/>
      <c r="L36" s="2210"/>
      <c r="M36" s="2210"/>
      <c r="N36" s="2210"/>
      <c r="O36" s="2210"/>
      <c r="P36" s="2210"/>
      <c r="Q36" s="4948"/>
      <c r="R36" s="4932"/>
      <c r="S36" s="4932"/>
      <c r="T36" s="4932"/>
      <c r="U36" s="4933"/>
      <c r="V36" s="4934"/>
      <c r="W36" s="4934"/>
      <c r="X36" s="4935"/>
      <c r="Y36" s="4923"/>
      <c r="Z36" s="4923"/>
      <c r="AA36" s="4924"/>
    </row>
    <row r="37" spans="1:27" s="323" customFormat="1" ht="24.95" customHeight="1">
      <c r="A37" s="2208"/>
      <c r="B37" s="2264"/>
      <c r="C37" s="2265"/>
      <c r="D37" s="2266"/>
      <c r="E37" s="2266"/>
      <c r="F37" s="2267"/>
      <c r="G37" s="2267"/>
      <c r="H37" s="2267"/>
      <c r="I37" s="2267"/>
      <c r="J37" s="2268"/>
      <c r="K37" s="2265"/>
      <c r="L37" s="2269"/>
      <c r="M37" s="2210"/>
      <c r="N37" s="2210"/>
      <c r="O37" s="2210"/>
      <c r="P37" s="2210"/>
      <c r="Q37" s="4913" t="s">
        <v>1666</v>
      </c>
      <c r="R37" s="4915" t="s">
        <v>1667</v>
      </c>
      <c r="S37" s="4915" t="s">
        <v>1668</v>
      </c>
      <c r="T37" s="4915" t="s">
        <v>1669</v>
      </c>
      <c r="U37" s="4927" t="s">
        <v>1670</v>
      </c>
      <c r="V37" s="4915" t="s">
        <v>1667</v>
      </c>
      <c r="W37" s="4915" t="s">
        <v>1671</v>
      </c>
      <c r="X37" s="4929">
        <v>1</v>
      </c>
      <c r="Y37" s="4919" t="s">
        <v>1363</v>
      </c>
      <c r="Z37" s="4919" t="s">
        <v>685</v>
      </c>
      <c r="AA37" s="4921" t="s">
        <v>685</v>
      </c>
    </row>
    <row r="38" spans="1:27" s="323" customFormat="1" ht="24.95" customHeight="1">
      <c r="A38" s="2208"/>
      <c r="B38" s="2247" t="s">
        <v>1574</v>
      </c>
      <c r="C38" s="2270" t="s">
        <v>1577</v>
      </c>
      <c r="D38" s="2249"/>
      <c r="E38" s="2249"/>
      <c r="F38" s="2249"/>
      <c r="G38" s="2249"/>
      <c r="H38" s="2249"/>
      <c r="I38" s="2249"/>
      <c r="J38" s="2250"/>
      <c r="K38" s="2251"/>
      <c r="L38" s="2252"/>
      <c r="M38" s="2210"/>
      <c r="N38" s="2210"/>
      <c r="O38" s="2210"/>
      <c r="P38" s="2210"/>
      <c r="Q38" s="4925"/>
      <c r="R38" s="4926"/>
      <c r="S38" s="4926"/>
      <c r="T38" s="4926"/>
      <c r="U38" s="4928"/>
      <c r="V38" s="4926"/>
      <c r="W38" s="4926"/>
      <c r="X38" s="4930"/>
      <c r="Y38" s="4920"/>
      <c r="Z38" s="4920"/>
      <c r="AA38" s="4922"/>
    </row>
    <row r="39" spans="1:27" s="323" customFormat="1" ht="24.95" customHeight="1">
      <c r="A39" s="2208"/>
      <c r="B39" s="2247"/>
      <c r="C39" s="2435" t="str">
        <f ca="1">RIGHT(CELL("filename",A1),LEN(CELL("filename",A1))-SEARCH("]",CELL("filename",A1)))</f>
        <v>Formats-Formules-Fonctions</v>
      </c>
      <c r="D39" s="2443"/>
      <c r="E39" s="2443"/>
      <c r="F39" s="2436"/>
      <c r="G39" s="2436"/>
      <c r="H39" s="2436"/>
      <c r="I39" s="2436"/>
      <c r="J39" s="2253"/>
      <c r="K39" s="2253"/>
      <c r="L39" s="2252"/>
      <c r="M39" s="2210"/>
      <c r="N39" s="2254"/>
      <c r="O39" s="2254"/>
      <c r="P39" s="2210"/>
      <c r="Q39" s="4913" t="s">
        <v>1672</v>
      </c>
      <c r="R39" s="4915" t="s">
        <v>1673</v>
      </c>
      <c r="S39" s="4915" t="s">
        <v>1674</v>
      </c>
      <c r="T39" s="4915" t="s">
        <v>1675</v>
      </c>
      <c r="U39" s="4917" t="s">
        <v>1676</v>
      </c>
      <c r="V39" s="4903" t="s">
        <v>1677</v>
      </c>
      <c r="W39" s="4903" t="s">
        <v>1678</v>
      </c>
      <c r="X39" s="4905" t="s">
        <v>1679</v>
      </c>
      <c r="Y39" s="4911" t="s">
        <v>1363</v>
      </c>
      <c r="Z39" s="4911" t="s">
        <v>685</v>
      </c>
      <c r="AA39" s="4909" t="s">
        <v>685</v>
      </c>
    </row>
    <row r="40" spans="1:27" s="323" customFormat="1" ht="24.95" customHeight="1">
      <c r="A40" s="2208"/>
      <c r="B40" s="2247">
        <f>ROW()</f>
        <v>40</v>
      </c>
      <c r="C40" s="2439" t="str">
        <f ca="1">_xlfn.FORMULATEXT(C39)</f>
        <v>=DROITE(@CELLULE("filename";A1);NBCAR(@CELLULE("filename";A1))-CHERCHE("]";@CELLULE("filename";A1)))</v>
      </c>
      <c r="D40" s="2439"/>
      <c r="E40" s="2439"/>
      <c r="F40" s="2439"/>
      <c r="G40" s="2439"/>
      <c r="H40" s="2439"/>
      <c r="I40" s="2439"/>
      <c r="J40" s="2439"/>
      <c r="K40" s="2439"/>
      <c r="L40" s="2252"/>
      <c r="M40" s="2210"/>
      <c r="N40" s="2439"/>
      <c r="O40" s="2439"/>
      <c r="P40" s="2210"/>
      <c r="Q40" s="4914"/>
      <c r="R40" s="4916"/>
      <c r="S40" s="4916"/>
      <c r="T40" s="4916"/>
      <c r="U40" s="4918"/>
      <c r="V40" s="4904"/>
      <c r="W40" s="4904"/>
      <c r="X40" s="4906"/>
      <c r="Y40" s="4912"/>
      <c r="Z40" s="4912"/>
      <c r="AA40" s="4910"/>
    </row>
    <row r="41" spans="1:27" s="323" customFormat="1" ht="24.95" customHeight="1" thickBot="1">
      <c r="A41" s="2208"/>
      <c r="B41" s="2271"/>
      <c r="C41" s="2257" t="s">
        <v>1576</v>
      </c>
      <c r="D41" s="2258"/>
      <c r="E41" s="2258"/>
      <c r="F41" s="2258"/>
      <c r="G41" s="2258"/>
      <c r="H41" s="2258"/>
      <c r="I41" s="2258"/>
      <c r="J41" s="2259"/>
      <c r="K41" s="2260"/>
      <c r="L41" s="2261"/>
      <c r="M41" s="2210"/>
      <c r="N41" s="2210"/>
      <c r="O41" s="2210"/>
      <c r="P41" s="2210"/>
      <c r="Q41" s="4913" t="s">
        <v>1680</v>
      </c>
      <c r="R41" s="4915" t="s">
        <v>1681</v>
      </c>
      <c r="S41" s="4915" t="s">
        <v>1682</v>
      </c>
      <c r="T41" s="4915" t="s">
        <v>1683</v>
      </c>
      <c r="U41" s="4917" t="s">
        <v>1684</v>
      </c>
      <c r="V41" s="4903" t="s">
        <v>1685</v>
      </c>
      <c r="W41" s="4903" t="s">
        <v>1686</v>
      </c>
      <c r="X41" s="4905" t="s">
        <v>685</v>
      </c>
      <c r="Y41" s="4907" t="s">
        <v>685</v>
      </c>
      <c r="Z41" s="4911">
        <v>5</v>
      </c>
      <c r="AA41" s="4909" t="s">
        <v>685</v>
      </c>
    </row>
    <row r="42" spans="1:27" s="323" customFormat="1" ht="24.95" customHeight="1" thickBot="1">
      <c r="A42" s="2208"/>
      <c r="B42" s="2209"/>
      <c r="C42" s="2210"/>
      <c r="D42" s="2262"/>
      <c r="E42" s="2262"/>
      <c r="F42" s="2263"/>
      <c r="G42" s="2263"/>
      <c r="H42" s="2263"/>
      <c r="I42" s="2263"/>
      <c r="J42" s="2219"/>
      <c r="K42" s="2210"/>
      <c r="L42" s="2210"/>
      <c r="M42" s="2210"/>
      <c r="N42" s="2210"/>
      <c r="O42" s="2210"/>
      <c r="P42" s="2210"/>
      <c r="Q42" s="4914"/>
      <c r="R42" s="4916"/>
      <c r="S42" s="4916"/>
      <c r="T42" s="4916"/>
      <c r="U42" s="4918"/>
      <c r="V42" s="4904"/>
      <c r="W42" s="4904"/>
      <c r="X42" s="4906"/>
      <c r="Y42" s="4908"/>
      <c r="Z42" s="4912"/>
      <c r="AA42" s="4910"/>
    </row>
    <row r="43" spans="1:27" s="323" customFormat="1" ht="24.95" customHeight="1">
      <c r="A43" s="2208"/>
      <c r="B43" s="2242"/>
      <c r="C43" s="2243"/>
      <c r="D43" s="2244"/>
      <c r="E43" s="2244"/>
      <c r="F43" s="2244"/>
      <c r="G43" s="2244"/>
      <c r="H43" s="2244"/>
      <c r="I43" s="2244"/>
      <c r="J43" s="2245"/>
      <c r="K43" s="2243"/>
      <c r="L43" s="2243"/>
      <c r="M43" s="2243"/>
      <c r="N43" s="2246"/>
      <c r="O43" s="2210"/>
      <c r="P43" s="2210"/>
      <c r="Q43" s="4913" t="s">
        <v>1687</v>
      </c>
      <c r="R43" s="4915" t="s">
        <v>1688</v>
      </c>
      <c r="S43" s="4915" t="s">
        <v>1689</v>
      </c>
      <c r="T43" s="4915" t="s">
        <v>1690</v>
      </c>
      <c r="U43" s="4917" t="s">
        <v>1691</v>
      </c>
      <c r="V43" s="4903" t="s">
        <v>1692</v>
      </c>
      <c r="W43" s="4903" t="s">
        <v>1693</v>
      </c>
      <c r="X43" s="4905" t="s">
        <v>685</v>
      </c>
      <c r="Y43" s="4907" t="s">
        <v>685</v>
      </c>
      <c r="Z43" s="4907" t="s">
        <v>685</v>
      </c>
      <c r="AA43" s="4909">
        <v>5</v>
      </c>
    </row>
    <row r="44" spans="1:27" s="323" customFormat="1" ht="24.95" customHeight="1">
      <c r="A44" s="2208"/>
      <c r="B44" s="2247" t="s">
        <v>1574</v>
      </c>
      <c r="C44" s="2270" t="s">
        <v>1578</v>
      </c>
      <c r="D44" s="2249"/>
      <c r="E44" s="2249"/>
      <c r="F44" s="2249"/>
      <c r="G44" s="2249"/>
      <c r="H44" s="2249"/>
      <c r="I44" s="2249"/>
      <c r="J44" s="2250"/>
      <c r="K44" s="2251"/>
      <c r="L44" s="2251"/>
      <c r="M44" s="2251"/>
      <c r="N44" s="2252"/>
      <c r="O44" s="2210"/>
      <c r="P44" s="2210"/>
      <c r="Q44" s="4914"/>
      <c r="R44" s="4916"/>
      <c r="S44" s="4916"/>
      <c r="T44" s="4916"/>
      <c r="U44" s="4918"/>
      <c r="V44" s="4904"/>
      <c r="W44" s="4904"/>
      <c r="X44" s="4906"/>
      <c r="Y44" s="4908"/>
      <c r="Z44" s="4908"/>
      <c r="AA44" s="4910"/>
    </row>
    <row r="45" spans="1:27" s="323" customFormat="1" ht="24.95" customHeight="1">
      <c r="A45" s="2208"/>
      <c r="B45" s="2247"/>
      <c r="C45" s="2435" t="str">
        <f t="array" aca="1" ref="C45" ca="1">MID(CELL("filename",A1),SEARCH("[",CELL("filename",A1))+1,SEARCH("]",CELL("filename",A1))-SEARCH("[",CELL("filename",A1))-1)</f>
        <v>ff-5-B.collectivite-conditionnement-gastronormes.xlsx</v>
      </c>
      <c r="D45" s="2443"/>
      <c r="E45" s="2443"/>
      <c r="F45" s="2443"/>
      <c r="G45" s="2443"/>
      <c r="H45" s="2436"/>
      <c r="I45" s="2436"/>
      <c r="J45" s="2253"/>
      <c r="K45" s="2253"/>
      <c r="L45" s="2254"/>
      <c r="M45" s="2254"/>
      <c r="N45" s="2252"/>
      <c r="O45" s="2210"/>
      <c r="P45" s="2210"/>
      <c r="Q45" s="4894" t="s">
        <v>1555</v>
      </c>
      <c r="R45" s="4896" t="s">
        <v>1694</v>
      </c>
      <c r="S45" s="4896"/>
      <c r="T45" s="4896"/>
      <c r="U45" s="4896"/>
      <c r="V45" s="4896"/>
      <c r="W45" s="4896"/>
      <c r="X45" s="4896"/>
      <c r="Y45" s="4896"/>
      <c r="Z45" s="4896"/>
      <c r="AA45" s="4897"/>
    </row>
    <row r="46" spans="1:27" s="323" customFormat="1" ht="24.95" customHeight="1">
      <c r="A46" s="2208"/>
      <c r="B46" s="2247">
        <f>ROW()</f>
        <v>46</v>
      </c>
      <c r="C46" s="2439" t="str">
        <f ca="1">_xlfn.FORMULATEXT(C45)</f>
        <v>{=STXT(CELLULE("filename";A1);CHERCHE("[";CELLULE("filename";A1))+1;CHERCHE("]";CELLULE("filename";A1))-CHERCHE("[";CELLULE("filename";A1))-1)}</v>
      </c>
      <c r="D46" s="2439"/>
      <c r="E46" s="2439"/>
      <c r="F46" s="2439"/>
      <c r="G46" s="2439"/>
      <c r="H46" s="2439"/>
      <c r="I46" s="2439"/>
      <c r="J46" s="2439"/>
      <c r="K46" s="2439"/>
      <c r="L46" s="2439"/>
      <c r="M46" s="2439"/>
      <c r="N46" s="2252"/>
      <c r="O46" s="2210" t="s">
        <v>132</v>
      </c>
      <c r="P46" s="2210"/>
      <c r="Q46" s="4895"/>
      <c r="R46" s="4898"/>
      <c r="S46" s="4898"/>
      <c r="T46" s="4898"/>
      <c r="U46" s="4898"/>
      <c r="V46" s="4898"/>
      <c r="W46" s="4898"/>
      <c r="X46" s="4898"/>
      <c r="Y46" s="4898"/>
      <c r="Z46" s="4898"/>
      <c r="AA46" s="4899"/>
    </row>
    <row r="47" spans="1:27" s="323" customFormat="1" ht="24.95" customHeight="1" thickBot="1">
      <c r="A47" s="2208"/>
      <c r="B47" s="2256"/>
      <c r="C47" s="2257" t="s">
        <v>1576</v>
      </c>
      <c r="D47" s="2272"/>
      <c r="E47" s="2272"/>
      <c r="F47" s="2272"/>
      <c r="G47" s="2272"/>
      <c r="H47" s="2272"/>
      <c r="I47" s="2272"/>
      <c r="J47" s="2272"/>
      <c r="K47" s="2272"/>
      <c r="L47" s="2272"/>
      <c r="M47" s="2272"/>
      <c r="N47" s="2273"/>
      <c r="O47" s="2210"/>
      <c r="P47" s="2210"/>
      <c r="Q47" s="2444"/>
      <c r="R47" s="2445" t="s">
        <v>1695</v>
      </c>
      <c r="S47" s="2445"/>
      <c r="T47" s="2445"/>
      <c r="U47" s="2445"/>
      <c r="V47" s="2445"/>
      <c r="W47" s="2445"/>
      <c r="X47" s="2445"/>
      <c r="Y47" s="2445"/>
      <c r="Z47" s="2445"/>
      <c r="AA47" s="2446"/>
    </row>
    <row r="48" spans="1:27" s="323" customFormat="1" ht="24.95" customHeight="1" thickBot="1">
      <c r="A48" s="2208"/>
      <c r="B48" s="2209"/>
      <c r="C48" s="2210"/>
      <c r="D48" s="2262"/>
      <c r="E48" s="2262"/>
      <c r="F48" s="2263"/>
      <c r="G48" s="2263"/>
      <c r="H48" s="2263"/>
      <c r="I48" s="2263"/>
      <c r="J48" s="2219"/>
      <c r="K48" s="2210"/>
      <c r="L48" s="2210"/>
      <c r="M48" s="2210"/>
      <c r="N48" s="2210"/>
      <c r="O48" s="2210"/>
      <c r="P48" s="2210"/>
      <c r="Q48" s="2210"/>
      <c r="R48" s="2210"/>
      <c r="S48" s="2210"/>
      <c r="T48" s="2210"/>
      <c r="U48" s="2210"/>
      <c r="V48" s="2210"/>
      <c r="W48" s="2210"/>
      <c r="X48" s="2210"/>
      <c r="Y48" s="2210"/>
      <c r="Z48" s="2210"/>
      <c r="AA48" s="2210"/>
    </row>
    <row r="49" spans="1:27" s="323" customFormat="1" ht="24.95" customHeight="1">
      <c r="A49" s="2208"/>
      <c r="B49" s="2264"/>
      <c r="C49" s="2265"/>
      <c r="D49" s="2266"/>
      <c r="E49" s="2266"/>
      <c r="F49" s="2267"/>
      <c r="G49" s="2267"/>
      <c r="H49" s="2267"/>
      <c r="I49" s="2267"/>
      <c r="J49" s="2268"/>
      <c r="K49" s="2265"/>
      <c r="L49" s="2269"/>
      <c r="M49" s="2210"/>
      <c r="N49" s="2210"/>
      <c r="O49" s="2210"/>
      <c r="P49" s="2210"/>
      <c r="Q49" s="2210"/>
      <c r="R49" s="2210"/>
      <c r="S49" s="2210"/>
      <c r="T49" s="2210"/>
      <c r="U49" s="2210"/>
      <c r="V49" s="2210"/>
      <c r="W49" s="2210"/>
      <c r="X49" s="2210"/>
      <c r="Y49" s="2210"/>
      <c r="Z49" s="2210"/>
      <c r="AA49" s="2210"/>
    </row>
    <row r="50" spans="1:27" s="323" customFormat="1" ht="24.95" customHeight="1">
      <c r="A50" s="2208"/>
      <c r="B50" s="2247" t="s">
        <v>1574</v>
      </c>
      <c r="C50" s="2270" t="s">
        <v>1579</v>
      </c>
      <c r="D50" s="2249"/>
      <c r="E50" s="2249"/>
      <c r="F50" s="2249"/>
      <c r="G50" s="2249"/>
      <c r="H50" s="2249"/>
      <c r="I50" s="2249"/>
      <c r="J50" s="2250"/>
      <c r="K50" s="2251"/>
      <c r="L50" s="2252"/>
      <c r="M50" s="2210"/>
      <c r="N50" s="2210"/>
      <c r="O50" s="2210"/>
      <c r="P50" s="2210"/>
      <c r="Q50" s="2210"/>
      <c r="R50" s="2210"/>
      <c r="S50" s="2210"/>
      <c r="T50" s="2210"/>
      <c r="U50" s="2210"/>
      <c r="V50" s="2210"/>
      <c r="W50" s="2210"/>
      <c r="X50" s="2210"/>
      <c r="Y50" s="2210"/>
      <c r="Z50" s="2210"/>
      <c r="AA50" s="2210"/>
    </row>
    <row r="51" spans="1:27" s="323" customFormat="1" ht="24.95" customHeight="1">
      <c r="A51" s="2208"/>
      <c r="B51" s="2247"/>
      <c r="C51" s="2435" t="str">
        <f ca="1">RIGHT(CELL("filename",A1),LEN(CELL("filename",A1))-SEARCH("[",CELL("filename",A1))+1)</f>
        <v>[ff-5-B.collectivite-conditionnement-gastronormes.xlsx]Formats-Formules-Fonctions</v>
      </c>
      <c r="D51" s="2443"/>
      <c r="E51" s="2443"/>
      <c r="F51" s="2443"/>
      <c r="G51" s="2443"/>
      <c r="H51" s="2443"/>
      <c r="I51" s="2443"/>
      <c r="J51" s="2253"/>
      <c r="K51" s="2253"/>
      <c r="L51" s="2252"/>
      <c r="M51" s="2210"/>
      <c r="N51" s="2254"/>
      <c r="O51" s="2254"/>
      <c r="P51" s="2210"/>
      <c r="Q51" s="2210"/>
      <c r="R51" s="2210"/>
      <c r="S51" s="2210"/>
      <c r="T51" s="2210"/>
      <c r="U51" s="2210"/>
      <c r="V51" s="2210"/>
      <c r="W51" s="2210"/>
      <c r="X51" s="2210"/>
      <c r="Y51" s="2210"/>
      <c r="Z51" s="2210"/>
      <c r="AA51" s="2210"/>
    </row>
    <row r="52" spans="1:27" s="323" customFormat="1" ht="24.95" customHeight="1">
      <c r="A52" s="2208"/>
      <c r="B52" s="2247">
        <f>ROW()</f>
        <v>52</v>
      </c>
      <c r="C52" s="2439" t="str">
        <f ca="1">_xlfn.FORMULATEXT(C51)</f>
        <v>=DROITE(@CELLULE("filename";A1);NBCAR(@CELLULE("filename";A1))-CHERCHE("[";@CELLULE("filename";A1))+1)</v>
      </c>
      <c r="D52" s="2439"/>
      <c r="E52" s="2439"/>
      <c r="F52" s="2439"/>
      <c r="G52" s="2439"/>
      <c r="H52" s="2439"/>
      <c r="I52" s="2439"/>
      <c r="J52" s="2439"/>
      <c r="K52" s="2439"/>
      <c r="L52" s="2252"/>
      <c r="M52" s="2210"/>
      <c r="N52" s="2439"/>
      <c r="O52" s="2439"/>
      <c r="P52" s="2210"/>
      <c r="Q52" s="2210"/>
      <c r="R52" s="2210"/>
      <c r="S52" s="2210"/>
      <c r="T52" s="2210"/>
      <c r="U52" s="2210"/>
      <c r="V52" s="2210"/>
      <c r="W52" s="2210"/>
      <c r="X52" s="2210"/>
      <c r="Y52" s="2210"/>
      <c r="Z52" s="2210"/>
      <c r="AA52" s="2210"/>
    </row>
    <row r="53" spans="1:27" s="323" customFormat="1" ht="24.95" customHeight="1" thickBot="1">
      <c r="A53" s="2208"/>
      <c r="B53" s="2271"/>
      <c r="C53" s="2257" t="s">
        <v>1576</v>
      </c>
      <c r="D53" s="2258"/>
      <c r="E53" s="2258"/>
      <c r="F53" s="2258"/>
      <c r="G53" s="2258"/>
      <c r="H53" s="2258"/>
      <c r="I53" s="2258"/>
      <c r="J53" s="2259"/>
      <c r="K53" s="2260"/>
      <c r="L53" s="2261"/>
      <c r="M53" s="2210"/>
      <c r="N53" s="2210"/>
      <c r="O53" s="2210"/>
      <c r="P53" s="2210"/>
      <c r="Q53" s="2210"/>
      <c r="R53" s="2210"/>
      <c r="S53" s="2210"/>
      <c r="T53" s="2210"/>
      <c r="U53" s="2210"/>
      <c r="V53" s="2210"/>
      <c r="W53" s="2210"/>
      <c r="X53" s="2210"/>
      <c r="Y53" s="2210"/>
      <c r="Z53" s="2210"/>
      <c r="AA53" s="2210"/>
    </row>
    <row r="54" spans="1:27" s="323" customFormat="1" ht="24.95" customHeight="1" thickBot="1">
      <c r="A54" s="2208"/>
      <c r="B54" s="2210"/>
      <c r="C54" s="2210"/>
      <c r="D54" s="2210"/>
      <c r="E54" s="2210"/>
      <c r="F54" s="2210"/>
      <c r="G54" s="2210"/>
      <c r="H54" s="2210"/>
      <c r="I54" s="2210"/>
      <c r="J54" s="2210"/>
      <c r="K54" s="2210"/>
      <c r="L54" s="2210"/>
      <c r="M54" s="2210"/>
      <c r="N54" s="2210"/>
      <c r="O54" s="2210"/>
      <c r="P54" s="2210"/>
      <c r="Q54" s="2210"/>
      <c r="R54" s="2210"/>
      <c r="S54" s="2210"/>
      <c r="T54" s="2210"/>
      <c r="U54" s="2210"/>
      <c r="V54" s="2210"/>
      <c r="W54" s="2210"/>
      <c r="X54" s="2210"/>
      <c r="Y54" s="2210"/>
      <c r="Z54" s="2210"/>
      <c r="AA54" s="2210"/>
    </row>
    <row r="55" spans="1:27" s="323" customFormat="1" ht="24.95" customHeight="1">
      <c r="A55" s="2208"/>
      <c r="B55" s="2264"/>
      <c r="C55" s="2243"/>
      <c r="D55" s="2244"/>
      <c r="E55" s="2244"/>
      <c r="F55" s="2244"/>
      <c r="G55" s="2244"/>
      <c r="H55" s="2244"/>
      <c r="I55" s="2244"/>
      <c r="J55" s="2274"/>
      <c r="K55" s="2210"/>
      <c r="L55" s="2210"/>
      <c r="M55" s="2210"/>
      <c r="N55" s="2210"/>
      <c r="O55" s="2210"/>
      <c r="P55" s="2210"/>
      <c r="Q55" s="2210"/>
      <c r="R55" s="2210"/>
      <c r="S55" s="2210"/>
      <c r="T55" s="2210"/>
      <c r="U55" s="2210"/>
      <c r="V55" s="2210"/>
      <c r="W55" s="2210"/>
      <c r="X55" s="2210"/>
      <c r="Y55" s="2210"/>
      <c r="Z55" s="2210"/>
      <c r="AA55" s="2210"/>
    </row>
    <row r="56" spans="1:27" s="323" customFormat="1" ht="24.95" customHeight="1">
      <c r="A56" s="2208"/>
      <c r="B56" s="2247" t="s">
        <v>1574</v>
      </c>
      <c r="C56" s="2270" t="s">
        <v>1580</v>
      </c>
      <c r="D56" s="2275"/>
      <c r="E56" s="2251"/>
      <c r="F56" s="2251"/>
      <c r="G56" s="2439"/>
      <c r="H56" s="2439"/>
      <c r="I56" s="2276"/>
      <c r="J56" s="2252"/>
      <c r="K56" s="2210"/>
      <c r="L56" s="2210"/>
      <c r="M56" s="2210"/>
      <c r="N56" s="2210"/>
      <c r="O56" s="2210"/>
      <c r="P56" s="2210"/>
      <c r="Q56" s="2210"/>
      <c r="R56" s="2210"/>
      <c r="S56" s="2210"/>
      <c r="T56" s="2210"/>
      <c r="U56" s="2210"/>
      <c r="V56" s="2210"/>
      <c r="W56" s="2210"/>
      <c r="X56" s="2210"/>
      <c r="Y56" s="2210"/>
      <c r="Z56" s="2210"/>
      <c r="AA56" s="2210"/>
    </row>
    <row r="57" spans="1:27" s="323" customFormat="1" ht="24.95" customHeight="1">
      <c r="A57" s="2208"/>
      <c r="B57" s="2247"/>
      <c r="C57" s="2435" t="str">
        <f t="array" aca="1" ref="C57" ca="1">LEFT(CELL("filename",A1),SEARCH("[",CELL("filename",A1))-1)</f>
        <v>D:\Données\1.UPRT\0-UPRT.fait\uprt-php\www\mesimages\fichiers-uprt\ff-fiches-fabrication\ff-fiches-fabrication-maj-08-2020\</v>
      </c>
      <c r="D57" s="2443"/>
      <c r="E57" s="2443"/>
      <c r="F57" s="2443"/>
      <c r="G57" s="2443"/>
      <c r="H57" s="2443"/>
      <c r="I57" s="2436"/>
      <c r="J57" s="2252"/>
      <c r="K57" s="2210"/>
      <c r="L57" s="2254"/>
      <c r="M57" s="2254"/>
      <c r="N57" s="2254"/>
      <c r="O57" s="2254"/>
      <c r="P57" s="2210"/>
      <c r="Q57" s="2210"/>
      <c r="R57" s="2210"/>
      <c r="S57" s="2210"/>
      <c r="T57" s="2210"/>
      <c r="U57" s="2210"/>
      <c r="V57" s="2210"/>
      <c r="W57" s="2210"/>
      <c r="X57" s="2210"/>
      <c r="Y57" s="2210"/>
      <c r="Z57" s="2210"/>
      <c r="AA57" s="2210"/>
    </row>
    <row r="58" spans="1:27" s="323" customFormat="1" ht="24.95" customHeight="1">
      <c r="A58" s="2208"/>
      <c r="B58" s="2247">
        <f>ROW()</f>
        <v>58</v>
      </c>
      <c r="C58" s="2439" t="str">
        <f ca="1">_xlfn.FORMULATEXT(C57)</f>
        <v>{=GAUCHE(CELLULE("filename";A1);CHERCHE("[";CELLULE("filename";A1))-1)}</v>
      </c>
      <c r="D58" s="2439"/>
      <c r="E58" s="2439"/>
      <c r="F58" s="2439"/>
      <c r="G58" s="2439"/>
      <c r="H58" s="2439"/>
      <c r="I58" s="2439"/>
      <c r="J58" s="2252"/>
      <c r="K58" s="2210"/>
      <c r="L58" s="2439"/>
      <c r="M58" s="2439"/>
      <c r="N58" s="2439"/>
      <c r="O58" s="2254"/>
      <c r="P58" s="2210"/>
      <c r="Q58" s="2210"/>
      <c r="R58" s="2210"/>
      <c r="S58" s="2210"/>
      <c r="T58" s="2210"/>
      <c r="U58" s="2210"/>
      <c r="V58" s="2210"/>
      <c r="W58" s="2210"/>
      <c r="X58" s="2210"/>
      <c r="Y58" s="2210"/>
      <c r="Z58" s="2210"/>
      <c r="AA58" s="2210"/>
    </row>
    <row r="59" spans="1:27" s="323" customFormat="1" ht="24.95" customHeight="1" thickBot="1">
      <c r="A59" s="2208"/>
      <c r="B59" s="2271"/>
      <c r="C59" s="2257" t="s">
        <v>1576</v>
      </c>
      <c r="D59" s="2260"/>
      <c r="E59" s="2260"/>
      <c r="F59" s="2260"/>
      <c r="G59" s="2260"/>
      <c r="H59" s="2260"/>
      <c r="I59" s="2260"/>
      <c r="J59" s="2261"/>
      <c r="K59" s="2210"/>
      <c r="L59" s="2210"/>
      <c r="M59" s="2210"/>
      <c r="N59" s="2210"/>
      <c r="O59" s="2210"/>
      <c r="P59" s="2210"/>
      <c r="Q59" s="2210"/>
      <c r="R59" s="2210"/>
      <c r="S59" s="2210"/>
      <c r="T59" s="2210"/>
      <c r="U59" s="2210"/>
      <c r="V59" s="2210"/>
      <c r="W59" s="2210"/>
      <c r="X59" s="2210"/>
      <c r="Y59" s="2210"/>
      <c r="Z59" s="2210"/>
      <c r="AA59" s="2210"/>
    </row>
    <row r="60" spans="1:27" s="323" customFormat="1" ht="24.95" customHeight="1" thickBot="1">
      <c r="A60" s="2208"/>
      <c r="B60" s="2209"/>
      <c r="C60" s="2210"/>
      <c r="D60" s="2262"/>
      <c r="E60" s="2262"/>
      <c r="F60" s="2263"/>
      <c r="G60" s="2263"/>
      <c r="H60" s="2263"/>
      <c r="I60" s="2263"/>
      <c r="J60" s="2219"/>
      <c r="K60" s="2210"/>
      <c r="L60" s="2210"/>
      <c r="M60" s="2210"/>
      <c r="N60" s="2210"/>
      <c r="O60" s="2210"/>
      <c r="P60" s="2210"/>
      <c r="Q60" s="2210"/>
      <c r="R60" s="2210"/>
      <c r="S60" s="2210"/>
      <c r="T60" s="2210"/>
      <c r="U60" s="2210"/>
      <c r="V60" s="2210"/>
      <c r="W60" s="2210"/>
      <c r="X60" s="2210"/>
      <c r="Y60" s="2210"/>
      <c r="Z60" s="2210"/>
      <c r="AA60" s="2210"/>
    </row>
    <row r="61" spans="1:27" s="323" customFormat="1" ht="24.95" customHeight="1">
      <c r="A61" s="2208"/>
      <c r="B61" s="2242"/>
      <c r="C61" s="2243"/>
      <c r="D61" s="2244"/>
      <c r="E61" s="2244"/>
      <c r="F61" s="2244"/>
      <c r="G61" s="2244"/>
      <c r="H61" s="2244"/>
      <c r="I61" s="2244"/>
      <c r="J61" s="2245"/>
      <c r="K61" s="2243"/>
      <c r="L61" s="2246"/>
      <c r="M61" s="2210"/>
      <c r="N61" s="2210"/>
      <c r="O61" s="2210"/>
      <c r="P61" s="2210"/>
      <c r="Q61" s="2210"/>
      <c r="R61" s="2210"/>
      <c r="S61" s="2210"/>
      <c r="T61" s="2210"/>
      <c r="U61" s="2210"/>
      <c r="V61" s="2210"/>
      <c r="W61" s="2210"/>
      <c r="X61" s="2210"/>
      <c r="Y61" s="2210"/>
      <c r="Z61" s="2210"/>
      <c r="AA61" s="2210"/>
    </row>
    <row r="62" spans="1:27" s="323" customFormat="1" ht="24.95" customHeight="1">
      <c r="A62" s="2208"/>
      <c r="B62" s="2247" t="s">
        <v>1574</v>
      </c>
      <c r="C62" s="2270" t="s">
        <v>1581</v>
      </c>
      <c r="D62" s="2275"/>
      <c r="E62" s="2251"/>
      <c r="F62" s="2251"/>
      <c r="G62" s="2251"/>
      <c r="H62" s="2251"/>
      <c r="I62" s="2251"/>
      <c r="J62" s="2251"/>
      <c r="K62" s="2251"/>
      <c r="L62" s="2252"/>
      <c r="M62" s="2210"/>
      <c r="N62" s="2210"/>
      <c r="O62" s="2210"/>
      <c r="P62" s="2210"/>
      <c r="Q62" s="2210"/>
      <c r="R62" s="2210"/>
      <c r="S62" s="2210"/>
      <c r="T62" s="2210"/>
      <c r="U62" s="2210"/>
      <c r="V62" s="2210"/>
      <c r="W62" s="2210"/>
      <c r="X62" s="2210"/>
      <c r="Y62" s="2210"/>
      <c r="Z62" s="2210"/>
      <c r="AA62" s="2210"/>
    </row>
    <row r="63" spans="1:27" s="323" customFormat="1" ht="24.95" customHeight="1">
      <c r="A63" s="2208"/>
      <c r="B63" s="2247"/>
      <c r="C63" s="2435" t="str">
        <f t="array" aca="1" ref="C63" ca="1">LEFT(CELL("filename",A1),SEARCH("]",CELL("filename",A1)))</f>
        <v>D:\Données\1.UPRT\0-UPRT.fait\uprt-php\www\mesimages\fichiers-uprt\ff-fiches-fabrication\ff-fiches-fabrication-maj-08-2020\[ff-5-B.collectivite-conditionnement-gastronormes.xlsx]</v>
      </c>
      <c r="D63" s="2443"/>
      <c r="E63" s="2447"/>
      <c r="F63" s="2447"/>
      <c r="G63" s="2447"/>
      <c r="H63" s="2447"/>
      <c r="I63" s="2447"/>
      <c r="J63" s="2277"/>
      <c r="K63" s="2277"/>
      <c r="L63" s="2278"/>
      <c r="M63" s="2210"/>
      <c r="N63" s="2254"/>
      <c r="O63" s="2254"/>
      <c r="P63" s="2210"/>
      <c r="Q63" s="2210"/>
      <c r="R63" s="2210"/>
      <c r="S63" s="2210"/>
      <c r="T63" s="2210"/>
      <c r="U63" s="2210"/>
      <c r="V63" s="2210"/>
      <c r="W63" s="2210"/>
      <c r="X63" s="2210"/>
      <c r="Y63" s="2210"/>
      <c r="Z63" s="2210"/>
      <c r="AA63" s="2210"/>
    </row>
    <row r="64" spans="1:27" s="323" customFormat="1" ht="24.95" customHeight="1">
      <c r="A64" s="2208"/>
      <c r="B64" s="2247">
        <f>ROW()</f>
        <v>64</v>
      </c>
      <c r="C64" s="2439" t="str">
        <f ca="1">_xlfn.FORMULATEXT(C63)</f>
        <v>{=GAUCHE(CELLULE("filename";A1);CHERCHE("]";CELLULE("filename";A1)))}</v>
      </c>
      <c r="D64" s="2439"/>
      <c r="E64" s="2439"/>
      <c r="F64" s="2439"/>
      <c r="G64" s="2439"/>
      <c r="H64" s="2439"/>
      <c r="I64" s="2439"/>
      <c r="J64" s="2439"/>
      <c r="K64" s="2439"/>
      <c r="L64" s="2252"/>
      <c r="M64" s="2210"/>
      <c r="N64" s="2439"/>
      <c r="O64" s="2439"/>
      <c r="P64" s="2210"/>
      <c r="Q64" s="2210"/>
      <c r="R64" s="2210"/>
      <c r="S64" s="2210"/>
      <c r="T64" s="2210"/>
      <c r="U64" s="2210"/>
      <c r="V64" s="2210"/>
      <c r="W64" s="2210"/>
      <c r="X64" s="2210"/>
      <c r="Y64" s="2210"/>
      <c r="Z64" s="2210"/>
      <c r="AA64" s="2210"/>
    </row>
    <row r="65" spans="1:27" s="323" customFormat="1" ht="24.95" customHeight="1" thickBot="1">
      <c r="A65" s="2208"/>
      <c r="B65" s="2256"/>
      <c r="C65" s="2257" t="s">
        <v>1576</v>
      </c>
      <c r="D65" s="2260"/>
      <c r="E65" s="2260"/>
      <c r="F65" s="2260"/>
      <c r="G65" s="2260"/>
      <c r="H65" s="2260"/>
      <c r="I65" s="2260"/>
      <c r="J65" s="2260"/>
      <c r="K65" s="2260"/>
      <c r="L65" s="2261"/>
      <c r="M65" s="2210"/>
      <c r="N65" s="2210"/>
      <c r="O65" s="2210"/>
      <c r="P65" s="2210"/>
      <c r="Q65" s="2210"/>
      <c r="R65" s="2210"/>
      <c r="S65" s="2210"/>
      <c r="T65" s="2210"/>
      <c r="U65" s="2210"/>
      <c r="V65" s="2210"/>
      <c r="W65" s="2210"/>
      <c r="X65" s="2210"/>
      <c r="Y65" s="2210"/>
      <c r="Z65" s="2210"/>
      <c r="AA65" s="2210"/>
    </row>
    <row r="66" spans="1:27" s="323" customFormat="1" ht="24.95" customHeight="1" thickBot="1">
      <c r="A66" s="2208"/>
      <c r="B66" s="2209"/>
      <c r="C66" s="2210"/>
      <c r="D66" s="2262"/>
      <c r="E66" s="2262"/>
      <c r="F66" s="2263"/>
      <c r="G66" s="2263"/>
      <c r="H66" s="2263"/>
      <c r="I66" s="2263"/>
      <c r="J66" s="2219"/>
      <c r="K66" s="2210"/>
      <c r="L66" s="2210"/>
      <c r="M66" s="2210"/>
      <c r="N66" s="2210"/>
      <c r="O66" s="2210"/>
      <c r="P66" s="2210"/>
      <c r="Q66" s="2210"/>
      <c r="R66" s="2210"/>
      <c r="S66" s="2210"/>
      <c r="T66" s="2210"/>
      <c r="U66" s="2210"/>
      <c r="V66" s="2210"/>
      <c r="W66" s="2210"/>
      <c r="X66" s="2210"/>
      <c r="Y66" s="2210"/>
      <c r="Z66" s="2210"/>
      <c r="AA66" s="2210"/>
    </row>
    <row r="67" spans="1:27" s="323" customFormat="1" ht="24.95" customHeight="1">
      <c r="A67" s="2208"/>
      <c r="B67" s="2264"/>
      <c r="C67" s="2265"/>
      <c r="D67" s="2266"/>
      <c r="E67" s="2266"/>
      <c r="F67" s="2267"/>
      <c r="G67" s="2267"/>
      <c r="H67" s="2267"/>
      <c r="I67" s="2279"/>
      <c r="J67" s="2219"/>
      <c r="K67" s="2210"/>
      <c r="L67" s="2210"/>
      <c r="M67" s="2210"/>
      <c r="N67" s="2210"/>
      <c r="O67" s="2210"/>
      <c r="P67" s="2210"/>
      <c r="Q67" s="2210"/>
      <c r="R67" s="2210"/>
      <c r="S67" s="2210"/>
      <c r="T67" s="2210"/>
      <c r="U67" s="2210"/>
      <c r="V67" s="2210"/>
      <c r="W67" s="2210"/>
      <c r="X67" s="2210"/>
      <c r="Y67" s="2210"/>
      <c r="Z67" s="2210"/>
      <c r="AA67" s="2210"/>
    </row>
    <row r="68" spans="1:27" s="323" customFormat="1" ht="24.95" customHeight="1">
      <c r="A68" s="2208"/>
      <c r="B68" s="2247" t="s">
        <v>1574</v>
      </c>
      <c r="C68" s="2270" t="s">
        <v>1582</v>
      </c>
      <c r="D68" s="2210"/>
      <c r="E68" s="2262"/>
      <c r="F68" s="2263"/>
      <c r="G68" s="2263"/>
      <c r="H68" s="2263"/>
      <c r="I68" s="2280"/>
      <c r="J68" s="2219"/>
      <c r="K68" s="2210"/>
      <c r="L68" s="2210"/>
      <c r="M68" s="2210"/>
      <c r="N68" s="2210"/>
      <c r="O68" s="2210"/>
      <c r="P68" s="2210"/>
      <c r="Q68" s="2210"/>
      <c r="R68" s="2210"/>
      <c r="S68" s="2210"/>
      <c r="T68" s="2210"/>
      <c r="U68" s="2210"/>
      <c r="V68" s="2210"/>
      <c r="W68" s="2210"/>
      <c r="X68" s="2210"/>
      <c r="Y68" s="2210"/>
      <c r="Z68" s="2210"/>
      <c r="AA68" s="2210"/>
    </row>
    <row r="69" spans="1:27" s="323" customFormat="1" ht="24.95" customHeight="1">
      <c r="A69" s="2208"/>
      <c r="B69" s="2247">
        <f>ROW()</f>
        <v>69</v>
      </c>
      <c r="C69" s="2448" t="s">
        <v>1583</v>
      </c>
      <c r="D69" s="2281"/>
      <c r="E69" s="2262"/>
      <c r="F69" s="2263"/>
      <c r="G69" s="2263"/>
      <c r="H69" s="2263"/>
      <c r="I69" s="2280"/>
      <c r="J69" s="2219"/>
      <c r="K69" s="2210"/>
      <c r="L69" s="2210"/>
      <c r="M69" s="2210"/>
      <c r="N69" s="2210"/>
      <c r="O69" s="2210"/>
      <c r="P69" s="2210"/>
      <c r="Q69" s="2210"/>
      <c r="R69" s="2210"/>
      <c r="S69" s="2210"/>
      <c r="T69" s="2210"/>
      <c r="U69" s="2210"/>
      <c r="V69" s="2210"/>
      <c r="W69" s="2210"/>
      <c r="X69" s="2210"/>
      <c r="Y69" s="2210"/>
      <c r="Z69" s="2210"/>
      <c r="AA69" s="2210"/>
    </row>
    <row r="70" spans="1:27" s="323" customFormat="1" ht="24.95" customHeight="1" thickBot="1">
      <c r="A70" s="2208"/>
      <c r="B70" s="2271"/>
      <c r="C70" s="2257" t="s">
        <v>1584</v>
      </c>
      <c r="D70" s="2282"/>
      <c r="E70" s="2283"/>
      <c r="F70" s="2284"/>
      <c r="G70" s="2284"/>
      <c r="H70" s="2284"/>
      <c r="I70" s="2285"/>
      <c r="J70" s="2219"/>
      <c r="K70" s="2210"/>
      <c r="L70" s="2210"/>
      <c r="M70" s="2210"/>
      <c r="N70" s="2210"/>
      <c r="O70" s="2210"/>
      <c r="P70" s="2210"/>
      <c r="Q70" s="2210"/>
      <c r="R70" s="2210"/>
      <c r="S70" s="2210"/>
      <c r="T70" s="2210"/>
      <c r="U70" s="2210"/>
      <c r="V70" s="2210"/>
      <c r="W70" s="2210"/>
      <c r="X70" s="2210"/>
      <c r="Y70" s="2210"/>
      <c r="Z70" s="2210"/>
      <c r="AA70" s="2210"/>
    </row>
    <row r="71" spans="1:27" s="323" customFormat="1" ht="24.95" customHeight="1">
      <c r="A71" s="2208"/>
      <c r="B71" s="2209"/>
      <c r="C71" s="2210"/>
      <c r="D71" s="2262"/>
      <c r="E71" s="2262"/>
      <c r="F71" s="2263"/>
      <c r="G71" s="2263"/>
      <c r="H71" s="2263"/>
      <c r="I71" s="2263"/>
      <c r="J71" s="2219"/>
      <c r="K71" s="2210"/>
      <c r="L71" s="2210"/>
      <c r="M71" s="2210"/>
      <c r="N71" s="2210"/>
      <c r="O71" s="2210"/>
      <c r="P71" s="2210"/>
      <c r="Q71" s="2210"/>
      <c r="R71" s="2210"/>
      <c r="S71" s="2210"/>
      <c r="T71" s="2210"/>
      <c r="U71" s="2210"/>
      <c r="V71" s="2210"/>
      <c r="W71" s="2210"/>
      <c r="X71" s="2210"/>
      <c r="Y71" s="2210"/>
      <c r="Z71" s="2210"/>
      <c r="AA71" s="2210"/>
    </row>
    <row r="72" spans="1:27" s="323" customFormat="1" ht="24.95" customHeight="1">
      <c r="A72" s="2196"/>
      <c r="B72" s="2197"/>
      <c r="C72" s="2198"/>
      <c r="D72" s="2199"/>
      <c r="E72" s="2199"/>
      <c r="F72" s="2200"/>
      <c r="G72" s="2200"/>
      <c r="H72" s="2200"/>
      <c r="I72" s="2200"/>
      <c r="J72" s="2201"/>
      <c r="K72" s="2198"/>
      <c r="L72" s="2198"/>
      <c r="M72" s="2198"/>
      <c r="N72" s="2198"/>
      <c r="O72" s="2198"/>
      <c r="P72" s="2198"/>
      <c r="Q72" s="2198"/>
      <c r="R72" s="2198"/>
      <c r="S72" s="2198"/>
      <c r="T72" s="2198"/>
      <c r="U72" s="2198"/>
      <c r="V72" s="2198"/>
      <c r="W72" s="2198"/>
      <c r="X72" s="2198"/>
      <c r="Y72" s="2198"/>
      <c r="Z72" s="2198"/>
      <c r="AA72" s="2198"/>
    </row>
    <row r="73" spans="1:27" s="323" customFormat="1" ht="24.95" customHeight="1">
      <c r="A73" s="2208"/>
      <c r="B73" s="2209"/>
      <c r="C73" s="2210"/>
      <c r="D73" s="2262"/>
      <c r="E73" s="2262"/>
      <c r="F73" s="2263"/>
      <c r="G73" s="2263"/>
      <c r="H73" s="2263"/>
      <c r="I73" s="2263"/>
      <c r="J73" s="2219"/>
      <c r="K73" s="2210"/>
      <c r="L73" s="2210"/>
      <c r="M73" s="2210"/>
      <c r="N73" s="2210"/>
      <c r="O73" s="2210"/>
      <c r="P73" s="2210"/>
      <c r="Q73" s="2210"/>
      <c r="R73" s="2210"/>
      <c r="S73" s="2210"/>
      <c r="T73" s="2210"/>
      <c r="U73" s="2210"/>
      <c r="V73" s="2210"/>
      <c r="W73" s="2210"/>
      <c r="X73" s="2210"/>
      <c r="Y73" s="2210"/>
      <c r="Z73" s="2210"/>
      <c r="AA73" s="2210"/>
    </row>
    <row r="74" spans="1:27" s="323" customFormat="1" ht="24.95" customHeight="1" thickBot="1">
      <c r="A74" s="2208"/>
      <c r="B74" s="2209"/>
      <c r="C74" s="2210"/>
      <c r="D74" s="2262"/>
      <c r="E74" s="2262"/>
      <c r="F74" s="2263"/>
      <c r="G74" s="2263"/>
      <c r="H74" s="2263"/>
      <c r="I74" s="2263"/>
      <c r="J74" s="2219"/>
      <c r="K74" s="2210"/>
      <c r="L74" s="2210"/>
      <c r="M74" s="2210"/>
      <c r="N74" s="2210"/>
      <c r="O74" s="2210"/>
      <c r="P74" s="2210"/>
      <c r="Q74" s="2210"/>
      <c r="R74" s="2210"/>
      <c r="S74" s="2210"/>
      <c r="T74" s="2210"/>
      <c r="U74" s="2210"/>
      <c r="V74" s="2210"/>
      <c r="W74" s="2210"/>
      <c r="X74" s="2210"/>
      <c r="Y74" s="2210"/>
      <c r="Z74" s="2210"/>
      <c r="AA74" s="2210"/>
    </row>
    <row r="75" spans="1:27" s="323" customFormat="1" ht="24.95" customHeight="1">
      <c r="A75" s="2208"/>
      <c r="B75" s="2242"/>
      <c r="C75" s="2243"/>
      <c r="D75" s="2244"/>
      <c r="E75" s="2244"/>
      <c r="F75" s="2244"/>
      <c r="G75" s="2244"/>
      <c r="H75" s="2244"/>
      <c r="I75" s="2244"/>
      <c r="J75" s="2245"/>
      <c r="K75" s="2243"/>
      <c r="L75" s="2243"/>
      <c r="M75" s="2246"/>
      <c r="N75" s="2210"/>
      <c r="O75" s="2210"/>
      <c r="P75" s="2210"/>
      <c r="Q75" s="2210"/>
      <c r="R75" s="2210"/>
      <c r="S75" s="2210"/>
      <c r="T75" s="2210"/>
      <c r="U75" s="2210"/>
      <c r="V75" s="2210"/>
      <c r="W75" s="2210"/>
      <c r="X75" s="2210"/>
      <c r="Y75" s="2210"/>
      <c r="Z75" s="2210"/>
      <c r="AA75" s="2210"/>
    </row>
    <row r="76" spans="1:27" s="323" customFormat="1" ht="24.95" customHeight="1">
      <c r="A76" s="2208"/>
      <c r="B76" s="2247" t="s">
        <v>1574</v>
      </c>
      <c r="C76" s="2270" t="s">
        <v>1585</v>
      </c>
      <c r="D76" s="2249"/>
      <c r="E76" s="2249"/>
      <c r="F76" s="2249"/>
      <c r="G76" s="2249"/>
      <c r="H76" s="2249"/>
      <c r="I76" s="2249"/>
      <c r="J76" s="2250"/>
      <c r="K76" s="2251"/>
      <c r="L76" s="2251"/>
      <c r="M76" s="2252"/>
      <c r="N76" s="2210"/>
      <c r="O76" s="2210"/>
      <c r="P76" s="2210"/>
      <c r="Q76" s="2210"/>
      <c r="R76" s="2210"/>
      <c r="S76" s="2210"/>
      <c r="T76" s="2210"/>
      <c r="U76" s="2210"/>
      <c r="V76" s="2210"/>
      <c r="W76" s="2210"/>
      <c r="X76" s="2210"/>
      <c r="Y76" s="2210"/>
      <c r="Z76" s="2210"/>
      <c r="AA76" s="2210"/>
    </row>
    <row r="77" spans="1:27" s="323" customFormat="1" ht="24.95" customHeight="1">
      <c r="A77" s="2208"/>
      <c r="B77" s="2247">
        <f>ROW()</f>
        <v>77</v>
      </c>
      <c r="C77" s="2435" t="str">
        <f ca="1">CELL("nomfichier")</f>
        <v>D:\Données\1.UPRT\0-UPRT.fait\uprt-php\www\mesimages\fichiers-uprt\ff-fiches-fabrication\ff-fiches-fabrication-maj-08-2020\[ff-5-B.collectivite-conditionnement-gastronormes.xlsx]complément</v>
      </c>
      <c r="D77" s="2443"/>
      <c r="E77" s="2443"/>
      <c r="F77" s="2443"/>
      <c r="G77" s="2443"/>
      <c r="H77" s="2443"/>
      <c r="I77" s="2443"/>
      <c r="J77" s="2286"/>
      <c r="K77" s="2286"/>
      <c r="L77" s="2287"/>
      <c r="M77" s="2288"/>
      <c r="N77" s="2210" t="s">
        <v>132</v>
      </c>
      <c r="O77" s="2254"/>
      <c r="P77" s="2210"/>
      <c r="Q77" s="2210"/>
      <c r="R77" s="2210"/>
      <c r="S77" s="2210"/>
      <c r="T77" s="2210"/>
      <c r="U77" s="2210"/>
      <c r="V77" s="2210"/>
      <c r="W77" s="2210"/>
      <c r="X77" s="2210"/>
      <c r="Y77" s="2210"/>
      <c r="Z77" s="2210"/>
      <c r="AA77" s="2210"/>
    </row>
    <row r="78" spans="1:27" s="323" customFormat="1" ht="24.95" customHeight="1">
      <c r="A78" s="2208"/>
      <c r="B78" s="2289"/>
      <c r="C78" s="2439" t="str">
        <f ca="1">_xlfn.FORMULATEXT(C77)</f>
        <v>=@CELLULE("nomfichier")</v>
      </c>
      <c r="D78" s="2439"/>
      <c r="E78" s="2439"/>
      <c r="F78" s="2439"/>
      <c r="G78" s="2439"/>
      <c r="H78" s="2439"/>
      <c r="I78" s="2439"/>
      <c r="J78" s="2439"/>
      <c r="K78" s="2439"/>
      <c r="L78" s="2439"/>
      <c r="M78" s="2252"/>
      <c r="N78" s="2210"/>
      <c r="O78" s="2439"/>
      <c r="P78" s="2210"/>
      <c r="Q78" s="2210"/>
      <c r="R78" s="2210"/>
      <c r="S78" s="2210"/>
      <c r="T78" s="2210"/>
      <c r="U78" s="2210"/>
      <c r="V78" s="2210"/>
      <c r="W78" s="2210"/>
      <c r="X78" s="2210"/>
      <c r="Y78" s="2210"/>
      <c r="Z78" s="2210"/>
      <c r="AA78" s="2210"/>
    </row>
    <row r="79" spans="1:27" s="323" customFormat="1" ht="24.95" customHeight="1" thickBot="1">
      <c r="A79" s="2208"/>
      <c r="B79" s="2256"/>
      <c r="C79" s="2290" t="s">
        <v>1586</v>
      </c>
      <c r="D79" s="2258"/>
      <c r="E79" s="2258"/>
      <c r="F79" s="2258"/>
      <c r="G79" s="2258"/>
      <c r="H79" s="2258"/>
      <c r="I79" s="2258"/>
      <c r="J79" s="2259"/>
      <c r="K79" s="2260"/>
      <c r="L79" s="2260"/>
      <c r="M79" s="2261"/>
      <c r="N79" s="2210"/>
      <c r="O79" s="2210"/>
      <c r="P79" s="2210"/>
      <c r="Q79" s="2210"/>
      <c r="R79" s="2210"/>
      <c r="S79" s="2210"/>
      <c r="T79" s="2210"/>
      <c r="U79" s="2210"/>
      <c r="V79" s="2210"/>
      <c r="W79" s="2210"/>
      <c r="X79" s="2210"/>
      <c r="Y79" s="2210"/>
      <c r="Z79" s="2210"/>
      <c r="AA79" s="2210"/>
    </row>
    <row r="80" spans="1:27" s="323" customFormat="1" ht="24.95" customHeight="1" thickBot="1">
      <c r="A80" s="2208"/>
      <c r="B80" s="2209"/>
      <c r="C80" s="2210"/>
      <c r="D80" s="2262"/>
      <c r="E80" s="2262"/>
      <c r="F80" s="2263"/>
      <c r="G80" s="2263"/>
      <c r="H80" s="2263"/>
      <c r="I80" s="2263"/>
      <c r="J80" s="2219"/>
      <c r="K80" s="2210"/>
      <c r="L80" s="2210"/>
      <c r="M80" s="2210"/>
      <c r="N80" s="2210"/>
      <c r="O80" s="2210"/>
      <c r="P80" s="2210"/>
      <c r="Q80" s="2210"/>
      <c r="R80" s="2210"/>
      <c r="S80" s="2210"/>
      <c r="T80" s="2210"/>
      <c r="U80" s="2210"/>
      <c r="V80" s="2210"/>
      <c r="W80" s="2210"/>
      <c r="X80" s="2210"/>
      <c r="Y80" s="2210"/>
      <c r="Z80" s="2210"/>
      <c r="AA80" s="2210"/>
    </row>
    <row r="81" spans="1:27" s="323" customFormat="1" ht="24.95" customHeight="1">
      <c r="A81" s="2208"/>
      <c r="B81" s="2242"/>
      <c r="C81" s="2243"/>
      <c r="D81" s="2244"/>
      <c r="E81" s="2244"/>
      <c r="F81" s="2244"/>
      <c r="G81" s="2244"/>
      <c r="H81" s="2244"/>
      <c r="I81" s="2244"/>
      <c r="J81" s="2245"/>
      <c r="K81" s="2246"/>
      <c r="L81" s="2210"/>
      <c r="M81" s="2210"/>
      <c r="N81" s="2210"/>
      <c r="O81" s="2210"/>
      <c r="P81" s="2210"/>
      <c r="Q81" s="2210"/>
      <c r="R81" s="2210"/>
      <c r="S81" s="2210"/>
      <c r="T81" s="2210"/>
      <c r="U81" s="2210"/>
      <c r="V81" s="2210"/>
      <c r="W81" s="2210"/>
      <c r="X81" s="2210"/>
      <c r="Y81" s="2210"/>
      <c r="Z81" s="2210"/>
      <c r="AA81" s="2210"/>
    </row>
    <row r="82" spans="1:27" s="323" customFormat="1" ht="24.95" customHeight="1">
      <c r="A82" s="2208"/>
      <c r="B82" s="2247" t="s">
        <v>1574</v>
      </c>
      <c r="C82" s="2270" t="s">
        <v>1587</v>
      </c>
      <c r="D82" s="2249"/>
      <c r="E82" s="2249"/>
      <c r="F82" s="2249"/>
      <c r="G82" s="2249"/>
      <c r="H82" s="2249"/>
      <c r="I82" s="2249"/>
      <c r="J82" s="2250"/>
      <c r="K82" s="2252"/>
      <c r="L82" s="2210"/>
      <c r="M82" s="2210"/>
      <c r="N82" s="2210"/>
      <c r="O82" s="2210"/>
      <c r="P82" s="2210"/>
      <c r="Q82" s="2210"/>
      <c r="R82" s="2210"/>
      <c r="S82" s="2210"/>
      <c r="T82" s="2210"/>
      <c r="U82" s="2210"/>
      <c r="V82" s="2210"/>
      <c r="W82" s="2210"/>
      <c r="X82" s="2210"/>
      <c r="Y82" s="2210"/>
      <c r="Z82" s="2210"/>
      <c r="AA82" s="2210"/>
    </row>
    <row r="83" spans="1:27" s="323" customFormat="1" ht="24.95" customHeight="1">
      <c r="A83" s="2208"/>
      <c r="B83" s="2247">
        <f>ROW()</f>
        <v>83</v>
      </c>
      <c r="C83" s="2449" t="s">
        <v>1588</v>
      </c>
      <c r="D83" s="2291"/>
      <c r="E83" s="2291"/>
      <c r="F83" s="2291"/>
      <c r="G83" s="2291"/>
      <c r="H83" s="2291"/>
      <c r="I83" s="2291"/>
      <c r="J83" s="2291"/>
      <c r="K83" s="2252"/>
      <c r="L83" s="2210"/>
      <c r="M83" s="2210"/>
      <c r="N83" s="2210"/>
      <c r="O83" s="2210"/>
      <c r="P83" s="2210"/>
      <c r="Q83" s="2210"/>
      <c r="R83" s="2210"/>
      <c r="S83" s="2210"/>
      <c r="T83" s="2210"/>
      <c r="U83" s="2210"/>
      <c r="V83" s="2210"/>
      <c r="W83" s="2210"/>
      <c r="X83" s="2210"/>
      <c r="Y83" s="2210"/>
      <c r="Z83" s="2210"/>
      <c r="AA83" s="2210"/>
    </row>
    <row r="84" spans="1:27" s="323" customFormat="1" ht="24.95" customHeight="1" thickBot="1">
      <c r="A84" s="2208"/>
      <c r="B84" s="2256"/>
      <c r="C84" s="2290" t="s">
        <v>1589</v>
      </c>
      <c r="D84" s="2258"/>
      <c r="E84" s="2258"/>
      <c r="F84" s="2258"/>
      <c r="G84" s="2258"/>
      <c r="H84" s="2258"/>
      <c r="I84" s="2258"/>
      <c r="J84" s="2259"/>
      <c r="K84" s="2261"/>
      <c r="L84" s="2210"/>
      <c r="M84" s="2210"/>
      <c r="N84" s="2210"/>
      <c r="O84" s="2210"/>
      <c r="P84" s="2210"/>
      <c r="Q84" s="2210"/>
      <c r="R84" s="2210"/>
      <c r="S84" s="2210"/>
      <c r="T84" s="2210"/>
      <c r="U84" s="2210"/>
      <c r="V84" s="2210"/>
      <c r="W84" s="2210"/>
      <c r="X84" s="2210"/>
      <c r="Y84" s="2210"/>
      <c r="Z84" s="2210"/>
      <c r="AA84" s="2210"/>
    </row>
    <row r="85" spans="1:27" s="323" customFormat="1" ht="24.95" customHeight="1" thickBot="1">
      <c r="A85" s="2208"/>
      <c r="B85" s="2209"/>
      <c r="C85" s="2210"/>
      <c r="D85" s="2262"/>
      <c r="E85" s="2262"/>
      <c r="F85" s="2263"/>
      <c r="G85" s="2263"/>
      <c r="H85" s="2263"/>
      <c r="I85" s="2263"/>
      <c r="J85" s="2219"/>
      <c r="K85" s="2210"/>
      <c r="L85" s="2210"/>
      <c r="M85" s="2210"/>
      <c r="N85" s="2210"/>
      <c r="O85" s="2210"/>
      <c r="P85" s="2210"/>
      <c r="Q85" s="2210"/>
      <c r="R85" s="2210"/>
      <c r="S85" s="2210"/>
      <c r="T85" s="2210"/>
      <c r="U85" s="2210"/>
      <c r="V85" s="2210"/>
      <c r="W85" s="2210"/>
      <c r="X85" s="2210"/>
      <c r="Y85" s="2210"/>
      <c r="Z85" s="2210"/>
      <c r="AA85" s="2210"/>
    </row>
    <row r="86" spans="1:27" s="323" customFormat="1" ht="24.95" customHeight="1">
      <c r="A86" s="2208"/>
      <c r="B86" s="2242"/>
      <c r="C86" s="2243"/>
      <c r="D86" s="2244"/>
      <c r="E86" s="2244"/>
      <c r="F86" s="2244"/>
      <c r="G86" s="2244"/>
      <c r="H86" s="2244"/>
      <c r="I86" s="2244"/>
      <c r="J86" s="2245"/>
      <c r="K86" s="2243"/>
      <c r="L86" s="2243"/>
      <c r="M86" s="2243"/>
      <c r="N86" s="2243"/>
      <c r="O86" s="2243"/>
      <c r="P86" s="2246"/>
      <c r="Q86" s="2210"/>
      <c r="R86" s="2210"/>
      <c r="S86" s="2210"/>
      <c r="T86" s="2210"/>
      <c r="U86" s="2210"/>
      <c r="V86" s="2210"/>
      <c r="W86" s="2210"/>
      <c r="X86" s="2210"/>
      <c r="Y86" s="2210"/>
      <c r="Z86" s="2210"/>
      <c r="AA86" s="2210"/>
    </row>
    <row r="87" spans="1:27" s="323" customFormat="1" ht="24.95" customHeight="1">
      <c r="A87" s="2208"/>
      <c r="B87" s="2247" t="s">
        <v>1574</v>
      </c>
      <c r="C87" s="2270" t="s">
        <v>1590</v>
      </c>
      <c r="D87" s="2275"/>
      <c r="E87" s="2251"/>
      <c r="F87" s="2251"/>
      <c r="G87" s="2251"/>
      <c r="H87" s="2251"/>
      <c r="I87" s="2251"/>
      <c r="J87" s="2251"/>
      <c r="K87" s="2251"/>
      <c r="L87" s="2251"/>
      <c r="M87" s="2251"/>
      <c r="N87" s="2251"/>
      <c r="O87" s="2251"/>
      <c r="P87" s="2252"/>
      <c r="Q87" s="2292"/>
      <c r="R87" s="2210"/>
      <c r="S87" s="2210"/>
      <c r="T87" s="2210"/>
      <c r="U87" s="2210"/>
      <c r="V87" s="2210"/>
      <c r="W87" s="2210"/>
      <c r="X87" s="2210"/>
      <c r="Y87" s="2210"/>
      <c r="Z87" s="2210"/>
      <c r="AA87" s="2210"/>
    </row>
    <row r="88" spans="1:27" s="323" customFormat="1" ht="24.95" customHeight="1">
      <c r="A88" s="2208"/>
      <c r="B88" s="2247"/>
      <c r="C88" s="2435" t="str">
        <f ca="1">SUBSTITUTE(SUBSTITUTE(RIGHT(CELL("filename",A1),LEN(CELL("filename",A1))-SEARCH("[",CELL("filename",A1))+1),"[",""),"]"," ")</f>
        <v>ff-5-B.collectivite-conditionnement-gastronormes.xlsx Formats-Formules-Fonctions</v>
      </c>
      <c r="D88" s="2443"/>
      <c r="E88" s="2443"/>
      <c r="F88" s="2443"/>
      <c r="G88" s="2443"/>
      <c r="H88" s="2443"/>
      <c r="I88" s="2443"/>
      <c r="J88" s="2253"/>
      <c r="K88" s="2253"/>
      <c r="L88" s="2254"/>
      <c r="M88" s="2254"/>
      <c r="N88" s="2254"/>
      <c r="O88" s="2254"/>
      <c r="P88" s="2293"/>
      <c r="Q88" s="2292"/>
      <c r="R88" s="2210"/>
      <c r="S88" s="2210"/>
      <c r="T88" s="2210"/>
      <c r="U88" s="2210"/>
      <c r="V88" s="2210"/>
      <c r="W88" s="2210"/>
      <c r="X88" s="2210"/>
      <c r="Y88" s="2210"/>
      <c r="Z88" s="2210"/>
      <c r="AA88" s="2210"/>
    </row>
    <row r="89" spans="1:27" s="323" customFormat="1" ht="24.95" customHeight="1">
      <c r="A89" s="2208"/>
      <c r="B89" s="2247">
        <f>ROW()</f>
        <v>89</v>
      </c>
      <c r="C89" s="2439" t="str">
        <f ca="1">_xlfn.FORMULATEXT(C88)</f>
        <v>=SUBSTITUE(SUBSTITUE(DROITE(@CELLULE("filename";A1);NBCAR(@CELLULE("filename";A1))-CHERCHE("[";@CELLULE("filename";A1))+1);"[";"");"]";" ")</v>
      </c>
      <c r="D89" s="2439"/>
      <c r="E89" s="2439"/>
      <c r="F89" s="2439"/>
      <c r="G89" s="2439"/>
      <c r="H89" s="2439"/>
      <c r="I89" s="2439"/>
      <c r="J89" s="2439"/>
      <c r="K89" s="2439"/>
      <c r="L89" s="2439"/>
      <c r="M89" s="2439"/>
      <c r="N89" s="2439"/>
      <c r="O89" s="2439"/>
      <c r="P89" s="2450"/>
      <c r="Q89" s="2292"/>
      <c r="R89" s="2210"/>
      <c r="S89" s="2210"/>
      <c r="T89" s="2210"/>
      <c r="U89" s="2210"/>
      <c r="V89" s="2210"/>
      <c r="W89" s="2210"/>
      <c r="X89" s="2210"/>
      <c r="Y89" s="2210"/>
      <c r="Z89" s="2210"/>
      <c r="AA89" s="2210"/>
    </row>
    <row r="90" spans="1:27" s="323" customFormat="1" ht="24.95" customHeight="1" thickBot="1">
      <c r="A90" s="2208"/>
      <c r="B90" s="2256"/>
      <c r="C90" s="2257" t="s">
        <v>1576</v>
      </c>
      <c r="D90" s="2451"/>
      <c r="E90" s="2258"/>
      <c r="F90" s="2258"/>
      <c r="G90" s="2258"/>
      <c r="H90" s="2258"/>
      <c r="I90" s="2258"/>
      <c r="J90" s="2260"/>
      <c r="K90" s="2260"/>
      <c r="L90" s="2260"/>
      <c r="M90" s="2260"/>
      <c r="N90" s="2260"/>
      <c r="O90" s="2260"/>
      <c r="P90" s="2261"/>
      <c r="Q90" s="2292"/>
      <c r="R90" s="2210"/>
      <c r="S90" s="2210"/>
      <c r="T90" s="2210"/>
      <c r="U90" s="2210"/>
      <c r="V90" s="2210"/>
      <c r="W90" s="2210"/>
      <c r="X90" s="2210"/>
      <c r="Y90" s="2210"/>
      <c r="Z90" s="2210"/>
      <c r="AA90" s="2210"/>
    </row>
    <row r="91" spans="1:27" s="323" customFormat="1" ht="24.95" customHeight="1" thickBot="1">
      <c r="A91" s="2208"/>
      <c r="B91" s="2209"/>
      <c r="C91" s="2210"/>
      <c r="D91" s="2262"/>
      <c r="E91" s="2262"/>
      <c r="F91" s="2263"/>
      <c r="G91" s="2263"/>
      <c r="H91" s="2263"/>
      <c r="I91" s="2263"/>
      <c r="J91" s="2219"/>
      <c r="K91" s="2210"/>
      <c r="L91" s="2210"/>
      <c r="M91" s="2210"/>
      <c r="N91" s="2210"/>
      <c r="O91" s="2210"/>
      <c r="P91" s="2210"/>
      <c r="Q91" s="2210"/>
      <c r="R91" s="2210"/>
      <c r="S91" s="2210"/>
      <c r="T91" s="2210"/>
      <c r="U91" s="2210"/>
      <c r="V91" s="2210"/>
      <c r="W91" s="2210"/>
      <c r="X91" s="2210"/>
      <c r="Y91" s="2210"/>
      <c r="Z91" s="2210"/>
      <c r="AA91" s="2210"/>
    </row>
    <row r="92" spans="1:27" s="323" customFormat="1" ht="24.95" customHeight="1">
      <c r="A92" s="2208"/>
      <c r="B92" s="2264"/>
      <c r="C92" s="2265"/>
      <c r="D92" s="2266"/>
      <c r="E92" s="2266"/>
      <c r="F92" s="2267"/>
      <c r="G92" s="2267"/>
      <c r="H92" s="2267"/>
      <c r="I92" s="2267"/>
      <c r="J92" s="2268"/>
      <c r="K92" s="2265"/>
      <c r="L92" s="2265"/>
      <c r="M92" s="2269"/>
      <c r="N92" s="2210"/>
      <c r="O92" s="2210"/>
      <c r="P92" s="2210"/>
      <c r="Q92" s="2210"/>
      <c r="R92" s="2210"/>
      <c r="S92" s="2210"/>
      <c r="T92" s="2210"/>
      <c r="U92" s="2210"/>
      <c r="V92" s="2210"/>
      <c r="W92" s="2210"/>
      <c r="X92" s="2210"/>
      <c r="Y92" s="2210"/>
      <c r="Z92" s="2210"/>
      <c r="AA92" s="2210"/>
    </row>
    <row r="93" spans="1:27" s="323" customFormat="1" ht="24.95" customHeight="1">
      <c r="A93" s="2208"/>
      <c r="B93" s="2247" t="s">
        <v>1574</v>
      </c>
      <c r="C93" s="2270" t="s">
        <v>1591</v>
      </c>
      <c r="D93" s="2213"/>
      <c r="E93" s="2210"/>
      <c r="F93" s="2210"/>
      <c r="G93" s="2210"/>
      <c r="H93" s="2210"/>
      <c r="I93" s="2210"/>
      <c r="J93" s="2210"/>
      <c r="K93" s="2210"/>
      <c r="L93" s="2210"/>
      <c r="M93" s="2252"/>
      <c r="N93" s="2210"/>
      <c r="O93" s="2210"/>
      <c r="P93" s="2210"/>
      <c r="Q93" s="2210"/>
      <c r="R93" s="2210"/>
      <c r="S93" s="2210"/>
      <c r="T93" s="2210"/>
      <c r="U93" s="2210"/>
      <c r="V93" s="2210"/>
      <c r="W93" s="2210"/>
      <c r="X93" s="2210"/>
      <c r="Y93" s="2210"/>
      <c r="Z93" s="2210"/>
      <c r="AA93" s="2210"/>
    </row>
    <row r="94" spans="1:27" s="323" customFormat="1" ht="24.95" customHeight="1">
      <c r="A94" s="2208"/>
      <c r="B94" s="2247"/>
      <c r="C94" s="2435" t="str">
        <f ca="1">SUBSTITUTE(SUBSTITUTE(LEFT(CELL("filename",A1),SEARCH("]",CELL("filename",A1))),"[",""),"]","")</f>
        <v>D:\Données\1.UPRT\0-UPRT.fait\uprt-php\www\mesimages\fichiers-uprt\ff-fiches-fabrication\ff-fiches-fabrication-maj-08-2020\ff-5-B.collectivite-conditionnement-gastronormes.xlsx</v>
      </c>
      <c r="D94" s="2443"/>
      <c r="E94" s="2443"/>
      <c r="F94" s="2443"/>
      <c r="G94" s="2443"/>
      <c r="H94" s="2443"/>
      <c r="I94" s="2443"/>
      <c r="J94" s="2443"/>
      <c r="K94" s="2443"/>
      <c r="L94" s="2443"/>
      <c r="M94" s="2252"/>
      <c r="N94" s="2210"/>
      <c r="O94" s="2254"/>
      <c r="P94" s="2210"/>
      <c r="Q94" s="2210"/>
      <c r="R94" s="2210"/>
      <c r="S94" s="2210"/>
      <c r="T94" s="2210"/>
      <c r="U94" s="2210"/>
      <c r="V94" s="2210"/>
      <c r="W94" s="2210"/>
      <c r="X94" s="2210"/>
      <c r="Y94" s="2210"/>
      <c r="Z94" s="2210"/>
      <c r="AA94" s="2210"/>
    </row>
    <row r="95" spans="1:27" s="323" customFormat="1" ht="24.95" customHeight="1">
      <c r="A95" s="2208"/>
      <c r="B95" s="2247">
        <f>ROW()</f>
        <v>95</v>
      </c>
      <c r="C95" s="2439" t="str">
        <f ca="1">_xlfn.FORMULATEXT(C94)</f>
        <v>=SUBSTITUE(SUBSTITUE(GAUCHE(@CELLULE("filename";A1);CHERCHE("]";@CELLULE("filename";A1)));"[";"");"]";"")</v>
      </c>
      <c r="D95" s="2439"/>
      <c r="E95" s="2439"/>
      <c r="F95" s="2439"/>
      <c r="G95" s="2439"/>
      <c r="H95" s="2439"/>
      <c r="I95" s="2439"/>
      <c r="J95" s="2439"/>
      <c r="K95" s="2439"/>
      <c r="L95" s="2439"/>
      <c r="M95" s="2252"/>
      <c r="N95" s="2210"/>
      <c r="O95" s="2439"/>
      <c r="P95" s="2210"/>
      <c r="Q95" s="2210"/>
      <c r="R95" s="2210"/>
      <c r="S95" s="2210"/>
      <c r="T95" s="2210"/>
      <c r="U95" s="2210"/>
      <c r="V95" s="2210"/>
      <c r="W95" s="2210"/>
      <c r="X95" s="2210"/>
      <c r="Y95" s="2210"/>
      <c r="Z95" s="2210"/>
      <c r="AA95" s="2210"/>
    </row>
    <row r="96" spans="1:27" s="323" customFormat="1" ht="24.95" customHeight="1" thickBot="1">
      <c r="A96" s="2208"/>
      <c r="B96" s="2271"/>
      <c r="C96" s="2257" t="s">
        <v>1576</v>
      </c>
      <c r="D96" s="2451"/>
      <c r="E96" s="2258"/>
      <c r="F96" s="2258"/>
      <c r="G96" s="2258"/>
      <c r="H96" s="2258"/>
      <c r="I96" s="2258"/>
      <c r="J96" s="2294"/>
      <c r="K96" s="2282"/>
      <c r="L96" s="2282"/>
      <c r="M96" s="2295"/>
      <c r="N96" s="2210"/>
      <c r="O96" s="2210"/>
      <c r="P96" s="2210"/>
      <c r="Q96" s="2210"/>
      <c r="R96" s="2210"/>
      <c r="S96" s="2210"/>
      <c r="T96" s="2210"/>
      <c r="U96" s="2210"/>
      <c r="V96" s="2210"/>
      <c r="W96" s="2210"/>
      <c r="X96" s="2210"/>
      <c r="Y96" s="2210"/>
      <c r="Z96" s="2210"/>
      <c r="AA96" s="2210"/>
    </row>
    <row r="97" spans="1:27" s="323" customFormat="1" ht="24.95" customHeight="1" thickBot="1">
      <c r="A97" s="2208"/>
      <c r="B97" s="2209"/>
      <c r="C97" s="2210"/>
      <c r="D97" s="2262"/>
      <c r="E97" s="2262"/>
      <c r="F97" s="2263"/>
      <c r="G97" s="2263"/>
      <c r="H97" s="2263"/>
      <c r="I97" s="2263"/>
      <c r="J97" s="2219"/>
      <c r="K97" s="2210"/>
      <c r="L97" s="2210"/>
      <c r="M97" s="2210"/>
      <c r="N97" s="2210"/>
      <c r="O97" s="2210"/>
      <c r="P97" s="2210"/>
      <c r="Q97" s="2210"/>
      <c r="R97" s="2210"/>
      <c r="S97" s="2210"/>
      <c r="T97" s="2210"/>
      <c r="U97" s="2210"/>
      <c r="V97" s="2210"/>
      <c r="W97" s="2210"/>
      <c r="X97" s="2210"/>
      <c r="Y97" s="2210"/>
      <c r="Z97" s="2210"/>
      <c r="AA97" s="2210"/>
    </row>
    <row r="98" spans="1:27" s="323" customFormat="1" ht="24.95" customHeight="1">
      <c r="A98" s="2208"/>
      <c r="B98" s="2296"/>
      <c r="C98" s="2297"/>
      <c r="D98" s="2298"/>
      <c r="E98" s="2298"/>
      <c r="F98" s="2299"/>
      <c r="G98" s="2299"/>
      <c r="H98" s="2299"/>
      <c r="I98" s="2299"/>
      <c r="J98" s="2300"/>
      <c r="K98" s="2297"/>
      <c r="L98" s="2297"/>
      <c r="M98" s="2297"/>
      <c r="N98" s="2297"/>
      <c r="O98" s="2297"/>
      <c r="P98" s="2301"/>
      <c r="Q98" s="2210"/>
      <c r="R98" s="2210"/>
      <c r="S98" s="2210"/>
      <c r="T98" s="2210"/>
      <c r="U98" s="2210"/>
      <c r="V98" s="2210"/>
      <c r="W98" s="2210"/>
      <c r="X98" s="2210"/>
      <c r="Y98" s="2210"/>
      <c r="Z98" s="2210"/>
      <c r="AA98" s="2210"/>
    </row>
    <row r="99" spans="1:27" s="323" customFormat="1" ht="24.95" customHeight="1">
      <c r="A99" s="2208"/>
      <c r="B99" s="2247" t="s">
        <v>1574</v>
      </c>
      <c r="C99" s="2270" t="s">
        <v>1592</v>
      </c>
      <c r="D99" s="2249"/>
      <c r="E99" s="2249"/>
      <c r="F99" s="2302"/>
      <c r="G99" s="2302"/>
      <c r="H99" s="2302"/>
      <c r="I99" s="2302"/>
      <c r="J99" s="2303"/>
      <c r="K99" s="2254"/>
      <c r="L99" s="2254"/>
      <c r="M99" s="2254"/>
      <c r="N99" s="2254"/>
      <c r="O99" s="2254"/>
      <c r="P99" s="2293"/>
      <c r="Q99" s="2210"/>
      <c r="R99" s="2210"/>
      <c r="S99" s="2210"/>
      <c r="T99" s="2210"/>
      <c r="U99" s="2210"/>
      <c r="V99" s="2210"/>
      <c r="W99" s="2210"/>
      <c r="X99" s="2210"/>
      <c r="Y99" s="2210"/>
      <c r="Z99" s="2210"/>
      <c r="AA99" s="2210"/>
    </row>
    <row r="100" spans="1:27" s="323" customFormat="1" ht="24.95" customHeight="1">
      <c r="A100" s="2208"/>
      <c r="B100" s="2247"/>
      <c r="C100" s="2435" t="str">
        <f ca="1">IF(CELL("nomfichier",C55)="\\rcg006bur\usei_cartographie\[ff-29-formats-formules-pourcentages.xlsx]sites","","ff-29-formats-formules-pourcentages COPIE")</f>
        <v>ff-29-formats-formules-pourcentages COPIE</v>
      </c>
      <c r="D100" s="2443"/>
      <c r="E100" s="2443"/>
      <c r="F100" s="2443"/>
      <c r="G100" s="2436"/>
      <c r="H100" s="2436"/>
      <c r="I100" s="2436"/>
      <c r="J100" s="2253"/>
      <c r="K100" s="2253"/>
      <c r="L100" s="2254"/>
      <c r="M100" s="2254"/>
      <c r="N100" s="2254"/>
      <c r="O100" s="2254"/>
      <c r="P100" s="2293"/>
      <c r="Q100" s="2210"/>
      <c r="R100" s="2210"/>
      <c r="S100" s="2210"/>
      <c r="T100" s="2210"/>
      <c r="U100" s="2210"/>
      <c r="V100" s="2210"/>
      <c r="W100" s="2210"/>
      <c r="X100" s="2210"/>
      <c r="Y100" s="2210"/>
      <c r="Z100" s="2210"/>
      <c r="AA100" s="2210"/>
    </row>
    <row r="101" spans="1:27" s="323" customFormat="1" ht="24.95" customHeight="1">
      <c r="A101" s="2208"/>
      <c r="B101" s="2247">
        <f>ROW()</f>
        <v>101</v>
      </c>
      <c r="C101" s="2439" t="str">
        <f ca="1">_xlfn.FORMULATEXT(C100)</f>
        <v>=SI(@CELLULE("nomfichier";C55)="\\rcg006bur\usei_cartographie\[ff-29-formats-formules-pourcentages.xlsx]sites";"";"ff-29-formats-formules-pourcentages COPIE")</v>
      </c>
      <c r="D101" s="2439"/>
      <c r="E101" s="2439"/>
      <c r="F101" s="2439"/>
      <c r="G101" s="2439"/>
      <c r="H101" s="2439"/>
      <c r="I101" s="2439"/>
      <c r="J101" s="2439"/>
      <c r="K101" s="2439"/>
      <c r="L101" s="2439"/>
      <c r="M101" s="2439"/>
      <c r="N101" s="2439"/>
      <c r="O101" s="2439"/>
      <c r="P101" s="2450"/>
      <c r="Q101" s="2210"/>
      <c r="R101" s="2210"/>
      <c r="S101" s="2210"/>
      <c r="T101" s="2210"/>
      <c r="U101" s="2210"/>
      <c r="V101" s="2210"/>
      <c r="W101" s="2210"/>
      <c r="X101" s="2210"/>
      <c r="Y101" s="2210"/>
      <c r="Z101" s="2210"/>
      <c r="AA101" s="2210"/>
    </row>
    <row r="102" spans="1:27" s="323" customFormat="1" ht="24.95" customHeight="1" thickBot="1">
      <c r="A102" s="2208"/>
      <c r="B102" s="2304"/>
      <c r="C102" s="2305" t="s">
        <v>1593</v>
      </c>
      <c r="D102" s="2306"/>
      <c r="E102" s="2306"/>
      <c r="F102" s="2307"/>
      <c r="G102" s="2307"/>
      <c r="H102" s="2307"/>
      <c r="I102" s="2307"/>
      <c r="J102" s="2308"/>
      <c r="K102" s="2308"/>
      <c r="L102" s="2308"/>
      <c r="M102" s="2308"/>
      <c r="N102" s="2308"/>
      <c r="O102" s="2308"/>
      <c r="P102" s="2309"/>
      <c r="Q102" s="2210"/>
      <c r="R102" s="2210"/>
      <c r="S102" s="2210"/>
      <c r="T102" s="2210"/>
      <c r="U102" s="2210"/>
      <c r="V102" s="2210"/>
      <c r="W102" s="2210"/>
      <c r="X102" s="2210"/>
      <c r="Y102" s="2210"/>
      <c r="Z102" s="2210"/>
      <c r="AA102" s="2210"/>
    </row>
    <row r="103" spans="1:27" s="323" customFormat="1" ht="24.95" customHeight="1" thickBot="1">
      <c r="A103" s="2208"/>
      <c r="B103" s="2209"/>
      <c r="C103" s="2210"/>
      <c r="D103" s="2262"/>
      <c r="E103" s="2262"/>
      <c r="F103" s="2263"/>
      <c r="G103" s="2263"/>
      <c r="H103" s="2263"/>
      <c r="I103" s="2263"/>
      <c r="J103" s="2219"/>
      <c r="K103" s="2210"/>
      <c r="L103" s="2210"/>
      <c r="M103" s="2210"/>
      <c r="N103" s="2210"/>
      <c r="O103" s="2210"/>
      <c r="P103" s="2210"/>
      <c r="Q103" s="2210"/>
      <c r="R103" s="2210"/>
      <c r="S103" s="2210"/>
      <c r="T103" s="2210"/>
      <c r="U103" s="2210"/>
      <c r="V103" s="2210"/>
      <c r="W103" s="2210"/>
      <c r="X103" s="2210"/>
      <c r="Y103" s="2210"/>
      <c r="Z103" s="2210"/>
      <c r="AA103" s="2210"/>
    </row>
    <row r="104" spans="1:27" s="323" customFormat="1" ht="24.95" customHeight="1">
      <c r="A104" s="2208"/>
      <c r="B104" s="2242"/>
      <c r="C104" s="2243"/>
      <c r="D104" s="2244"/>
      <c r="E104" s="2244"/>
      <c r="F104" s="2244"/>
      <c r="G104" s="2244"/>
      <c r="H104" s="2244"/>
      <c r="I104" s="2244"/>
      <c r="J104" s="2245"/>
      <c r="K104" s="2243"/>
      <c r="L104" s="2246"/>
      <c r="M104" s="2210"/>
      <c r="N104" s="2210"/>
      <c r="O104" s="2210"/>
      <c r="P104" s="2210"/>
      <c r="Q104" s="2210"/>
      <c r="R104" s="2210"/>
      <c r="S104" s="2210"/>
      <c r="T104" s="2210"/>
      <c r="U104" s="2210"/>
      <c r="V104" s="2210"/>
      <c r="W104" s="2210"/>
      <c r="X104" s="2210"/>
      <c r="Y104" s="2210"/>
      <c r="Z104" s="2210"/>
      <c r="AA104" s="2210"/>
    </row>
    <row r="105" spans="1:27" s="323" customFormat="1" ht="24.95" customHeight="1">
      <c r="A105" s="2208"/>
      <c r="B105" s="2289"/>
      <c r="C105" s="2270" t="s">
        <v>1594</v>
      </c>
      <c r="D105" s="2310"/>
      <c r="E105" s="2311"/>
      <c r="F105" s="2249"/>
      <c r="G105" s="2249"/>
      <c r="H105" s="2249"/>
      <c r="I105" s="2249"/>
      <c r="J105" s="2250"/>
      <c r="K105" s="2251"/>
      <c r="L105" s="2252"/>
      <c r="M105" s="2210"/>
      <c r="N105" s="2210"/>
      <c r="O105" s="2210"/>
      <c r="P105" s="2210"/>
      <c r="Q105" s="2210"/>
      <c r="R105" s="2210"/>
      <c r="S105" s="2210"/>
      <c r="T105" s="2210"/>
      <c r="U105" s="2210"/>
      <c r="V105" s="2210"/>
      <c r="W105" s="2210"/>
      <c r="X105" s="2210"/>
      <c r="Y105" s="2210"/>
      <c r="Z105" s="2210"/>
      <c r="AA105" s="2210"/>
    </row>
    <row r="106" spans="1:27" s="323" customFormat="1" ht="24.95" customHeight="1" thickBot="1">
      <c r="A106" s="2208"/>
      <c r="B106" s="2247" t="s">
        <v>1574</v>
      </c>
      <c r="C106" s="2452" t="s">
        <v>1595</v>
      </c>
      <c r="D106" s="2310"/>
      <c r="E106" s="2311"/>
      <c r="F106" s="2249"/>
      <c r="G106" s="2249"/>
      <c r="H106" s="2249"/>
      <c r="I106" s="2249"/>
      <c r="J106" s="2250"/>
      <c r="K106" s="2251"/>
      <c r="L106" s="2252"/>
      <c r="M106" s="2210"/>
      <c r="N106" s="2210"/>
      <c r="O106" s="2210"/>
      <c r="P106" s="2210"/>
      <c r="Q106" s="2210"/>
      <c r="R106" s="2210"/>
      <c r="S106" s="2210"/>
      <c r="T106" s="2210"/>
      <c r="U106" s="2210"/>
      <c r="V106" s="2210"/>
      <c r="W106" s="2210"/>
      <c r="X106" s="2210"/>
      <c r="Y106" s="2210"/>
      <c r="Z106" s="2210"/>
      <c r="AA106" s="2210"/>
    </row>
    <row r="107" spans="1:27" s="323" customFormat="1" ht="24.95" customHeight="1" thickBot="1">
      <c r="A107" s="2208"/>
      <c r="B107" s="2247">
        <f>ROW()</f>
        <v>107</v>
      </c>
      <c r="C107" s="2453" t="s">
        <v>1596</v>
      </c>
      <c r="D107" s="2454"/>
      <c r="E107" s="2455" t="str">
        <f>RIGHT(C107,LEN(C107)-SEARCH(" ",C107))&amp;" "&amp;LEFT(C107,SEARCH(" ",C107))</f>
        <v xml:space="preserve">paul  legendre </v>
      </c>
      <c r="F107" s="2456"/>
      <c r="G107" s="2436"/>
      <c r="H107" s="2436"/>
      <c r="I107" s="2436"/>
      <c r="J107" s="2436"/>
      <c r="K107" s="2436"/>
      <c r="L107" s="2252"/>
      <c r="M107" s="2210"/>
      <c r="N107" s="2254"/>
      <c r="O107" s="2254"/>
      <c r="P107" s="2254"/>
      <c r="Q107" s="2254"/>
      <c r="R107" s="2210"/>
      <c r="S107" s="2210"/>
      <c r="T107" s="2210"/>
      <c r="U107" s="2210"/>
      <c r="V107" s="2210"/>
      <c r="W107" s="2210"/>
      <c r="X107" s="2210"/>
      <c r="Y107" s="2210"/>
      <c r="Z107" s="2210"/>
      <c r="AA107" s="2210"/>
    </row>
    <row r="108" spans="1:27" s="323" customFormat="1" ht="24.95" customHeight="1">
      <c r="A108" s="2208"/>
      <c r="B108" s="2289"/>
      <c r="C108" s="2251"/>
      <c r="D108" s="2249"/>
      <c r="E108" s="2439" t="str">
        <f ca="1">_xlfn.FORMULATEXT(E107)</f>
        <v>=DROITE(C107;NBCAR(C107)-CHERCHE(" ";C107))&amp;" "&amp;GAUCHE(C107;CHERCHE(" ";C107))</v>
      </c>
      <c r="F108" s="2439"/>
      <c r="G108" s="2439"/>
      <c r="H108" s="2439"/>
      <c r="I108" s="2439"/>
      <c r="J108" s="2439"/>
      <c r="K108" s="2439"/>
      <c r="L108" s="2252"/>
      <c r="M108" s="2210"/>
      <c r="N108" s="2439"/>
      <c r="O108" s="2439"/>
      <c r="P108" s="2439"/>
      <c r="Q108" s="2439"/>
      <c r="R108" s="2210"/>
      <c r="S108" s="2210"/>
      <c r="T108" s="2210"/>
      <c r="U108" s="2210"/>
      <c r="V108" s="2210"/>
      <c r="W108" s="2210"/>
      <c r="X108" s="2210"/>
      <c r="Y108" s="2210"/>
      <c r="Z108" s="2210"/>
      <c r="AA108" s="2210"/>
    </row>
    <row r="109" spans="1:27" s="323" customFormat="1" ht="24.95" customHeight="1" thickBot="1">
      <c r="A109" s="2208"/>
      <c r="B109" s="2256"/>
      <c r="C109" s="2260"/>
      <c r="D109" s="2258"/>
      <c r="E109" s="2257" t="s">
        <v>1597</v>
      </c>
      <c r="F109" s="2258"/>
      <c r="G109" s="2258"/>
      <c r="H109" s="2258"/>
      <c r="I109" s="2258"/>
      <c r="J109" s="2259"/>
      <c r="K109" s="2260"/>
      <c r="L109" s="2261"/>
      <c r="M109" s="2210"/>
      <c r="N109" s="2210"/>
      <c r="O109" s="2210"/>
      <c r="P109" s="2210"/>
      <c r="Q109" s="2210"/>
      <c r="R109" s="2210"/>
      <c r="S109" s="2210"/>
      <c r="T109" s="2210"/>
      <c r="U109" s="2210"/>
      <c r="V109" s="2210"/>
      <c r="W109" s="2210"/>
      <c r="X109" s="2210"/>
      <c r="Y109" s="2210"/>
      <c r="Z109" s="2210"/>
      <c r="AA109" s="2210"/>
    </row>
    <row r="110" spans="1:27" s="323" customFormat="1" ht="24.95" customHeight="1" thickBot="1">
      <c r="A110" s="2208"/>
      <c r="B110" s="2209"/>
      <c r="C110" s="2210"/>
      <c r="D110" s="2262"/>
      <c r="E110" s="2262"/>
      <c r="F110" s="2263"/>
      <c r="G110" s="2263"/>
      <c r="H110" s="2263"/>
      <c r="I110" s="2263"/>
      <c r="J110" s="2219"/>
      <c r="K110" s="2210"/>
      <c r="L110" s="2210"/>
      <c r="M110" s="2210"/>
      <c r="N110" s="2210"/>
      <c r="O110" s="2210"/>
      <c r="P110" s="2210"/>
      <c r="Q110" s="2210"/>
      <c r="R110" s="2210"/>
      <c r="S110" s="2210"/>
      <c r="T110" s="2210"/>
      <c r="U110" s="2210"/>
      <c r="V110" s="2210"/>
      <c r="W110" s="2210"/>
      <c r="X110" s="2210"/>
      <c r="Y110" s="2210"/>
      <c r="Z110" s="2210"/>
      <c r="AA110" s="2210"/>
    </row>
    <row r="111" spans="1:27" s="323" customFormat="1" ht="24.95" customHeight="1">
      <c r="A111" s="2208"/>
      <c r="B111" s="2242"/>
      <c r="C111" s="2243"/>
      <c r="D111" s="2244"/>
      <c r="E111" s="2244"/>
      <c r="F111" s="2244"/>
      <c r="G111" s="2244"/>
      <c r="H111" s="2244"/>
      <c r="I111" s="2244"/>
      <c r="J111" s="2268"/>
      <c r="K111" s="2269"/>
      <c r="L111" s="2210"/>
      <c r="M111" s="2210"/>
      <c r="N111" s="2210"/>
      <c r="O111" s="2210"/>
      <c r="P111" s="2210"/>
      <c r="Q111" s="2210"/>
      <c r="R111" s="2210"/>
      <c r="S111" s="2210"/>
      <c r="T111" s="2210"/>
      <c r="U111" s="2210"/>
      <c r="V111" s="2210"/>
      <c r="W111" s="2210"/>
      <c r="X111" s="2210"/>
      <c r="Y111" s="2210"/>
      <c r="Z111" s="2210"/>
      <c r="AA111" s="2210"/>
    </row>
    <row r="112" spans="1:27" s="323" customFormat="1" ht="24.95" customHeight="1">
      <c r="A112" s="2208"/>
      <c r="B112" s="2289"/>
      <c r="C112" s="2270" t="s">
        <v>1598</v>
      </c>
      <c r="D112" s="2249"/>
      <c r="E112" s="2249"/>
      <c r="F112" s="2249"/>
      <c r="G112" s="2249"/>
      <c r="H112" s="2249"/>
      <c r="I112" s="2249"/>
      <c r="J112" s="2219"/>
      <c r="K112" s="2312"/>
      <c r="L112" s="2210"/>
      <c r="M112" s="2210"/>
      <c r="N112" s="2210"/>
      <c r="O112" s="2210"/>
      <c r="P112" s="2210"/>
      <c r="Q112" s="2210"/>
      <c r="R112" s="2210"/>
      <c r="S112" s="2210"/>
      <c r="T112" s="2210"/>
      <c r="U112" s="2210"/>
      <c r="V112" s="2210"/>
      <c r="W112" s="2210"/>
      <c r="X112" s="2210"/>
      <c r="Y112" s="2210"/>
      <c r="Z112" s="2210"/>
      <c r="AA112" s="2210"/>
    </row>
    <row r="113" spans="1:27" s="323" customFormat="1" ht="24.95" customHeight="1">
      <c r="A113" s="2208"/>
      <c r="B113" s="2247" t="s">
        <v>1574</v>
      </c>
      <c r="C113" s="2249"/>
      <c r="D113" s="2249"/>
      <c r="E113" s="2249"/>
      <c r="F113" s="2249"/>
      <c r="G113" s="2249"/>
      <c r="H113" s="2249"/>
      <c r="I113" s="2249"/>
      <c r="J113" s="2219"/>
      <c r="K113" s="2312"/>
      <c r="L113" s="2210"/>
      <c r="M113" s="2210"/>
      <c r="N113" s="2210"/>
      <c r="O113" s="2210"/>
      <c r="P113" s="2210"/>
      <c r="Q113" s="2210"/>
      <c r="R113" s="2210"/>
      <c r="S113" s="2210"/>
      <c r="T113" s="2210"/>
      <c r="U113" s="2210"/>
      <c r="V113" s="2210"/>
      <c r="W113" s="2210"/>
      <c r="X113" s="2210"/>
      <c r="Y113" s="2210"/>
      <c r="Z113" s="2210"/>
      <c r="AA113" s="2210"/>
    </row>
    <row r="114" spans="1:27" s="323" customFormat="1" ht="24.95" customHeight="1">
      <c r="A114" s="2208"/>
      <c r="B114" s="2247">
        <f>ROW()</f>
        <v>114</v>
      </c>
      <c r="C114" s="2313">
        <v>5</v>
      </c>
      <c r="D114" s="2457">
        <f>RANK(C114,C114:C118,0)</f>
        <v>3</v>
      </c>
      <c r="E114" s="2439" t="str">
        <f ca="1">_xlfn.FORMULATEXT(D114)</f>
        <v>=RANG(C114;C114:C118;0)</v>
      </c>
      <c r="F114" s="2311"/>
      <c r="G114" s="2249"/>
      <c r="H114" s="2262"/>
      <c r="I114" s="2249"/>
      <c r="J114" s="2219"/>
      <c r="K114" s="2312"/>
      <c r="L114" s="2210"/>
      <c r="M114" s="2210"/>
      <c r="N114" s="2210"/>
      <c r="O114" s="2210"/>
      <c r="P114" s="2210"/>
      <c r="Q114" s="2210"/>
      <c r="R114" s="2210"/>
      <c r="S114" s="2210"/>
      <c r="T114" s="2210"/>
      <c r="U114" s="2210"/>
      <c r="V114" s="2210"/>
      <c r="W114" s="2210"/>
      <c r="X114" s="2210"/>
      <c r="Y114" s="2210"/>
      <c r="Z114" s="2210"/>
      <c r="AA114" s="2210"/>
    </row>
    <row r="115" spans="1:27" s="323" customFormat="1" ht="24.95" customHeight="1">
      <c r="A115" s="2208"/>
      <c r="B115" s="2289"/>
      <c r="C115" s="2313">
        <v>8</v>
      </c>
      <c r="D115" s="2457">
        <f>RANK(C115,C114:C118,0)</f>
        <v>1</v>
      </c>
      <c r="E115" s="2314" t="s">
        <v>1599</v>
      </c>
      <c r="F115" s="2311"/>
      <c r="G115" s="2249"/>
      <c r="H115" s="2249"/>
      <c r="I115" s="2249"/>
      <c r="J115" s="2219"/>
      <c r="K115" s="2312"/>
      <c r="L115" s="2210"/>
      <c r="M115" s="2210"/>
      <c r="N115" s="2210"/>
      <c r="O115" s="2210"/>
      <c r="P115" s="2210"/>
      <c r="Q115" s="2210"/>
      <c r="R115" s="2210"/>
      <c r="S115" s="2210"/>
      <c r="T115" s="2210"/>
      <c r="U115" s="2210"/>
      <c r="V115" s="2210"/>
      <c r="W115" s="2210"/>
      <c r="X115" s="2210"/>
      <c r="Y115" s="2210"/>
      <c r="Z115" s="2210"/>
      <c r="AA115" s="2210"/>
    </row>
    <row r="116" spans="1:27" s="323" customFormat="1" ht="24.95" customHeight="1">
      <c r="A116" s="2208"/>
      <c r="B116" s="2289"/>
      <c r="C116" s="2313">
        <v>4</v>
      </c>
      <c r="D116" s="2457">
        <f>RANK(C116,C114:C118,0)</f>
        <v>4</v>
      </c>
      <c r="E116" s="2310"/>
      <c r="F116" s="2311"/>
      <c r="G116" s="2249"/>
      <c r="H116" s="2249"/>
      <c r="I116" s="2249"/>
      <c r="J116" s="2219"/>
      <c r="K116" s="2312"/>
      <c r="L116" s="2210"/>
      <c r="M116" s="2210"/>
      <c r="N116" s="2210"/>
      <c r="O116" s="2210"/>
      <c r="P116" s="2210"/>
      <c r="Q116" s="2210"/>
      <c r="R116" s="2210"/>
      <c r="S116" s="2210"/>
      <c r="T116" s="2210"/>
      <c r="U116" s="2210"/>
      <c r="V116" s="2210"/>
      <c r="W116" s="2210"/>
      <c r="X116" s="2210"/>
      <c r="Y116" s="2210"/>
      <c r="Z116" s="2210"/>
      <c r="AA116" s="2210"/>
    </row>
    <row r="117" spans="1:27" s="323" customFormat="1" ht="24.95" customHeight="1">
      <c r="A117" s="2208"/>
      <c r="B117" s="2289"/>
      <c r="C117" s="2313">
        <v>1</v>
      </c>
      <c r="D117" s="2457">
        <f>RANK(C117,C114:C118,0)</f>
        <v>5</v>
      </c>
      <c r="E117" s="2310"/>
      <c r="F117" s="2311"/>
      <c r="G117" s="2249"/>
      <c r="H117" s="2249"/>
      <c r="I117" s="2249"/>
      <c r="J117" s="2219"/>
      <c r="K117" s="2312"/>
      <c r="L117" s="2210"/>
      <c r="M117" s="2210"/>
      <c r="N117" s="2210"/>
      <c r="O117" s="2210"/>
      <c r="P117" s="2210"/>
      <c r="Q117" s="2210"/>
      <c r="R117" s="2210"/>
      <c r="S117" s="2210"/>
      <c r="T117" s="2210"/>
      <c r="U117" s="2210"/>
      <c r="V117" s="2210"/>
      <c r="W117" s="2210"/>
      <c r="X117" s="2210"/>
      <c r="Y117" s="2210"/>
      <c r="Z117" s="2210"/>
      <c r="AA117" s="2210"/>
    </row>
    <row r="118" spans="1:27" s="323" customFormat="1" ht="24.95" customHeight="1">
      <c r="A118" s="2208"/>
      <c r="B118" s="2289"/>
      <c r="C118" s="2313">
        <v>7</v>
      </c>
      <c r="D118" s="2457">
        <f>RANK(C118,C114:C118,0)</f>
        <v>2</v>
      </c>
      <c r="E118" s="2310"/>
      <c r="F118" s="2311"/>
      <c r="G118" s="2249"/>
      <c r="H118" s="2249"/>
      <c r="I118" s="2249"/>
      <c r="J118" s="2219"/>
      <c r="K118" s="2312"/>
      <c r="L118" s="2210"/>
      <c r="M118" s="2210"/>
      <c r="N118" s="2210"/>
      <c r="O118" s="2210"/>
      <c r="P118" s="2210"/>
      <c r="Q118" s="2210"/>
      <c r="R118" s="2210"/>
      <c r="S118" s="2210"/>
      <c r="T118" s="2210"/>
      <c r="U118" s="2210"/>
      <c r="V118" s="2210"/>
      <c r="W118" s="2210"/>
      <c r="X118" s="2210"/>
      <c r="Y118" s="2210"/>
      <c r="Z118" s="2210"/>
      <c r="AA118" s="2210"/>
    </row>
    <row r="119" spans="1:27" s="323" customFormat="1" ht="24.95" customHeight="1" thickBot="1">
      <c r="A119" s="2208"/>
      <c r="B119" s="2315" t="s">
        <v>1696</v>
      </c>
      <c r="C119" s="2260"/>
      <c r="D119" s="2258"/>
      <c r="E119" s="2258"/>
      <c r="F119" s="2258"/>
      <c r="G119" s="2258"/>
      <c r="H119" s="2258"/>
      <c r="I119" s="2258"/>
      <c r="J119" s="2294"/>
      <c r="K119" s="2295"/>
      <c r="L119" s="2210"/>
      <c r="M119" s="2210"/>
      <c r="N119" s="2210"/>
      <c r="O119" s="2210"/>
      <c r="P119" s="2210"/>
      <c r="Q119" s="2210"/>
      <c r="R119" s="2210"/>
      <c r="S119" s="2210"/>
      <c r="T119" s="2210"/>
      <c r="U119" s="2210"/>
      <c r="V119" s="2210"/>
      <c r="W119" s="2210"/>
      <c r="X119" s="2210"/>
      <c r="Y119" s="2210"/>
      <c r="Z119" s="2210"/>
      <c r="AA119" s="2210"/>
    </row>
    <row r="120" spans="1:27" s="323" customFormat="1" ht="24.95" customHeight="1" thickBot="1">
      <c r="A120" s="2208"/>
      <c r="B120" s="2209"/>
      <c r="C120" s="2210"/>
      <c r="D120" s="2262"/>
      <c r="E120" s="2262"/>
      <c r="F120" s="2263"/>
      <c r="G120" s="2263"/>
      <c r="H120" s="2263"/>
      <c r="I120" s="2263"/>
      <c r="J120" s="2219"/>
      <c r="K120" s="2210"/>
      <c r="L120" s="2210"/>
      <c r="M120" s="2210"/>
      <c r="N120" s="2210"/>
      <c r="O120" s="2210"/>
      <c r="P120" s="2210"/>
      <c r="Q120" s="2210"/>
      <c r="R120" s="2210"/>
      <c r="S120" s="2210"/>
      <c r="T120" s="2210"/>
      <c r="U120" s="2210"/>
      <c r="V120" s="2210"/>
      <c r="W120" s="2210"/>
      <c r="X120" s="2210"/>
      <c r="Y120" s="2210"/>
      <c r="Z120" s="2210"/>
      <c r="AA120" s="2210"/>
    </row>
    <row r="121" spans="1:27" s="323" customFormat="1" ht="24.95" customHeight="1">
      <c r="A121" s="2208"/>
      <c r="B121" s="2242"/>
      <c r="C121" s="2243"/>
      <c r="D121" s="2244"/>
      <c r="E121" s="2244"/>
      <c r="F121" s="2244"/>
      <c r="G121" s="2244"/>
      <c r="H121" s="2244"/>
      <c r="I121" s="2244"/>
      <c r="J121" s="2245"/>
      <c r="K121" s="2246"/>
      <c r="L121" s="2210"/>
      <c r="M121" s="2210"/>
      <c r="N121" s="2210"/>
      <c r="O121" s="2210"/>
      <c r="P121" s="2210"/>
      <c r="Q121" s="2210"/>
      <c r="R121" s="2210"/>
      <c r="S121" s="2210"/>
      <c r="T121" s="2210"/>
      <c r="U121" s="2210"/>
      <c r="V121" s="2210"/>
      <c r="W121" s="2210"/>
      <c r="X121" s="2210"/>
      <c r="Y121" s="2210"/>
      <c r="Z121" s="2210"/>
      <c r="AA121" s="2210"/>
    </row>
    <row r="122" spans="1:27" s="323" customFormat="1" ht="24.95" customHeight="1">
      <c r="A122" s="2208"/>
      <c r="B122" s="2289"/>
      <c r="C122" s="2270" t="s">
        <v>1600</v>
      </c>
      <c r="D122" s="2458"/>
      <c r="E122" s="2310"/>
      <c r="F122" s="2311"/>
      <c r="G122" s="2249"/>
      <c r="H122" s="2249"/>
      <c r="I122" s="2249"/>
      <c r="J122" s="2250"/>
      <c r="K122" s="2252"/>
      <c r="L122" s="2210"/>
      <c r="M122" s="2210"/>
      <c r="N122" s="2210"/>
      <c r="O122" s="2210"/>
      <c r="P122" s="2210"/>
      <c r="Q122" s="2210"/>
      <c r="R122" s="2210"/>
      <c r="S122" s="2210"/>
      <c r="T122" s="2210"/>
      <c r="U122" s="2210"/>
      <c r="V122" s="2210"/>
      <c r="W122" s="2210"/>
      <c r="X122" s="2210"/>
      <c r="Y122" s="2210"/>
      <c r="Z122" s="2210"/>
      <c r="AA122" s="2210"/>
    </row>
    <row r="123" spans="1:27" s="323" customFormat="1" ht="24.95" customHeight="1">
      <c r="A123" s="2208"/>
      <c r="B123" s="2289"/>
      <c r="C123" s="2452" t="s">
        <v>1601</v>
      </c>
      <c r="D123" s="2251"/>
      <c r="E123" s="2310"/>
      <c r="F123" s="2311"/>
      <c r="G123" s="2249"/>
      <c r="H123" s="2249"/>
      <c r="I123" s="2249"/>
      <c r="J123" s="2250"/>
      <c r="K123" s="2252"/>
      <c r="L123" s="2210"/>
      <c r="M123" s="2210"/>
      <c r="N123" s="2210"/>
      <c r="O123" s="2210"/>
      <c r="P123" s="2210"/>
      <c r="Q123" s="2210"/>
      <c r="R123" s="2210"/>
      <c r="S123" s="2210"/>
      <c r="T123" s="2210"/>
      <c r="U123" s="2210"/>
      <c r="V123" s="2210"/>
      <c r="W123" s="2210"/>
      <c r="X123" s="2210"/>
      <c r="Y123" s="2210"/>
      <c r="Z123" s="2210"/>
      <c r="AA123" s="2210"/>
    </row>
    <row r="124" spans="1:27" s="323" customFormat="1" ht="24.95" customHeight="1">
      <c r="A124" s="2208"/>
      <c r="B124" s="2289"/>
      <c r="C124" s="2452" t="s">
        <v>1602</v>
      </c>
      <c r="D124" s="2251"/>
      <c r="E124" s="2310"/>
      <c r="F124" s="2311"/>
      <c r="G124" s="2249"/>
      <c r="H124" s="2249"/>
      <c r="I124" s="2249"/>
      <c r="J124" s="2250"/>
      <c r="K124" s="2252"/>
      <c r="L124" s="2210"/>
      <c r="M124" s="2210"/>
      <c r="N124" s="2210"/>
      <c r="O124" s="2210"/>
      <c r="P124" s="2210"/>
      <c r="Q124" s="2210"/>
      <c r="R124" s="2210"/>
      <c r="S124" s="2210"/>
      <c r="T124" s="2210"/>
      <c r="U124" s="2210"/>
      <c r="V124" s="2210"/>
      <c r="W124" s="2210"/>
      <c r="X124" s="2210"/>
      <c r="Y124" s="2210"/>
      <c r="Z124" s="2210"/>
      <c r="AA124" s="2210"/>
    </row>
    <row r="125" spans="1:27" s="323" customFormat="1" ht="24.95" customHeight="1">
      <c r="A125" s="2208"/>
      <c r="B125" s="2289"/>
      <c r="C125" s="2458" t="s">
        <v>1603</v>
      </c>
      <c r="D125" s="2251"/>
      <c r="E125" s="2310"/>
      <c r="F125" s="2311"/>
      <c r="G125" s="2249"/>
      <c r="H125" s="2249"/>
      <c r="I125" s="2249"/>
      <c r="J125" s="2250"/>
      <c r="K125" s="2252"/>
      <c r="L125" s="2210"/>
      <c r="M125" s="2210"/>
      <c r="N125" s="2210"/>
      <c r="O125" s="2210"/>
      <c r="P125" s="2210"/>
      <c r="Q125" s="2210"/>
      <c r="R125" s="2210"/>
      <c r="S125" s="2210"/>
      <c r="T125" s="2210"/>
      <c r="U125" s="2210"/>
      <c r="V125" s="2210"/>
      <c r="W125" s="2210"/>
      <c r="X125" s="2210"/>
      <c r="Y125" s="2210"/>
      <c r="Z125" s="2210"/>
      <c r="AA125" s="2210"/>
    </row>
    <row r="126" spans="1:27" s="323" customFormat="1" ht="24.95" customHeight="1">
      <c r="A126" s="2208"/>
      <c r="B126" s="2247" t="s">
        <v>1574</v>
      </c>
      <c r="C126" s="2249"/>
      <c r="D126" s="2249"/>
      <c r="E126" s="2249"/>
      <c r="F126" s="2249"/>
      <c r="G126" s="2249"/>
      <c r="H126" s="2249"/>
      <c r="I126" s="2249"/>
      <c r="J126" s="2250"/>
      <c r="K126" s="2252"/>
      <c r="L126" s="2210"/>
      <c r="M126" s="2210"/>
      <c r="N126" s="2210"/>
      <c r="O126" s="2210"/>
      <c r="P126" s="2210"/>
      <c r="Q126" s="2210"/>
      <c r="R126" s="2210"/>
      <c r="S126" s="2210"/>
      <c r="T126" s="2210"/>
      <c r="U126" s="2210"/>
      <c r="V126" s="2210"/>
      <c r="W126" s="2210"/>
      <c r="X126" s="2210"/>
      <c r="Y126" s="2210"/>
      <c r="Z126" s="2210"/>
      <c r="AA126" s="2210"/>
    </row>
    <row r="127" spans="1:27" s="323" customFormat="1" ht="24.95" customHeight="1">
      <c r="A127" s="2208"/>
      <c r="B127" s="2247">
        <f>ROW()</f>
        <v>127</v>
      </c>
      <c r="C127" s="2313">
        <v>5</v>
      </c>
      <c r="D127" s="2459" t="str">
        <f>REPT(CHAR(7),RANK(C127,C127:C131,1))</f>
        <v>_x0007__x0007__x0007_</v>
      </c>
      <c r="E127" s="2439" t="str">
        <f ca="1">_xlfn.FORMULATEXT(D127)</f>
        <v>=REPT(CAR(7);RANG(C127;C127:C131;1))</v>
      </c>
      <c r="F127" s="2311"/>
      <c r="G127" s="2311"/>
      <c r="H127" s="2311"/>
      <c r="I127" s="2249"/>
      <c r="J127" s="2250"/>
      <c r="K127" s="2252"/>
      <c r="L127" s="2210"/>
      <c r="M127" s="2210"/>
      <c r="N127" s="2210"/>
      <c r="O127" s="2210"/>
      <c r="P127" s="2210"/>
      <c r="Q127" s="2210"/>
      <c r="R127" s="2210"/>
      <c r="S127" s="2210"/>
      <c r="T127" s="2210"/>
      <c r="U127" s="2210"/>
      <c r="V127" s="2210"/>
      <c r="W127" s="2210"/>
      <c r="X127" s="2210"/>
      <c r="Y127" s="2210"/>
      <c r="Z127" s="2210"/>
      <c r="AA127" s="2210"/>
    </row>
    <row r="128" spans="1:27" s="323" customFormat="1" ht="24.95" customHeight="1">
      <c r="A128" s="2208"/>
      <c r="B128" s="2289"/>
      <c r="C128" s="2313">
        <v>8</v>
      </c>
      <c r="D128" s="2459" t="str">
        <f>REPT(CHAR(7),RANK(C128,C127:C131,1))</f>
        <v>_x0007__x0007__x0007__x0007__x0007_</v>
      </c>
      <c r="E128" s="2310"/>
      <c r="F128" s="2311"/>
      <c r="G128" s="2249"/>
      <c r="H128" s="2249"/>
      <c r="I128" s="2249"/>
      <c r="J128" s="2250"/>
      <c r="K128" s="2252"/>
      <c r="L128" s="2210"/>
      <c r="M128" s="2210"/>
      <c r="N128" s="2210"/>
      <c r="O128" s="2210"/>
      <c r="P128" s="2210"/>
      <c r="Q128" s="2210"/>
      <c r="R128" s="2210"/>
      <c r="S128" s="2210"/>
      <c r="T128" s="2210"/>
      <c r="U128" s="2210"/>
      <c r="V128" s="2210"/>
      <c r="W128" s="2210"/>
      <c r="X128" s="2210"/>
      <c r="Y128" s="2210"/>
      <c r="Z128" s="2210"/>
      <c r="AA128" s="2210"/>
    </row>
    <row r="129" spans="1:27" s="323" customFormat="1" ht="24.95" customHeight="1">
      <c r="A129" s="2208"/>
      <c r="B129" s="2289"/>
      <c r="C129" s="2313">
        <v>4</v>
      </c>
      <c r="D129" s="2459" t="str">
        <f>REPT(CHAR(7),RANK(C129,C127:C131,1))</f>
        <v>_x0007__x0007_</v>
      </c>
      <c r="E129" s="2310"/>
      <c r="F129" s="2311"/>
      <c r="G129" s="2249"/>
      <c r="H129" s="2249"/>
      <c r="I129" s="2249"/>
      <c r="J129" s="2250"/>
      <c r="K129" s="2252"/>
      <c r="L129" s="2210"/>
      <c r="M129" s="2210"/>
      <c r="N129" s="2210"/>
      <c r="O129" s="2210"/>
      <c r="P129" s="2210"/>
      <c r="Q129" s="2210"/>
      <c r="R129" s="2210"/>
      <c r="S129" s="2210"/>
      <c r="T129" s="2210"/>
      <c r="U129" s="2210"/>
      <c r="V129" s="2210"/>
      <c r="W129" s="2210"/>
      <c r="X129" s="2210"/>
      <c r="Y129" s="2210"/>
      <c r="Z129" s="2210"/>
      <c r="AA129" s="2210"/>
    </row>
    <row r="130" spans="1:27" s="323" customFormat="1" ht="24.95" customHeight="1">
      <c r="A130" s="2208"/>
      <c r="B130" s="2289"/>
      <c r="C130" s="2313">
        <v>1</v>
      </c>
      <c r="D130" s="2459" t="str">
        <f>REPT(CHAR(7),RANK(C130,C127:C131,1))</f>
        <v>_x0007_</v>
      </c>
      <c r="E130" s="2310"/>
      <c r="F130" s="2311"/>
      <c r="G130" s="2249"/>
      <c r="H130" s="2249"/>
      <c r="I130" s="2249"/>
      <c r="J130" s="2250"/>
      <c r="K130" s="2252"/>
      <c r="L130" s="2210"/>
      <c r="M130" s="2210"/>
      <c r="N130" s="2210"/>
      <c r="O130" s="2210"/>
      <c r="P130" s="2210"/>
      <c r="Q130" s="2210"/>
      <c r="R130" s="2210"/>
      <c r="S130" s="2210"/>
      <c r="T130" s="2210"/>
      <c r="U130" s="2210"/>
      <c r="V130" s="2210"/>
      <c r="W130" s="2210"/>
      <c r="X130" s="2210"/>
      <c r="Y130" s="2210"/>
      <c r="Z130" s="2210"/>
      <c r="AA130" s="2210"/>
    </row>
    <row r="131" spans="1:27" s="323" customFormat="1" ht="24.95" customHeight="1">
      <c r="A131" s="2208"/>
      <c r="B131" s="2289"/>
      <c r="C131" s="2313">
        <v>7</v>
      </c>
      <c r="D131" s="2459" t="str">
        <f>REPT(CHAR(7),RANK(C131,C127:C131,1))</f>
        <v>_x0007__x0007__x0007__x0007_</v>
      </c>
      <c r="E131" s="2310"/>
      <c r="F131" s="2311"/>
      <c r="G131" s="2249"/>
      <c r="H131" s="2249"/>
      <c r="I131" s="2249"/>
      <c r="J131" s="2250"/>
      <c r="K131" s="2252"/>
      <c r="L131" s="2210"/>
      <c r="M131" s="2210"/>
      <c r="N131" s="2210"/>
      <c r="O131" s="2210"/>
      <c r="P131" s="2210"/>
      <c r="Q131" s="2210"/>
      <c r="R131" s="2210"/>
      <c r="S131" s="2210"/>
      <c r="T131" s="2210"/>
      <c r="U131" s="2210"/>
      <c r="V131" s="2210"/>
      <c r="W131" s="2210"/>
      <c r="X131" s="2210"/>
      <c r="Y131" s="2210"/>
      <c r="Z131" s="2210"/>
      <c r="AA131" s="2210"/>
    </row>
    <row r="132" spans="1:27" s="323" customFormat="1" ht="24.95" customHeight="1" thickBot="1">
      <c r="A132" s="2208"/>
      <c r="B132" s="2315" t="s">
        <v>1696</v>
      </c>
      <c r="C132" s="2260"/>
      <c r="D132" s="2316"/>
      <c r="E132" s="2316"/>
      <c r="F132" s="2316"/>
      <c r="G132" s="2258"/>
      <c r="H132" s="2258"/>
      <c r="I132" s="2258"/>
      <c r="J132" s="2259"/>
      <c r="K132" s="2261"/>
      <c r="L132" s="2210"/>
      <c r="M132" s="2210"/>
      <c r="N132" s="2210"/>
      <c r="O132" s="2210"/>
      <c r="P132" s="2210"/>
      <c r="Q132" s="2210"/>
      <c r="R132" s="2210"/>
      <c r="S132" s="2210"/>
      <c r="T132" s="2210"/>
      <c r="U132" s="2210"/>
      <c r="V132" s="2210"/>
      <c r="W132" s="2210"/>
      <c r="X132" s="2210"/>
      <c r="Y132" s="2210"/>
      <c r="Z132" s="2210"/>
      <c r="AA132" s="2210"/>
    </row>
    <row r="133" spans="1:27" s="323" customFormat="1" ht="24.95" customHeight="1" thickBot="1">
      <c r="A133" s="2208"/>
      <c r="B133" s="2209"/>
      <c r="C133" s="2210"/>
      <c r="D133" s="2262"/>
      <c r="E133" s="2262"/>
      <c r="F133" s="2263"/>
      <c r="G133" s="2263"/>
      <c r="H133" s="2263"/>
      <c r="I133" s="2263"/>
      <c r="J133" s="2219"/>
      <c r="K133" s="2210"/>
      <c r="L133" s="2210"/>
      <c r="M133" s="2210"/>
      <c r="N133" s="2210"/>
      <c r="O133" s="2210"/>
      <c r="P133" s="2210"/>
      <c r="Q133" s="2210"/>
      <c r="R133" s="2210"/>
      <c r="S133" s="2210"/>
      <c r="T133" s="2210"/>
      <c r="U133" s="2210"/>
      <c r="V133" s="2210"/>
      <c r="W133" s="2210"/>
      <c r="X133" s="2210"/>
      <c r="Y133" s="2210"/>
      <c r="Z133" s="2210"/>
      <c r="AA133" s="2210"/>
    </row>
    <row r="134" spans="1:27" s="323" customFormat="1" ht="24.95" customHeight="1">
      <c r="A134" s="2317"/>
      <c r="B134" s="2318"/>
      <c r="C134" s="2319"/>
      <c r="D134" s="2298"/>
      <c r="E134" s="2298"/>
      <c r="F134" s="2298"/>
      <c r="G134" s="2298"/>
      <c r="H134" s="2298"/>
      <c r="I134" s="2320"/>
      <c r="J134" s="2250"/>
      <c r="K134" s="2251"/>
      <c r="L134" s="2251"/>
      <c r="M134" s="2210"/>
      <c r="N134" s="2210"/>
      <c r="O134" s="2210"/>
      <c r="P134" s="2210"/>
      <c r="Q134" s="2210"/>
      <c r="R134" s="2210"/>
      <c r="S134" s="2210"/>
      <c r="T134" s="2210"/>
      <c r="U134" s="2210"/>
      <c r="V134" s="2210"/>
      <c r="W134" s="2210"/>
      <c r="X134" s="2210"/>
      <c r="Y134" s="2210"/>
      <c r="Z134" s="2210"/>
      <c r="AA134" s="2210"/>
    </row>
    <row r="135" spans="1:27" s="323" customFormat="1" ht="24.95" customHeight="1">
      <c r="A135" s="2317"/>
      <c r="B135" s="2321"/>
      <c r="C135" s="2270" t="s">
        <v>1604</v>
      </c>
      <c r="D135" s="2249"/>
      <c r="E135" s="2249"/>
      <c r="F135" s="2249"/>
      <c r="G135" s="2249"/>
      <c r="H135" s="2249"/>
      <c r="I135" s="2322"/>
      <c r="J135" s="2250"/>
      <c r="K135" s="2251"/>
      <c r="L135" s="2251"/>
      <c r="M135" s="2210"/>
      <c r="N135" s="2210"/>
      <c r="O135" s="2210"/>
      <c r="P135" s="2210"/>
      <c r="Q135" s="2210"/>
      <c r="R135" s="2210"/>
      <c r="S135" s="2210"/>
      <c r="T135" s="2210"/>
      <c r="U135" s="2210"/>
      <c r="V135" s="2210"/>
      <c r="W135" s="2210"/>
      <c r="X135" s="2210"/>
      <c r="Y135" s="2210"/>
      <c r="Z135" s="2210"/>
      <c r="AA135" s="2210"/>
    </row>
    <row r="136" spans="1:27" s="323" customFormat="1" ht="24.95" customHeight="1">
      <c r="A136" s="2317"/>
      <c r="B136" s="2247" t="s">
        <v>1605</v>
      </c>
      <c r="C136" s="2251"/>
      <c r="D136" s="2251"/>
      <c r="E136" s="2249"/>
      <c r="F136" s="2249"/>
      <c r="G136" s="2323"/>
      <c r="H136" s="2251"/>
      <c r="I136" s="2324"/>
      <c r="J136" s="2251"/>
      <c r="K136" s="2251"/>
      <c r="L136" s="2251"/>
      <c r="M136" s="2210"/>
      <c r="N136" s="2210"/>
      <c r="O136" s="2210"/>
      <c r="P136" s="2210"/>
      <c r="Q136" s="2210"/>
      <c r="R136" s="2210"/>
      <c r="S136" s="2210"/>
      <c r="T136" s="2210"/>
      <c r="U136" s="2210"/>
      <c r="V136" s="2210"/>
      <c r="W136" s="2210"/>
      <c r="X136" s="2210"/>
      <c r="Y136" s="2210"/>
      <c r="Z136" s="2210"/>
      <c r="AA136" s="2210"/>
    </row>
    <row r="137" spans="1:27" s="323" customFormat="1" ht="24.95" customHeight="1">
      <c r="A137" s="2317"/>
      <c r="B137" s="2325">
        <f>ROW()</f>
        <v>137</v>
      </c>
      <c r="C137" s="4900">
        <f ca="1">TODAY()</f>
        <v>45233</v>
      </c>
      <c r="D137" s="4900"/>
      <c r="E137" s="4900"/>
      <c r="F137" s="2314"/>
      <c r="G137" s="2439" t="str">
        <f ca="1">_xlfn.FORMULATEXT(C137)</f>
        <v>=AUJOURDHUI()</v>
      </c>
      <c r="H137" s="2251"/>
      <c r="I137" s="2324"/>
      <c r="J137" s="2251"/>
      <c r="K137" s="2251"/>
      <c r="L137" s="2251"/>
      <c r="M137" s="2210"/>
      <c r="N137" s="2210"/>
      <c r="O137" s="2210"/>
      <c r="P137" s="2210"/>
      <c r="Q137" s="2210"/>
      <c r="R137" s="2210"/>
      <c r="S137" s="2210"/>
      <c r="T137" s="2210"/>
      <c r="U137" s="2210"/>
      <c r="V137" s="2210"/>
      <c r="W137" s="2210"/>
      <c r="X137" s="2210"/>
      <c r="Y137" s="2210"/>
      <c r="Z137" s="2210"/>
      <c r="AA137" s="2210"/>
    </row>
    <row r="138" spans="1:27" s="323" customFormat="1" ht="24.95" customHeight="1">
      <c r="A138" s="2317"/>
      <c r="B138" s="2321"/>
      <c r="C138" s="2314" t="s">
        <v>1606</v>
      </c>
      <c r="D138" s="2311"/>
      <c r="E138" s="2311"/>
      <c r="F138" s="2311"/>
      <c r="G138" s="2311"/>
      <c r="H138" s="2251"/>
      <c r="I138" s="2324"/>
      <c r="J138" s="2251"/>
      <c r="K138" s="2251"/>
      <c r="L138" s="2251"/>
      <c r="M138" s="2210"/>
      <c r="N138" s="2210"/>
      <c r="O138" s="2210"/>
      <c r="P138" s="2210"/>
      <c r="Q138" s="2210"/>
      <c r="R138" s="2210"/>
      <c r="S138" s="2210"/>
      <c r="T138" s="2210"/>
      <c r="U138" s="2210"/>
      <c r="V138" s="2210"/>
      <c r="W138" s="2210"/>
      <c r="X138" s="2210"/>
      <c r="Y138" s="2210"/>
      <c r="Z138" s="2210"/>
      <c r="AA138" s="2210"/>
    </row>
    <row r="139" spans="1:27" s="323" customFormat="1" ht="24.95" customHeight="1">
      <c r="A139" s="2317"/>
      <c r="B139" s="2321"/>
      <c r="C139" s="2314"/>
      <c r="D139" s="2311"/>
      <c r="E139" s="2311"/>
      <c r="F139" s="2311"/>
      <c r="G139" s="2311"/>
      <c r="H139" s="2251"/>
      <c r="I139" s="2324"/>
      <c r="J139" s="2251"/>
      <c r="K139" s="2251"/>
      <c r="L139" s="2251"/>
      <c r="M139" s="2210"/>
      <c r="N139" s="2210"/>
      <c r="O139" s="2210"/>
      <c r="P139" s="2210"/>
      <c r="Q139" s="2210"/>
      <c r="R139" s="2210"/>
      <c r="S139" s="2210"/>
      <c r="T139" s="2210"/>
      <c r="U139" s="2210"/>
      <c r="V139" s="2210"/>
      <c r="W139" s="2210"/>
      <c r="X139" s="2210"/>
      <c r="Y139" s="2210"/>
      <c r="Z139" s="2210"/>
      <c r="AA139" s="2210"/>
    </row>
    <row r="140" spans="1:27" s="323" customFormat="1" ht="24.95" customHeight="1">
      <c r="A140" s="2317"/>
      <c r="B140" s="2325">
        <f>ROW()</f>
        <v>140</v>
      </c>
      <c r="C140" s="4900">
        <f ca="1">NOW()</f>
        <v>45233.415746643521</v>
      </c>
      <c r="D140" s="4900"/>
      <c r="E140" s="4900"/>
      <c r="F140" s="2314"/>
      <c r="G140" s="2439" t="str">
        <f ca="1">_xlfn.FORMULATEXT(C140)</f>
        <v>=MAINTENANT()</v>
      </c>
      <c r="H140" s="2251"/>
      <c r="I140" s="2324"/>
      <c r="J140" s="2251"/>
      <c r="K140" s="2251"/>
      <c r="L140" s="2251"/>
      <c r="M140" s="2210"/>
      <c r="N140" s="2210"/>
      <c r="O140" s="2210"/>
      <c r="P140" s="2210"/>
      <c r="Q140" s="2210"/>
      <c r="R140" s="2210"/>
      <c r="S140" s="2210"/>
      <c r="T140" s="2210"/>
      <c r="U140" s="2210"/>
      <c r="V140" s="2210"/>
      <c r="W140" s="2210"/>
      <c r="X140" s="2210"/>
      <c r="Y140" s="2210"/>
      <c r="Z140" s="2210"/>
      <c r="AA140" s="2210"/>
    </row>
    <row r="141" spans="1:27" s="323" customFormat="1" ht="24.95" customHeight="1">
      <c r="A141" s="2317"/>
      <c r="B141" s="2321"/>
      <c r="C141" s="2314" t="s">
        <v>1606</v>
      </c>
      <c r="D141" s="2311"/>
      <c r="E141" s="2311"/>
      <c r="F141" s="2311"/>
      <c r="G141" s="2311"/>
      <c r="H141" s="2251"/>
      <c r="I141" s="2324"/>
      <c r="J141" s="2251"/>
      <c r="K141" s="2251"/>
      <c r="L141" s="2251"/>
      <c r="M141" s="2210"/>
      <c r="N141" s="2210"/>
      <c r="O141" s="2210"/>
      <c r="P141" s="2210"/>
      <c r="Q141" s="2210"/>
      <c r="R141" s="2210"/>
      <c r="S141" s="2210"/>
      <c r="T141" s="2210"/>
      <c r="U141" s="2210"/>
      <c r="V141" s="2210"/>
      <c r="W141" s="2210"/>
      <c r="X141" s="2210"/>
      <c r="Y141" s="2210"/>
      <c r="Z141" s="2210"/>
      <c r="AA141" s="2210"/>
    </row>
    <row r="142" spans="1:27" s="323" customFormat="1" ht="24.95" customHeight="1">
      <c r="A142" s="2317"/>
      <c r="B142" s="2321"/>
      <c r="C142" s="2311"/>
      <c r="D142" s="2311"/>
      <c r="E142" s="2311"/>
      <c r="F142" s="2311"/>
      <c r="G142" s="2311"/>
      <c r="H142" s="2251"/>
      <c r="I142" s="2324"/>
      <c r="J142" s="2251"/>
      <c r="K142" s="2251"/>
      <c r="L142" s="2251"/>
      <c r="M142" s="2210"/>
      <c r="N142" s="2210"/>
      <c r="O142" s="2210"/>
      <c r="P142" s="2210"/>
      <c r="Q142" s="2210"/>
      <c r="R142" s="2210"/>
      <c r="S142" s="2210"/>
      <c r="T142" s="2210"/>
      <c r="U142" s="2210"/>
      <c r="V142" s="2210"/>
      <c r="W142" s="2210"/>
      <c r="X142" s="2210"/>
      <c r="Y142" s="2210"/>
      <c r="Z142" s="2210"/>
      <c r="AA142" s="2210"/>
    </row>
    <row r="143" spans="1:27" s="323" customFormat="1" ht="24.95" customHeight="1">
      <c r="A143" s="2317"/>
      <c r="B143" s="2325">
        <f>ROW()</f>
        <v>143</v>
      </c>
      <c r="C143" s="4901">
        <f ca="1">NOW()</f>
        <v>45233.415746643521</v>
      </c>
      <c r="D143" s="4901"/>
      <c r="E143" s="4901"/>
      <c r="F143" s="2314"/>
      <c r="G143" s="2439" t="str">
        <f ca="1">_xlfn.FORMULATEXT(C143)</f>
        <v>=MAINTENANT()</v>
      </c>
      <c r="H143" s="2251"/>
      <c r="I143" s="2324"/>
      <c r="J143" s="2251"/>
      <c r="K143" s="2251"/>
      <c r="L143" s="2251"/>
      <c r="M143" s="2210"/>
      <c r="N143" s="2210"/>
      <c r="O143" s="2210"/>
      <c r="P143" s="2210"/>
      <c r="Q143" s="2210"/>
      <c r="R143" s="2210"/>
      <c r="S143" s="2210"/>
      <c r="T143" s="2210"/>
      <c r="U143" s="2210"/>
      <c r="V143" s="2210"/>
      <c r="W143" s="2210"/>
      <c r="X143" s="2210"/>
      <c r="Y143" s="2210"/>
      <c r="Z143" s="2210"/>
      <c r="AA143" s="2210"/>
    </row>
    <row r="144" spans="1:27" s="323" customFormat="1" ht="24.95" customHeight="1">
      <c r="A144" s="2317"/>
      <c r="B144" s="2321"/>
      <c r="C144" s="2314"/>
      <c r="D144" s="2326" t="s">
        <v>1607</v>
      </c>
      <c r="E144" s="2327" t="s">
        <v>1608</v>
      </c>
      <c r="F144" s="2311"/>
      <c r="G144" s="2311"/>
      <c r="H144" s="2251"/>
      <c r="I144" s="2324"/>
      <c r="J144" s="2251"/>
      <c r="K144" s="2251"/>
      <c r="L144" s="2251"/>
      <c r="M144" s="2210"/>
      <c r="N144" s="2210"/>
      <c r="O144" s="2210"/>
      <c r="P144" s="2210"/>
      <c r="Q144" s="2210"/>
      <c r="R144" s="2210"/>
      <c r="S144" s="2210"/>
      <c r="T144" s="2210"/>
      <c r="U144" s="2210"/>
      <c r="V144" s="2210"/>
      <c r="W144" s="2210"/>
      <c r="X144" s="2210"/>
      <c r="Y144" s="2210"/>
      <c r="Z144" s="2210"/>
      <c r="AA144" s="2210"/>
    </row>
    <row r="145" spans="1:27" s="323" customFormat="1" ht="24.95" customHeight="1">
      <c r="A145" s="2317"/>
      <c r="B145" s="2321"/>
      <c r="C145" s="2314"/>
      <c r="D145" s="2311"/>
      <c r="E145" s="2311"/>
      <c r="F145" s="2311"/>
      <c r="G145" s="2311"/>
      <c r="H145" s="2251"/>
      <c r="I145" s="2324"/>
      <c r="J145" s="2251"/>
      <c r="K145" s="2251"/>
      <c r="L145" s="2251"/>
      <c r="M145" s="2210"/>
      <c r="N145" s="2210"/>
      <c r="O145" s="2210"/>
      <c r="P145" s="2210"/>
      <c r="Q145" s="2210"/>
      <c r="R145" s="2210"/>
      <c r="S145" s="2210"/>
      <c r="T145" s="2210"/>
      <c r="U145" s="2210"/>
      <c r="V145" s="2210"/>
      <c r="W145" s="2210"/>
      <c r="X145" s="2210"/>
      <c r="Y145" s="2210"/>
      <c r="Z145" s="2210"/>
      <c r="AA145" s="2210"/>
    </row>
    <row r="146" spans="1:27" s="323" customFormat="1" ht="24.95" customHeight="1">
      <c r="A146" s="2317"/>
      <c r="B146" s="2325">
        <f>ROW()</f>
        <v>146</v>
      </c>
      <c r="C146" s="2460">
        <f ca="1">NOW()</f>
        <v>45233.415746643521</v>
      </c>
      <c r="D146" s="2310"/>
      <c r="E146" s="2251"/>
      <c r="F146" s="2314"/>
      <c r="G146" s="2439" t="str">
        <f ca="1">_xlfn.FORMULATEXT(C146)</f>
        <v>=MAINTENANT()</v>
      </c>
      <c r="H146" s="2251"/>
      <c r="I146" s="2324"/>
      <c r="J146" s="2251"/>
      <c r="K146" s="2251"/>
      <c r="L146" s="2251"/>
      <c r="M146" s="2210"/>
      <c r="N146" s="2210"/>
      <c r="O146" s="2210"/>
      <c r="P146" s="2210"/>
      <c r="Q146" s="2210"/>
      <c r="R146" s="2210"/>
      <c r="S146" s="2210"/>
      <c r="T146" s="2210"/>
      <c r="U146" s="2210"/>
      <c r="V146" s="2210"/>
      <c r="W146" s="2210"/>
      <c r="X146" s="2210"/>
      <c r="Y146" s="2210"/>
      <c r="Z146" s="2210"/>
      <c r="AA146" s="2210"/>
    </row>
    <row r="147" spans="1:27" s="323" customFormat="1" ht="24.95" customHeight="1">
      <c r="A147" s="2317"/>
      <c r="B147" s="2321"/>
      <c r="C147" s="2314" t="s">
        <v>1609</v>
      </c>
      <c r="D147" s="2310"/>
      <c r="E147" s="2311"/>
      <c r="F147" s="2461"/>
      <c r="G147" s="2461"/>
      <c r="H147" s="2251"/>
      <c r="I147" s="2324"/>
      <c r="J147" s="2251"/>
      <c r="K147" s="2251"/>
      <c r="L147" s="2251"/>
      <c r="M147" s="2210"/>
      <c r="N147" s="2210"/>
      <c r="O147" s="2210"/>
      <c r="P147" s="2210"/>
      <c r="Q147" s="2210"/>
      <c r="R147" s="2210"/>
      <c r="S147" s="2210"/>
      <c r="T147" s="2210"/>
      <c r="U147" s="2210"/>
      <c r="V147" s="2210"/>
      <c r="W147" s="2210"/>
      <c r="X147" s="2210"/>
      <c r="Y147" s="2210"/>
      <c r="Z147" s="2210"/>
      <c r="AA147" s="2210"/>
    </row>
    <row r="148" spans="1:27" s="323" customFormat="1" ht="24.95" customHeight="1">
      <c r="A148" s="2317"/>
      <c r="B148" s="2321"/>
      <c r="C148" s="2317"/>
      <c r="D148" s="2317"/>
      <c r="E148" s="2317"/>
      <c r="F148" s="2317"/>
      <c r="G148" s="2317"/>
      <c r="H148" s="2317"/>
      <c r="I148" s="2328"/>
      <c r="J148" s="2317"/>
      <c r="K148" s="2317"/>
      <c r="L148" s="2317"/>
      <c r="M148" s="2208"/>
      <c r="N148" s="2208"/>
      <c r="O148" s="2208"/>
      <c r="P148" s="2208"/>
      <c r="Q148" s="2208"/>
      <c r="R148" s="2210"/>
      <c r="S148" s="2210"/>
      <c r="T148" s="2210"/>
      <c r="U148" s="2210"/>
      <c r="V148" s="2210"/>
      <c r="W148" s="2210"/>
      <c r="X148" s="2210"/>
      <c r="Y148" s="2210"/>
      <c r="Z148" s="2210"/>
      <c r="AA148" s="2210"/>
    </row>
    <row r="149" spans="1:27" s="323" customFormat="1" ht="24.95" customHeight="1">
      <c r="A149" s="2317"/>
      <c r="B149" s="2325">
        <f>ROW()</f>
        <v>149</v>
      </c>
      <c r="C149" s="4902">
        <f ca="1">TODAY()</f>
        <v>45233</v>
      </c>
      <c r="D149" s="4902"/>
      <c r="E149" s="2317"/>
      <c r="F149" s="2317"/>
      <c r="G149" s="2439" t="str">
        <f ca="1">_xlfn.FORMULATEXT(C149)</f>
        <v>=AUJOURDHUI()</v>
      </c>
      <c r="H149" s="2251"/>
      <c r="I149" s="2324"/>
      <c r="J149" s="2251"/>
      <c r="K149" s="2251"/>
      <c r="L149" s="2251"/>
      <c r="M149" s="2210"/>
      <c r="N149" s="2292"/>
      <c r="O149" s="2292"/>
      <c r="P149" s="2292"/>
      <c r="Q149" s="2292"/>
      <c r="R149" s="2210"/>
      <c r="S149" s="2210"/>
      <c r="T149" s="2210"/>
      <c r="U149" s="2210"/>
      <c r="V149" s="2210"/>
      <c r="W149" s="2210"/>
      <c r="X149" s="2210"/>
      <c r="Y149" s="2210"/>
      <c r="Z149" s="2210"/>
      <c r="AA149" s="2210"/>
    </row>
    <row r="150" spans="1:27" s="323" customFormat="1" ht="24.95" customHeight="1">
      <c r="A150" s="2317"/>
      <c r="B150" s="2321"/>
      <c r="C150" s="2314" t="s">
        <v>1606</v>
      </c>
      <c r="D150" s="2250"/>
      <c r="E150" s="2314"/>
      <c r="F150" s="2250"/>
      <c r="G150" s="2250"/>
      <c r="H150" s="2250"/>
      <c r="I150" s="2329"/>
      <c r="J150" s="2251"/>
      <c r="K150" s="2251"/>
      <c r="L150" s="2251"/>
      <c r="M150" s="2210"/>
      <c r="N150" s="2292"/>
      <c r="O150" s="2292"/>
      <c r="P150" s="2292"/>
      <c r="Q150" s="2292"/>
      <c r="R150" s="2210"/>
      <c r="S150" s="2210"/>
      <c r="T150" s="2210"/>
      <c r="U150" s="2210"/>
      <c r="V150" s="2210"/>
      <c r="W150" s="2210"/>
      <c r="X150" s="2210"/>
      <c r="Y150" s="2210"/>
      <c r="Z150" s="2210"/>
      <c r="AA150" s="2210"/>
    </row>
    <row r="151" spans="1:27" s="323" customFormat="1" ht="24.95" customHeight="1" thickBot="1">
      <c r="A151" s="2317"/>
      <c r="B151" s="2330"/>
      <c r="C151" s="2331"/>
      <c r="D151" s="2332"/>
      <c r="E151" s="2331"/>
      <c r="F151" s="2332"/>
      <c r="G151" s="2332"/>
      <c r="H151" s="2332"/>
      <c r="I151" s="2333"/>
      <c r="J151" s="2251"/>
      <c r="K151" s="2251"/>
      <c r="L151" s="2251"/>
      <c r="M151" s="2210"/>
      <c r="N151" s="2292"/>
      <c r="O151" s="2292"/>
      <c r="P151" s="2292"/>
      <c r="Q151" s="2292"/>
      <c r="R151" s="2210"/>
      <c r="S151" s="2210"/>
      <c r="T151" s="2210"/>
      <c r="U151" s="2210"/>
      <c r="V151" s="2210"/>
      <c r="W151" s="2210"/>
      <c r="X151" s="2210"/>
      <c r="Y151" s="2210"/>
      <c r="Z151" s="2210"/>
      <c r="AA151" s="2210"/>
    </row>
    <row r="152" spans="1:27" s="323" customFormat="1" ht="24.95" customHeight="1" thickBot="1">
      <c r="A152" s="2317"/>
      <c r="B152" s="2317"/>
      <c r="C152" s="2314"/>
      <c r="D152" s="2250"/>
      <c r="E152" s="2314"/>
      <c r="F152" s="2250"/>
      <c r="G152" s="2250"/>
      <c r="H152" s="2250"/>
      <c r="I152" s="2250"/>
      <c r="J152" s="2251"/>
      <c r="K152" s="2251"/>
      <c r="L152" s="2251"/>
      <c r="M152" s="2210"/>
      <c r="N152" s="2292"/>
      <c r="O152" s="2292"/>
      <c r="P152" s="2292"/>
      <c r="Q152" s="2292"/>
      <c r="R152" s="2210"/>
      <c r="S152" s="2210"/>
      <c r="T152" s="2210"/>
      <c r="U152" s="2210"/>
      <c r="V152" s="2210"/>
      <c r="W152" s="2210"/>
      <c r="X152" s="2210"/>
      <c r="Y152" s="2210"/>
      <c r="Z152" s="2210"/>
      <c r="AA152" s="2210"/>
    </row>
    <row r="153" spans="1:27" s="323" customFormat="1" ht="24.95" customHeight="1">
      <c r="A153" s="2317"/>
      <c r="B153" s="2242"/>
      <c r="C153" s="2243"/>
      <c r="D153" s="2245"/>
      <c r="E153" s="2245"/>
      <c r="F153" s="2245"/>
      <c r="G153" s="2245"/>
      <c r="H153" s="2245"/>
      <c r="I153" s="2245"/>
      <c r="J153" s="2243"/>
      <c r="K153" s="2243"/>
      <c r="L153" s="2246"/>
      <c r="M153" s="2210"/>
      <c r="N153" s="2292"/>
      <c r="O153" s="2292"/>
      <c r="P153" s="2292"/>
      <c r="Q153" s="2292"/>
      <c r="R153" s="2210"/>
      <c r="S153" s="2210"/>
      <c r="T153" s="2210"/>
      <c r="U153" s="2210"/>
      <c r="V153" s="2210"/>
      <c r="W153" s="2210"/>
      <c r="X153" s="2210"/>
      <c r="Y153" s="2210"/>
      <c r="Z153" s="2210"/>
      <c r="AA153" s="2210"/>
    </row>
    <row r="154" spans="1:27" s="323" customFormat="1" ht="24.95" customHeight="1">
      <c r="A154" s="2317"/>
      <c r="B154" s="2289"/>
      <c r="C154" s="2270" t="s">
        <v>1610</v>
      </c>
      <c r="D154" s="2334"/>
      <c r="E154" s="2249"/>
      <c r="F154" s="2249"/>
      <c r="G154" s="2249"/>
      <c r="H154" s="2249"/>
      <c r="I154" s="2249"/>
      <c r="J154" s="2251"/>
      <c r="K154" s="2251"/>
      <c r="L154" s="2252"/>
      <c r="M154" s="2210"/>
      <c r="N154" s="2292"/>
      <c r="O154" s="2292"/>
      <c r="P154" s="2292"/>
      <c r="Q154" s="2292"/>
      <c r="R154" s="2210"/>
      <c r="S154" s="2210"/>
      <c r="T154" s="2210"/>
      <c r="U154" s="2210"/>
      <c r="V154" s="2210"/>
      <c r="W154" s="2210"/>
      <c r="X154" s="2210"/>
      <c r="Y154" s="2210"/>
      <c r="Z154" s="2210"/>
      <c r="AA154" s="2210"/>
    </row>
    <row r="155" spans="1:27" s="323" customFormat="1" ht="24.95" customHeight="1">
      <c r="A155" s="2317"/>
      <c r="B155" s="2247" t="s">
        <v>1605</v>
      </c>
      <c r="C155" s="2462" t="s">
        <v>1611</v>
      </c>
      <c r="D155" s="2334"/>
      <c r="E155" s="2249"/>
      <c r="F155" s="2249"/>
      <c r="G155" s="2249"/>
      <c r="H155" s="2249"/>
      <c r="I155" s="2249"/>
      <c r="J155" s="2251"/>
      <c r="K155" s="2251"/>
      <c r="L155" s="2252"/>
      <c r="M155" s="2210"/>
      <c r="N155" s="2292"/>
      <c r="O155" s="2292"/>
      <c r="P155" s="2292"/>
      <c r="Q155" s="2292"/>
      <c r="R155" s="2210"/>
      <c r="S155" s="2210"/>
      <c r="T155" s="2210"/>
      <c r="U155" s="2210"/>
      <c r="V155" s="2210"/>
      <c r="W155" s="2210"/>
      <c r="X155" s="2210"/>
      <c r="Y155" s="2210"/>
      <c r="Z155" s="2210"/>
      <c r="AA155" s="2210"/>
    </row>
    <row r="156" spans="1:27" s="323" customFormat="1" ht="24.95" customHeight="1">
      <c r="A156" s="2317"/>
      <c r="B156" s="2247">
        <f>ROW()</f>
        <v>156</v>
      </c>
      <c r="C156" s="2463">
        <f ca="1">INT((C149-(DATE(YEAR(C149-WEEKDAY(C149-1)+4),1,3)-WEEKDAY(DATE(YEAR(C149 -WEEKDAY(C149-1)+4),1,3)))+5)/7)</f>
        <v>44</v>
      </c>
      <c r="D156" s="2464"/>
      <c r="E156" s="2249"/>
      <c r="F156" s="2249"/>
      <c r="G156" s="2249"/>
      <c r="H156" s="2249"/>
      <c r="I156" s="2249"/>
      <c r="J156" s="2251"/>
      <c r="K156" s="2251"/>
      <c r="L156" s="2252"/>
      <c r="M156" s="2210"/>
      <c r="N156" s="2292"/>
      <c r="O156" s="2292"/>
      <c r="P156" s="2292"/>
      <c r="Q156" s="2292"/>
      <c r="R156" s="2210"/>
      <c r="S156" s="2210"/>
      <c r="T156" s="2210"/>
      <c r="U156" s="2210"/>
      <c r="V156" s="2210"/>
      <c r="W156" s="2210"/>
      <c r="X156" s="2210"/>
      <c r="Y156" s="2210"/>
      <c r="Z156" s="2210"/>
      <c r="AA156" s="2210"/>
    </row>
    <row r="157" spans="1:27" s="323" customFormat="1" ht="24.95" customHeight="1">
      <c r="A157" s="2317"/>
      <c r="B157" s="2289"/>
      <c r="C157" s="2439" t="str">
        <f ca="1">_xlfn.FORMULATEXT(C156)</f>
        <v>=ENT((C149-(DATE(ANNEE(C149-JOURSEM(C149-1)+4);1;3)-JOURSEM(DATE(ANNEE(C149 -JOURSEM(C149-1)+4);1;3)))+5)/7)</v>
      </c>
      <c r="D157" s="2249"/>
      <c r="E157" s="2249"/>
      <c r="F157" s="2249"/>
      <c r="G157" s="2249"/>
      <c r="H157" s="2249"/>
      <c r="I157" s="2249"/>
      <c r="J157" s="2251"/>
      <c r="K157" s="2251"/>
      <c r="L157" s="2252"/>
      <c r="M157" s="2210"/>
      <c r="N157" s="2292"/>
      <c r="O157" s="2292"/>
      <c r="P157" s="2292"/>
      <c r="Q157" s="2292"/>
      <c r="R157" s="2210"/>
      <c r="S157" s="2210"/>
      <c r="T157" s="2210"/>
      <c r="U157" s="2210"/>
      <c r="V157" s="2210"/>
      <c r="W157" s="2210"/>
      <c r="X157" s="2210"/>
      <c r="Y157" s="2210"/>
      <c r="Z157" s="2210"/>
      <c r="AA157" s="2210"/>
    </row>
    <row r="158" spans="1:27" s="323" customFormat="1" ht="24.95" customHeight="1">
      <c r="A158" s="2317"/>
      <c r="B158" s="2289"/>
      <c r="C158" s="2317"/>
      <c r="D158" s="2317"/>
      <c r="E158" s="2249"/>
      <c r="F158" s="2249"/>
      <c r="G158" s="2249"/>
      <c r="H158" s="2249"/>
      <c r="I158" s="2249"/>
      <c r="J158" s="2251"/>
      <c r="K158" s="2251"/>
      <c r="L158" s="2252"/>
      <c r="M158" s="2210"/>
      <c r="N158" s="2210"/>
      <c r="O158" s="2210"/>
      <c r="P158" s="2210"/>
      <c r="Q158" s="2210"/>
      <c r="R158" s="2210"/>
      <c r="S158" s="2210"/>
      <c r="T158" s="2210"/>
      <c r="U158" s="2210"/>
      <c r="V158" s="2210"/>
      <c r="W158" s="2210"/>
      <c r="X158" s="2210"/>
      <c r="Y158" s="2210"/>
      <c r="Z158" s="2210"/>
      <c r="AA158" s="2210"/>
    </row>
    <row r="159" spans="1:27" s="323" customFormat="1" ht="24.95" customHeight="1">
      <c r="A159" s="2317"/>
      <c r="B159" s="2247">
        <f>ROW()</f>
        <v>159</v>
      </c>
      <c r="C159" s="4888">
        <f ca="1">C156</f>
        <v>44</v>
      </c>
      <c r="D159" s="4888"/>
      <c r="E159" s="2249"/>
      <c r="F159" s="2249"/>
      <c r="G159" s="2249"/>
      <c r="H159" s="2249"/>
      <c r="I159" s="2249"/>
      <c r="J159" s="2250"/>
      <c r="K159" s="2251"/>
      <c r="L159" s="2252"/>
      <c r="M159" s="2210"/>
      <c r="N159" s="2210"/>
      <c r="O159" s="2210"/>
      <c r="P159" s="2210"/>
      <c r="Q159" s="2210"/>
      <c r="R159" s="2210"/>
      <c r="S159" s="2210"/>
      <c r="T159" s="2210"/>
      <c r="U159" s="2210"/>
      <c r="V159" s="2210"/>
      <c r="W159" s="2210"/>
      <c r="X159" s="2210"/>
      <c r="Y159" s="2210"/>
      <c r="Z159" s="2210"/>
      <c r="AA159" s="2210"/>
    </row>
    <row r="160" spans="1:27" s="323" customFormat="1" ht="24.95" customHeight="1">
      <c r="A160" s="2317"/>
      <c r="B160" s="2289"/>
      <c r="C160" s="2439" t="str">
        <f ca="1">_xlfn.FORMULATEXT(C159)</f>
        <v>=C156</v>
      </c>
      <c r="D160" s="2314" t="s">
        <v>1612</v>
      </c>
      <c r="E160" s="2249"/>
      <c r="F160" s="2249"/>
      <c r="G160" s="2249"/>
      <c r="H160" s="2249"/>
      <c r="I160" s="2249"/>
      <c r="J160" s="2250"/>
      <c r="K160" s="2251"/>
      <c r="L160" s="2252"/>
      <c r="M160" s="2210"/>
      <c r="N160" s="2210"/>
      <c r="O160" s="2210"/>
      <c r="P160" s="2210"/>
      <c r="Q160" s="2210"/>
      <c r="R160" s="2210"/>
      <c r="S160" s="2210"/>
      <c r="T160" s="2210"/>
      <c r="U160" s="2210"/>
      <c r="V160" s="2210"/>
      <c r="W160" s="2210"/>
      <c r="X160" s="2210"/>
      <c r="Y160" s="2210"/>
      <c r="Z160" s="2210"/>
      <c r="AA160" s="2210"/>
    </row>
    <row r="161" spans="1:27" s="323" customFormat="1" ht="24.95" customHeight="1" thickBot="1">
      <c r="A161" s="2317"/>
      <c r="B161" s="2256"/>
      <c r="C161" s="2260"/>
      <c r="D161" s="2258"/>
      <c r="E161" s="2258"/>
      <c r="F161" s="2258"/>
      <c r="G161" s="2258"/>
      <c r="H161" s="2258"/>
      <c r="I161" s="2258"/>
      <c r="J161" s="2259"/>
      <c r="K161" s="2260"/>
      <c r="L161" s="2261"/>
      <c r="M161" s="2210"/>
      <c r="N161" s="2210"/>
      <c r="O161" s="2210"/>
      <c r="P161" s="2210"/>
      <c r="Q161" s="2210"/>
      <c r="R161" s="2210"/>
      <c r="S161" s="2210"/>
      <c r="T161" s="2210"/>
      <c r="U161" s="2210"/>
      <c r="V161" s="2210"/>
      <c r="W161" s="2210"/>
      <c r="X161" s="2210"/>
      <c r="Y161" s="2210"/>
      <c r="Z161" s="2210"/>
      <c r="AA161" s="2210"/>
    </row>
    <row r="162" spans="1:27" s="323" customFormat="1" ht="24.95" customHeight="1" thickBot="1">
      <c r="A162" s="2317"/>
      <c r="B162" s="2317"/>
      <c r="C162" s="2251"/>
      <c r="D162" s="2249"/>
      <c r="E162" s="2249"/>
      <c r="F162" s="2249"/>
      <c r="G162" s="2249"/>
      <c r="H162" s="2249"/>
      <c r="I162" s="2249"/>
      <c r="J162" s="2250"/>
      <c r="K162" s="2251"/>
      <c r="L162" s="2251"/>
      <c r="M162" s="2210"/>
      <c r="N162" s="2210"/>
      <c r="O162" s="2210"/>
      <c r="P162" s="2210"/>
      <c r="Q162" s="2210"/>
      <c r="R162" s="2210"/>
      <c r="S162" s="2210"/>
      <c r="T162" s="2210"/>
      <c r="U162" s="2210"/>
      <c r="V162" s="2210"/>
      <c r="W162" s="2210"/>
      <c r="X162" s="2210"/>
      <c r="Y162" s="2210"/>
      <c r="Z162" s="2210"/>
      <c r="AA162" s="2210"/>
    </row>
    <row r="163" spans="1:27" s="323" customFormat="1" ht="24.95" customHeight="1">
      <c r="A163" s="2317"/>
      <c r="B163" s="2242"/>
      <c r="C163" s="2243"/>
      <c r="D163" s="2244"/>
      <c r="E163" s="2244"/>
      <c r="F163" s="2244"/>
      <c r="G163" s="2244"/>
      <c r="H163" s="2244"/>
      <c r="I163" s="2244"/>
      <c r="J163" s="2274"/>
      <c r="K163" s="2251"/>
      <c r="L163" s="2251"/>
      <c r="M163" s="2210"/>
      <c r="N163" s="2210"/>
      <c r="O163" s="2210"/>
      <c r="P163" s="2210"/>
      <c r="Q163" s="2210"/>
      <c r="R163" s="2210"/>
      <c r="S163" s="2210"/>
      <c r="T163" s="2210"/>
      <c r="U163" s="2210"/>
      <c r="V163" s="2210"/>
      <c r="W163" s="2210"/>
      <c r="X163" s="2210"/>
      <c r="Y163" s="2210"/>
      <c r="Z163" s="2210"/>
      <c r="AA163" s="2210"/>
    </row>
    <row r="164" spans="1:27" s="323" customFormat="1" ht="24.95" customHeight="1">
      <c r="A164" s="2317"/>
      <c r="B164" s="2289"/>
      <c r="C164" s="2270" t="s">
        <v>1613</v>
      </c>
      <c r="D164" s="2251"/>
      <c r="E164" s="2251"/>
      <c r="F164" s="2251"/>
      <c r="G164" s="2251"/>
      <c r="H164" s="2251"/>
      <c r="I164" s="2251"/>
      <c r="J164" s="2252"/>
      <c r="K164" s="2251"/>
      <c r="L164" s="2251"/>
      <c r="M164" s="2210"/>
      <c r="N164" s="2210"/>
      <c r="O164" s="2210"/>
      <c r="P164" s="2210"/>
      <c r="Q164" s="2210"/>
      <c r="R164" s="2210"/>
      <c r="S164" s="2210"/>
      <c r="T164" s="2210"/>
      <c r="U164" s="2210"/>
      <c r="V164" s="2210"/>
      <c r="W164" s="2210"/>
      <c r="X164" s="2210"/>
      <c r="Y164" s="2210"/>
      <c r="Z164" s="2210"/>
      <c r="AA164" s="2210"/>
    </row>
    <row r="165" spans="1:27" s="323" customFormat="1" ht="24.95" customHeight="1">
      <c r="A165" s="2317"/>
      <c r="B165" s="2247" t="s">
        <v>1605</v>
      </c>
      <c r="C165" s="2462" t="s">
        <v>1611</v>
      </c>
      <c r="D165" s="2249"/>
      <c r="E165" s="2251"/>
      <c r="F165" s="2251"/>
      <c r="G165" s="2251"/>
      <c r="H165" s="2251"/>
      <c r="I165" s="2251"/>
      <c r="J165" s="2252"/>
      <c r="K165" s="2251"/>
      <c r="L165" s="2251"/>
      <c r="M165" s="2210"/>
      <c r="N165" s="2210"/>
      <c r="O165" s="2210"/>
      <c r="P165" s="2210"/>
      <c r="Q165" s="2210"/>
      <c r="R165" s="2210"/>
      <c r="S165" s="2210"/>
      <c r="T165" s="2210"/>
      <c r="U165" s="2210"/>
      <c r="V165" s="2210"/>
      <c r="W165" s="2210"/>
      <c r="X165" s="2210"/>
      <c r="Y165" s="2210"/>
      <c r="Z165" s="2210"/>
      <c r="AA165" s="2210"/>
    </row>
    <row r="166" spans="1:27" s="323" customFormat="1" ht="24.95" customHeight="1">
      <c r="A166" s="2317"/>
      <c r="B166" s="2247">
        <f>ROW()</f>
        <v>166</v>
      </c>
      <c r="C166" s="4889">
        <v>44140</v>
      </c>
      <c r="D166" s="4889"/>
      <c r="E166" s="2251"/>
      <c r="F166" s="2251"/>
      <c r="G166" s="2251"/>
      <c r="H166" s="2251"/>
      <c r="I166" s="2251"/>
      <c r="J166" s="2252"/>
      <c r="K166" s="2251"/>
      <c r="L166" s="2251"/>
      <c r="M166" s="2210"/>
      <c r="N166" s="2210"/>
      <c r="O166" s="2210"/>
      <c r="P166" s="2210"/>
      <c r="Q166" s="2210"/>
      <c r="R166" s="2210"/>
      <c r="S166" s="2210"/>
      <c r="T166" s="2210"/>
      <c r="U166" s="2210"/>
      <c r="V166" s="2210"/>
      <c r="W166" s="2210"/>
      <c r="X166" s="2210"/>
      <c r="Y166" s="2210"/>
      <c r="Z166" s="2210"/>
      <c r="AA166" s="2210"/>
    </row>
    <row r="167" spans="1:27" s="323" customFormat="1" ht="24.95" customHeight="1">
      <c r="A167" s="2317"/>
      <c r="B167" s="2247">
        <f>ROW()</f>
        <v>167</v>
      </c>
      <c r="C167" s="4890">
        <f>DATE(YEAR(C166),MONTH(C166)+1,1)-WEEKDAY(DATE(YEAR(C166),MONTH(C166)+1,2))</f>
        <v>44162</v>
      </c>
      <c r="D167" s="4890"/>
      <c r="E167" s="2251"/>
      <c r="F167" s="2251"/>
      <c r="G167" s="2251"/>
      <c r="H167" s="2251"/>
      <c r="I167" s="2251"/>
      <c r="J167" s="2252"/>
      <c r="K167" s="2251"/>
      <c r="L167" s="2251"/>
      <c r="M167" s="2210"/>
      <c r="N167" s="2210"/>
      <c r="O167" s="2210"/>
      <c r="P167" s="2210"/>
      <c r="Q167" s="2210"/>
      <c r="R167" s="2210"/>
      <c r="S167" s="2210"/>
      <c r="T167" s="2210"/>
      <c r="U167" s="2210"/>
      <c r="V167" s="2210"/>
      <c r="W167" s="2210"/>
      <c r="X167" s="2210"/>
      <c r="Y167" s="2210"/>
      <c r="Z167" s="2210"/>
      <c r="AA167" s="2210"/>
    </row>
    <row r="168" spans="1:27" s="323" customFormat="1" ht="24.95" customHeight="1">
      <c r="A168" s="2317"/>
      <c r="B168" s="2289"/>
      <c r="C168" s="2439" t="str">
        <f ca="1">_xlfn.FORMULATEXT(C167)</f>
        <v>=DATE(ANNEE(C166);MOIS(C166)+1;1)-JOURSEM(DATE(ANNEE(C166);MOIS(C166)+1;2))</v>
      </c>
      <c r="D168" s="2465"/>
      <c r="E168" s="2249"/>
      <c r="F168" s="2249"/>
      <c r="G168" s="2439"/>
      <c r="H168" s="2249"/>
      <c r="I168" s="2249"/>
      <c r="J168" s="2335"/>
      <c r="K168" s="2251"/>
      <c r="L168" s="2251"/>
      <c r="M168" s="2210"/>
      <c r="N168" s="2210"/>
      <c r="O168" s="2210"/>
      <c r="P168" s="2210"/>
      <c r="Q168" s="2210"/>
      <c r="R168" s="2210"/>
      <c r="S168" s="2210"/>
      <c r="T168" s="2210"/>
      <c r="U168" s="2210"/>
      <c r="V168" s="2210"/>
      <c r="W168" s="2210"/>
      <c r="X168" s="2210"/>
      <c r="Y168" s="2210"/>
      <c r="Z168" s="2210"/>
      <c r="AA168" s="2210"/>
    </row>
    <row r="169" spans="1:27" s="323" customFormat="1" ht="24.95" customHeight="1">
      <c r="A169" s="2317"/>
      <c r="B169" s="2289"/>
      <c r="C169" s="2251"/>
      <c r="D169" s="2251"/>
      <c r="E169" s="2251"/>
      <c r="F169" s="2251"/>
      <c r="G169" s="2251"/>
      <c r="H169" s="2251"/>
      <c r="I169" s="2251"/>
      <c r="J169" s="2252"/>
      <c r="K169" s="2251"/>
      <c r="L169" s="2251"/>
      <c r="M169" s="2210"/>
      <c r="N169" s="2210"/>
      <c r="O169" s="2210"/>
      <c r="P169" s="2210"/>
      <c r="Q169" s="2210"/>
      <c r="R169" s="2210"/>
      <c r="S169" s="2210"/>
      <c r="T169" s="2210"/>
      <c r="U169" s="2210"/>
      <c r="V169" s="2210"/>
      <c r="W169" s="2210"/>
      <c r="X169" s="2210"/>
      <c r="Y169" s="2210"/>
      <c r="Z169" s="2210"/>
      <c r="AA169" s="2210"/>
    </row>
    <row r="170" spans="1:27" s="323" customFormat="1" ht="24.95" customHeight="1">
      <c r="A170" s="2317"/>
      <c r="B170" s="2247">
        <f>ROW()</f>
        <v>170</v>
      </c>
      <c r="C170" s="4891">
        <f>DATE(YEAR(C166),MONTH(C166)+1,1)-WEEKDAY(DATE(YEAR(C166),MONTH(C166)+1,2))</f>
        <v>44162</v>
      </c>
      <c r="D170" s="4891"/>
      <c r="E170" s="4891"/>
      <c r="F170" s="4891"/>
      <c r="G170" s="2251"/>
      <c r="H170" s="2251"/>
      <c r="I170" s="2251"/>
      <c r="J170" s="2252"/>
      <c r="K170" s="2251"/>
      <c r="L170" s="2251"/>
      <c r="M170" s="2210"/>
      <c r="N170" s="2210"/>
      <c r="O170" s="2210"/>
      <c r="P170" s="2210"/>
      <c r="Q170" s="2210"/>
      <c r="R170" s="2210"/>
      <c r="S170" s="2210"/>
      <c r="T170" s="2210"/>
      <c r="U170" s="2210"/>
      <c r="V170" s="2210"/>
      <c r="W170" s="2210"/>
      <c r="X170" s="2210"/>
      <c r="Y170" s="2210"/>
      <c r="Z170" s="2210"/>
      <c r="AA170" s="2210"/>
    </row>
    <row r="171" spans="1:27" s="323" customFormat="1" ht="24.95" customHeight="1">
      <c r="A171" s="2317"/>
      <c r="B171" s="2289"/>
      <c r="C171" s="2439" t="str">
        <f ca="1">_xlfn.FORMULATEXT(C170)</f>
        <v>=DATE(ANNEE(C166);MOIS(C166)+1;1)-JOURSEM(DATE(ANNEE(C166);MOIS(C166)+1;2))</v>
      </c>
      <c r="D171" s="2249"/>
      <c r="E171" s="2249"/>
      <c r="F171" s="2249"/>
      <c r="G171" s="2439"/>
      <c r="H171" s="2249"/>
      <c r="I171" s="2249"/>
      <c r="J171" s="2335"/>
      <c r="K171" s="2251"/>
      <c r="L171" s="2251"/>
      <c r="M171" s="2210"/>
      <c r="N171" s="2210"/>
      <c r="O171" s="2210"/>
      <c r="P171" s="2210"/>
      <c r="Q171" s="2210"/>
      <c r="R171" s="2210"/>
      <c r="S171" s="2210"/>
      <c r="T171" s="2210"/>
      <c r="U171" s="2210"/>
      <c r="V171" s="2210"/>
      <c r="W171" s="2210"/>
      <c r="X171" s="2210"/>
      <c r="Y171" s="2210"/>
      <c r="Z171" s="2210"/>
      <c r="AA171" s="2210"/>
    </row>
    <row r="172" spans="1:27" s="323" customFormat="1" ht="24.95" customHeight="1">
      <c r="A172" s="2317"/>
      <c r="B172" s="2289"/>
      <c r="C172" s="2461" t="s">
        <v>1614</v>
      </c>
      <c r="D172" s="2461"/>
      <c r="E172" s="2461" t="s">
        <v>1615</v>
      </c>
      <c r="F172" s="2461"/>
      <c r="G172" s="2249"/>
      <c r="H172" s="2249"/>
      <c r="I172" s="2249"/>
      <c r="J172" s="2335"/>
      <c r="K172" s="2251"/>
      <c r="L172" s="2251"/>
      <c r="M172" s="2210"/>
      <c r="N172" s="2210"/>
      <c r="O172" s="2210"/>
      <c r="P172" s="2210"/>
      <c r="Q172" s="2210"/>
      <c r="R172" s="2210"/>
      <c r="S172" s="2210"/>
      <c r="T172" s="2210"/>
      <c r="U172" s="2210"/>
      <c r="V172" s="2210"/>
      <c r="W172" s="2210"/>
      <c r="X172" s="2210"/>
      <c r="Y172" s="2210"/>
      <c r="Z172" s="2210"/>
      <c r="AA172" s="2210"/>
    </row>
    <row r="173" spans="1:27" s="323" customFormat="1" ht="24.95" customHeight="1">
      <c r="A173" s="2317"/>
      <c r="B173" s="2289"/>
      <c r="C173" s="2461" t="s">
        <v>1616</v>
      </c>
      <c r="D173" s="2461"/>
      <c r="E173" s="2461" t="s">
        <v>1617</v>
      </c>
      <c r="F173" s="2461"/>
      <c r="G173" s="2251"/>
      <c r="H173" s="2251"/>
      <c r="I173" s="2251"/>
      <c r="J173" s="2252"/>
      <c r="K173" s="2251"/>
      <c r="L173" s="2251"/>
      <c r="M173" s="2210"/>
      <c r="N173" s="2210"/>
      <c r="O173" s="2210"/>
      <c r="P173" s="2210"/>
      <c r="Q173" s="2210"/>
      <c r="R173" s="2210"/>
      <c r="S173" s="2210"/>
      <c r="T173" s="2210"/>
      <c r="U173" s="2210"/>
      <c r="V173" s="2210"/>
      <c r="W173" s="2210"/>
      <c r="X173" s="2210"/>
      <c r="Y173" s="2210"/>
      <c r="Z173" s="2210"/>
      <c r="AA173" s="2210"/>
    </row>
    <row r="174" spans="1:27" s="323" customFormat="1" ht="24.95" customHeight="1">
      <c r="A174" s="2317"/>
      <c r="B174" s="2289"/>
      <c r="C174" s="2461" t="s">
        <v>1618</v>
      </c>
      <c r="D174" s="2461"/>
      <c r="E174" s="2461" t="s">
        <v>1619</v>
      </c>
      <c r="F174" s="2461"/>
      <c r="G174" s="2251"/>
      <c r="H174" s="2251"/>
      <c r="I174" s="2251"/>
      <c r="J174" s="2252"/>
      <c r="K174" s="2251"/>
      <c r="L174" s="2251"/>
      <c r="M174" s="2210"/>
      <c r="N174" s="2210"/>
      <c r="O174" s="2210"/>
      <c r="P174" s="2210"/>
      <c r="Q174" s="2210"/>
      <c r="R174" s="2210"/>
      <c r="S174" s="2210"/>
      <c r="T174" s="2210"/>
      <c r="U174" s="2210"/>
      <c r="V174" s="2210"/>
      <c r="W174" s="2210"/>
      <c r="X174" s="2210"/>
      <c r="Y174" s="2210"/>
      <c r="Z174" s="2210"/>
      <c r="AA174" s="2210"/>
    </row>
    <row r="175" spans="1:27" s="323" customFormat="1" ht="24.95" customHeight="1">
      <c r="A175" s="2317"/>
      <c r="B175" s="2289"/>
      <c r="C175" s="2461" t="s">
        <v>1620</v>
      </c>
      <c r="D175" s="2461"/>
      <c r="E175" s="2461"/>
      <c r="F175" s="2461"/>
      <c r="G175" s="2251"/>
      <c r="H175" s="2251"/>
      <c r="I175" s="2251"/>
      <c r="J175" s="2252"/>
      <c r="K175" s="2251"/>
      <c r="L175" s="2251"/>
      <c r="M175" s="2210"/>
      <c r="N175" s="2210"/>
      <c r="O175" s="2210"/>
      <c r="P175" s="2210"/>
      <c r="Q175" s="2210"/>
      <c r="R175" s="2210"/>
      <c r="S175" s="2210"/>
      <c r="T175" s="2210"/>
      <c r="U175" s="2210"/>
      <c r="V175" s="2210"/>
      <c r="W175" s="2210"/>
      <c r="X175" s="2210"/>
      <c r="Y175" s="2210"/>
      <c r="Z175" s="2210"/>
      <c r="AA175" s="2210"/>
    </row>
    <row r="176" spans="1:27" s="323" customFormat="1" ht="24.95" customHeight="1" thickBot="1">
      <c r="A176" s="2317"/>
      <c r="B176" s="2256"/>
      <c r="C176" s="2260"/>
      <c r="D176" s="2260"/>
      <c r="E176" s="2260"/>
      <c r="F176" s="2260"/>
      <c r="G176" s="2260"/>
      <c r="H176" s="2260"/>
      <c r="I176" s="2260"/>
      <c r="J176" s="2261"/>
      <c r="K176" s="2251"/>
      <c r="L176" s="2251"/>
      <c r="M176" s="2210"/>
      <c r="N176" s="2210"/>
      <c r="O176" s="2210"/>
      <c r="P176" s="2210"/>
      <c r="Q176" s="2210"/>
      <c r="R176" s="2210"/>
      <c r="S176" s="2210"/>
      <c r="T176" s="2210"/>
      <c r="U176" s="2210"/>
      <c r="V176" s="2210"/>
      <c r="W176" s="2210"/>
      <c r="X176" s="2210"/>
      <c r="Y176" s="2210"/>
      <c r="Z176" s="2210"/>
      <c r="AA176" s="2210"/>
    </row>
    <row r="177" spans="1:27" s="323" customFormat="1" ht="24.95" customHeight="1" thickBot="1">
      <c r="A177" s="2317"/>
      <c r="B177" s="2317"/>
      <c r="C177" s="2251"/>
      <c r="D177" s="2251"/>
      <c r="E177" s="2251"/>
      <c r="F177" s="2251"/>
      <c r="G177" s="2251"/>
      <c r="H177" s="2251"/>
      <c r="I177" s="2251"/>
      <c r="J177" s="2251"/>
      <c r="K177" s="2251"/>
      <c r="L177" s="2251"/>
      <c r="M177" s="2210"/>
      <c r="N177" s="2210"/>
      <c r="O177" s="2210"/>
      <c r="P177" s="2210"/>
      <c r="Q177" s="2210"/>
      <c r="R177" s="2210"/>
      <c r="S177" s="2210"/>
      <c r="T177" s="2210"/>
      <c r="U177" s="2210"/>
      <c r="V177" s="2210"/>
      <c r="W177" s="2210"/>
      <c r="X177" s="2210"/>
      <c r="Y177" s="2210"/>
      <c r="Z177" s="2210"/>
      <c r="AA177" s="2210"/>
    </row>
    <row r="178" spans="1:27" s="323" customFormat="1" ht="24.95" customHeight="1">
      <c r="A178" s="2317"/>
      <c r="B178" s="2242"/>
      <c r="C178" s="2243"/>
      <c r="D178" s="2243"/>
      <c r="E178" s="2243"/>
      <c r="F178" s="2243"/>
      <c r="G178" s="2243"/>
      <c r="H178" s="2243"/>
      <c r="I178" s="2243"/>
      <c r="J178" s="2243"/>
      <c r="K178" s="2243"/>
      <c r="L178" s="2243"/>
      <c r="M178" s="2265"/>
      <c r="N178" s="2269"/>
      <c r="O178" s="2210"/>
      <c r="P178" s="2210"/>
      <c r="Q178" s="2210"/>
      <c r="R178" s="2210"/>
      <c r="S178" s="2210"/>
      <c r="T178" s="2210"/>
      <c r="U178" s="2210"/>
      <c r="V178" s="2210"/>
      <c r="W178" s="2210"/>
      <c r="X178" s="2210"/>
      <c r="Y178" s="2210"/>
      <c r="Z178" s="2210"/>
      <c r="AA178" s="2210"/>
    </row>
    <row r="179" spans="1:27" s="323" customFormat="1" ht="24.95" customHeight="1">
      <c r="A179" s="2317"/>
      <c r="B179" s="2247" t="s">
        <v>1605</v>
      </c>
      <c r="C179" s="2270" t="s">
        <v>1621</v>
      </c>
      <c r="D179" s="2210"/>
      <c r="E179" s="2210"/>
      <c r="F179" s="2210"/>
      <c r="G179" s="2210"/>
      <c r="H179" s="2210"/>
      <c r="I179" s="2210"/>
      <c r="J179" s="2210"/>
      <c r="K179" s="2210"/>
      <c r="L179" s="2251"/>
      <c r="M179" s="2210"/>
      <c r="N179" s="2336"/>
      <c r="O179" s="2211"/>
      <c r="P179" s="2211"/>
      <c r="Q179" s="2211"/>
      <c r="R179" s="2211"/>
      <c r="S179" s="2211"/>
      <c r="T179" s="2211"/>
      <c r="U179" s="369"/>
      <c r="V179" s="2211"/>
      <c r="W179" s="2210"/>
      <c r="X179" s="2210"/>
      <c r="Y179" s="2210"/>
      <c r="Z179" s="2210"/>
      <c r="AA179" s="2210"/>
    </row>
    <row r="180" spans="1:27" s="323" customFormat="1" ht="24.95" customHeight="1">
      <c r="A180" s="2208"/>
      <c r="B180" s="2247">
        <f>ROW()</f>
        <v>180</v>
      </c>
      <c r="C180" s="4892">
        <v>44190</v>
      </c>
      <c r="D180" s="4892"/>
      <c r="E180" s="2262"/>
      <c r="F180" s="2263"/>
      <c r="G180" s="2263"/>
      <c r="H180" s="2263"/>
      <c r="I180" s="2263"/>
      <c r="J180" s="2219"/>
      <c r="K180" s="2210"/>
      <c r="L180" s="2210"/>
      <c r="M180" s="2210"/>
      <c r="N180" s="2312"/>
      <c r="O180" s="2210"/>
      <c r="P180" s="2210"/>
      <c r="Q180" s="2210"/>
      <c r="R180" s="2210"/>
      <c r="S180" s="2210"/>
      <c r="T180" s="2210"/>
      <c r="U180" s="2210"/>
      <c r="V180" s="2210"/>
      <c r="W180" s="2210"/>
      <c r="X180" s="2210"/>
      <c r="Y180" s="2210"/>
      <c r="Z180" s="2210"/>
      <c r="AA180" s="2210"/>
    </row>
    <row r="181" spans="1:27" s="323" customFormat="1" ht="24.95" customHeight="1">
      <c r="A181" s="2208"/>
      <c r="B181" s="2247">
        <f>ROW()</f>
        <v>181</v>
      </c>
      <c r="C181" s="4893">
        <f>DATE(YEAR(C180),MONTH(C180)+1,1)-MOD(DATE(YEAR(C180),MONTH(C180)+1,1)+5,7)-3</f>
        <v>44190</v>
      </c>
      <c r="D181" s="4893"/>
      <c r="E181" s="2262"/>
      <c r="F181" s="2263"/>
      <c r="G181" s="2439" t="str">
        <f t="shared" ref="G181:G182" ca="1" si="2">_xlfn.FORMULATEXT(C181)</f>
        <v>=DATE(ANNEE(C180);MOIS(C180)+1;1)-MOD(DATE(ANNEE(C180);MOIS(C180)+1;1)+5;7)-3</v>
      </c>
      <c r="H181" s="2263"/>
      <c r="I181" s="2263"/>
      <c r="J181" s="2219"/>
      <c r="K181" s="2210"/>
      <c r="L181" s="2210"/>
      <c r="M181" s="2210"/>
      <c r="N181" s="2312"/>
      <c r="O181" s="2210"/>
      <c r="P181" s="2210"/>
      <c r="Q181" s="2210"/>
      <c r="R181" s="2210"/>
      <c r="S181" s="2210"/>
      <c r="T181" s="2210"/>
      <c r="U181" s="2210"/>
      <c r="V181" s="2210"/>
      <c r="W181" s="2210"/>
      <c r="X181" s="2210"/>
      <c r="Y181" s="2210"/>
      <c r="Z181" s="2210"/>
      <c r="AA181" s="2210"/>
    </row>
    <row r="182" spans="1:27" s="323" customFormat="1" ht="24.95" customHeight="1">
      <c r="A182" s="2208"/>
      <c r="B182" s="2247">
        <f>ROW()</f>
        <v>182</v>
      </c>
      <c r="C182" s="4887">
        <f>DATE(YEAR(C180),MONTH(C180)+1,1)-MOD(DATE(YEAR(C180),MONTH(C180)+1,1)+5,7)-3</f>
        <v>44190</v>
      </c>
      <c r="D182" s="4887"/>
      <c r="E182" s="4887"/>
      <c r="F182" s="2263"/>
      <c r="G182" s="2439" t="str">
        <f t="shared" ca="1" si="2"/>
        <v>=DATE(ANNEE(C180);MOIS(C180)+1;1)-MOD(DATE(ANNEE(C180);MOIS(C180)+1;1)+5;7)-3</v>
      </c>
      <c r="H182" s="2263"/>
      <c r="I182" s="2263"/>
      <c r="J182" s="2219"/>
      <c r="K182" s="2210"/>
      <c r="L182" s="2210"/>
      <c r="M182" s="2210"/>
      <c r="N182" s="2312"/>
      <c r="O182" s="2210"/>
      <c r="P182" s="2210"/>
      <c r="Q182" s="2210"/>
      <c r="R182" s="2210"/>
      <c r="S182" s="2210"/>
      <c r="T182" s="2210"/>
      <c r="U182" s="2210"/>
      <c r="V182" s="2210"/>
      <c r="W182" s="2210"/>
      <c r="X182" s="2210"/>
      <c r="Y182" s="2210"/>
      <c r="Z182" s="2210"/>
      <c r="AA182" s="2210"/>
    </row>
    <row r="183" spans="1:27" s="323" customFormat="1" ht="24.95" customHeight="1" thickBot="1">
      <c r="A183" s="2208"/>
      <c r="B183" s="2271"/>
      <c r="C183" s="2466" t="s">
        <v>1611</v>
      </c>
      <c r="D183" s="2283"/>
      <c r="E183" s="2283"/>
      <c r="F183" s="2284"/>
      <c r="G183" s="2284"/>
      <c r="H183" s="2284"/>
      <c r="I183" s="2284"/>
      <c r="J183" s="2294"/>
      <c r="K183" s="2282"/>
      <c r="L183" s="2282"/>
      <c r="M183" s="2282"/>
      <c r="N183" s="2295"/>
      <c r="O183" s="2210"/>
      <c r="P183" s="2210"/>
      <c r="Q183" s="2210"/>
      <c r="R183" s="2210"/>
      <c r="S183" s="2210"/>
      <c r="T183" s="2210"/>
      <c r="U183" s="2210"/>
      <c r="V183" s="2210"/>
      <c r="W183" s="2210"/>
      <c r="X183" s="2210"/>
      <c r="Y183" s="2210"/>
      <c r="Z183" s="2210"/>
      <c r="AA183" s="2210"/>
    </row>
    <row r="184" spans="1:27" s="323" customFormat="1" ht="24.95" customHeight="1">
      <c r="A184" s="2208"/>
      <c r="B184" s="2209"/>
      <c r="C184" s="2210"/>
      <c r="D184" s="2262"/>
      <c r="E184" s="2262"/>
      <c r="F184" s="2263"/>
      <c r="G184" s="2263"/>
      <c r="H184" s="2263"/>
      <c r="I184" s="2263"/>
      <c r="J184" s="2219"/>
      <c r="K184" s="2210"/>
      <c r="L184" s="2210"/>
      <c r="M184" s="2210"/>
      <c r="N184" s="2210"/>
      <c r="O184" s="2210"/>
      <c r="P184" s="2210"/>
      <c r="Q184" s="2210"/>
      <c r="R184" s="2210"/>
      <c r="S184" s="2210"/>
      <c r="T184" s="2210"/>
      <c r="U184" s="2210"/>
      <c r="V184" s="2210"/>
      <c r="W184" s="2210"/>
      <c r="X184" s="2210"/>
      <c r="Y184" s="2210"/>
      <c r="Z184" s="2210"/>
      <c r="AA184" s="2210"/>
    </row>
    <row r="185" spans="1:27" s="323" customFormat="1" ht="24.95" customHeight="1">
      <c r="A185" s="2208"/>
      <c r="B185" s="2209"/>
      <c r="C185" s="2210"/>
      <c r="D185" s="2262"/>
      <c r="E185" s="2262"/>
      <c r="F185" s="2263"/>
      <c r="G185" s="2263"/>
      <c r="H185" s="2263"/>
      <c r="I185" s="2263"/>
      <c r="J185" s="2219"/>
      <c r="K185" s="2210"/>
      <c r="L185" s="2210"/>
      <c r="M185" s="2210"/>
      <c r="N185" s="2210"/>
      <c r="O185" s="2210"/>
      <c r="P185" s="2210"/>
      <c r="Q185" s="2210"/>
      <c r="R185" s="2210"/>
      <c r="S185" s="2210"/>
      <c r="T185" s="2210"/>
      <c r="U185" s="2210"/>
      <c r="V185" s="2210"/>
      <c r="W185" s="2210"/>
      <c r="X185" s="2210"/>
      <c r="Y185" s="2210"/>
      <c r="Z185" s="2210"/>
      <c r="AA185" s="2210"/>
    </row>
    <row r="186" spans="1:27" s="323" customFormat="1" ht="24.95" customHeight="1">
      <c r="A186" s="2208"/>
      <c r="B186" s="2209"/>
      <c r="C186" s="2210"/>
      <c r="D186" s="2262"/>
      <c r="E186" s="2262"/>
      <c r="F186" s="2263"/>
      <c r="G186" s="2263"/>
      <c r="H186" s="2263"/>
      <c r="I186" s="2263"/>
      <c r="J186" s="2219"/>
      <c r="K186" s="2210"/>
      <c r="L186" s="2210"/>
      <c r="M186" s="2210"/>
      <c r="N186" s="2210"/>
      <c r="O186" s="2210"/>
      <c r="P186" s="2210"/>
      <c r="Q186" s="2210"/>
      <c r="R186" s="2210"/>
      <c r="S186" s="2210"/>
      <c r="T186" s="2210"/>
      <c r="U186" s="2210"/>
      <c r="V186" s="2210"/>
      <c r="W186" s="2210"/>
      <c r="X186" s="2210"/>
      <c r="Y186" s="2210"/>
      <c r="Z186" s="2210"/>
      <c r="AA186" s="2210"/>
    </row>
    <row r="187" spans="1:27" s="323" customFormat="1" ht="24.95" customHeight="1">
      <c r="A187" s="2196"/>
      <c r="B187" s="2197"/>
      <c r="C187" s="2198"/>
      <c r="D187" s="2199"/>
      <c r="E187" s="2199"/>
      <c r="F187" s="2200"/>
      <c r="G187" s="2200"/>
      <c r="H187" s="2200"/>
      <c r="I187" s="2200"/>
      <c r="J187" s="2201"/>
      <c r="K187" s="2198"/>
      <c r="L187" s="2198"/>
      <c r="M187" s="2198"/>
      <c r="N187" s="2198"/>
      <c r="O187" s="2198"/>
      <c r="P187" s="2198"/>
      <c r="Q187" s="2198"/>
      <c r="R187" s="2198"/>
      <c r="S187" s="2198"/>
      <c r="T187" s="2198"/>
      <c r="U187" s="2198"/>
      <c r="V187" s="2198"/>
      <c r="W187" s="2198"/>
      <c r="X187" s="2198"/>
      <c r="Y187" s="2198"/>
      <c r="Z187" s="2198"/>
      <c r="AA187" s="2198"/>
    </row>
    <row r="188" spans="1:27" s="323" customFormat="1" ht="24.95" customHeight="1">
      <c r="A188" s="2208"/>
      <c r="B188" s="2209"/>
      <c r="C188" s="2210"/>
      <c r="D188" s="2262"/>
      <c r="E188" s="2262"/>
      <c r="F188" s="2263"/>
      <c r="G188" s="2263"/>
      <c r="H188" s="2263"/>
      <c r="I188" s="2263"/>
      <c r="J188" s="2219"/>
      <c r="K188" s="2210"/>
      <c r="L188" s="2210"/>
      <c r="M188" s="2210"/>
      <c r="N188" s="2210"/>
      <c r="O188" s="2210"/>
      <c r="P188" s="2210"/>
      <c r="Q188" s="2210"/>
      <c r="R188" s="2211"/>
      <c r="S188" s="2211"/>
      <c r="T188" s="2211"/>
      <c r="U188" s="2211"/>
      <c r="V188" s="2211"/>
      <c r="W188" s="2211"/>
      <c r="X188" s="2211"/>
      <c r="Y188" s="369"/>
      <c r="Z188" s="2211"/>
      <c r="AA188" s="369"/>
    </row>
    <row r="189" spans="1:27" s="2230" customFormat="1" ht="24.95" customHeight="1">
      <c r="A189" s="2227"/>
      <c r="B189" s="2228"/>
      <c r="C189" s="2229"/>
      <c r="D189" s="2227"/>
      <c r="E189" s="2229"/>
      <c r="F189" s="2227"/>
      <c r="G189" s="2227"/>
      <c r="H189" s="2432"/>
      <c r="I189" s="2432"/>
      <c r="J189" s="2432"/>
      <c r="K189" s="2432"/>
      <c r="L189" s="2432"/>
      <c r="M189" s="2432"/>
      <c r="N189" s="2211"/>
      <c r="O189" s="2211"/>
      <c r="P189" s="2211"/>
      <c r="Q189" s="2211"/>
      <c r="R189" s="2211"/>
      <c r="S189" s="2211"/>
      <c r="T189" s="2211"/>
      <c r="U189" s="2211"/>
      <c r="V189" s="2211"/>
      <c r="W189" s="2211"/>
      <c r="X189" s="2211"/>
      <c r="Y189" s="369"/>
      <c r="Z189" s="2211"/>
      <c r="AA189" s="369"/>
    </row>
    <row r="190" spans="1:27" s="2230" customFormat="1" ht="24.95" customHeight="1">
      <c r="A190" s="2227"/>
      <c r="B190" s="2228"/>
      <c r="C190" s="2229"/>
      <c r="D190" s="2227"/>
      <c r="E190" s="2229"/>
      <c r="F190" s="2227"/>
      <c r="G190" s="2227"/>
      <c r="H190" s="2432"/>
      <c r="I190" s="2432"/>
      <c r="J190" s="2432"/>
      <c r="K190" s="2432"/>
      <c r="L190" s="2432"/>
      <c r="M190" s="2432"/>
      <c r="N190" s="2211"/>
      <c r="O190" s="2211"/>
      <c r="P190" s="2211"/>
      <c r="Q190" s="2211"/>
      <c r="R190" s="2211"/>
      <c r="S190" s="2211"/>
      <c r="T190" s="2211"/>
      <c r="U190" s="2211"/>
      <c r="V190" s="2211"/>
      <c r="W190" s="2211"/>
      <c r="X190" s="2211"/>
      <c r="Y190" s="369"/>
      <c r="Z190" s="2211"/>
      <c r="AA190" s="369"/>
    </row>
    <row r="191" spans="1:27" s="2230" customFormat="1" ht="24.95" customHeight="1">
      <c r="A191" s="2227"/>
      <c r="B191" s="2228"/>
      <c r="C191" s="2229"/>
      <c r="D191" s="2227"/>
      <c r="E191" s="2229"/>
      <c r="F191" s="2227"/>
      <c r="G191" s="2227"/>
      <c r="H191" s="2432"/>
      <c r="I191" s="2432"/>
      <c r="J191" s="2432"/>
      <c r="K191" s="2432"/>
      <c r="L191" s="2432"/>
      <c r="M191" s="2432"/>
      <c r="N191" s="2211"/>
      <c r="O191" s="2211"/>
      <c r="P191" s="2211"/>
      <c r="Q191" s="2211"/>
      <c r="R191" s="2211"/>
      <c r="S191" s="2211"/>
      <c r="T191" s="2211"/>
      <c r="U191" s="2211"/>
      <c r="V191" s="2211"/>
      <c r="W191" s="2211"/>
      <c r="X191" s="2211"/>
      <c r="Y191" s="369"/>
      <c r="Z191" s="2211"/>
      <c r="AA191" s="369"/>
    </row>
    <row r="192" spans="1:27" s="2230" customFormat="1" ht="24.95" customHeight="1">
      <c r="A192" s="2227"/>
      <c r="B192" s="2228"/>
      <c r="C192" s="2229"/>
      <c r="D192" s="2227"/>
      <c r="E192" s="2229"/>
      <c r="F192" s="2227"/>
      <c r="G192" s="2227"/>
      <c r="H192" s="2432"/>
      <c r="I192" s="2432"/>
      <c r="J192" s="2432"/>
      <c r="K192" s="2432"/>
      <c r="L192" s="2432"/>
      <c r="M192" s="2432"/>
      <c r="N192" s="2211"/>
      <c r="O192" s="2211"/>
      <c r="P192" s="2211"/>
      <c r="Q192" s="2211"/>
      <c r="R192" s="2211"/>
      <c r="S192" s="2211"/>
      <c r="T192" s="2211"/>
      <c r="U192" s="2211"/>
      <c r="V192" s="2211"/>
      <c r="W192" s="2211"/>
      <c r="X192" s="2211"/>
      <c r="Y192" s="369"/>
      <c r="Z192" s="2211"/>
      <c r="AA192" s="369"/>
    </row>
    <row r="193" spans="1:27" s="2230" customFormat="1" ht="24.95" customHeight="1">
      <c r="A193" s="2227"/>
      <c r="B193" s="2228"/>
      <c r="C193" s="2229"/>
      <c r="D193" s="2227"/>
      <c r="E193" s="2229"/>
      <c r="F193" s="2227"/>
      <c r="G193" s="2227"/>
      <c r="H193" s="2432"/>
      <c r="I193" s="2432"/>
      <c r="J193" s="2432"/>
      <c r="K193" s="2432"/>
      <c r="L193" s="2432"/>
      <c r="M193" s="2432"/>
      <c r="N193" s="2211"/>
      <c r="O193" s="2211"/>
      <c r="P193" s="2211"/>
      <c r="Q193" s="2211"/>
      <c r="R193" s="2211"/>
      <c r="S193" s="2211"/>
      <c r="T193" s="2211"/>
      <c r="U193" s="2211"/>
      <c r="V193" s="2211"/>
      <c r="W193" s="2211"/>
      <c r="X193" s="2211"/>
      <c r="Y193" s="369"/>
      <c r="Z193" s="2211"/>
      <c r="AA193" s="369"/>
    </row>
    <row r="194" spans="1:27" s="2230" customFormat="1" ht="24.95" customHeight="1">
      <c r="A194" s="2227"/>
      <c r="B194" s="2228"/>
      <c r="C194" s="2229"/>
      <c r="D194" s="2227"/>
      <c r="E194" s="2229"/>
      <c r="F194" s="2227"/>
      <c r="G194" s="2227"/>
      <c r="H194" s="2432"/>
      <c r="I194" s="2432"/>
      <c r="J194" s="2432"/>
      <c r="K194" s="2432"/>
      <c r="L194" s="2432"/>
      <c r="M194" s="2432"/>
      <c r="N194" s="2211"/>
      <c r="O194" s="2211"/>
      <c r="P194" s="2211"/>
      <c r="Q194" s="2211"/>
      <c r="R194" s="2211"/>
      <c r="S194" s="2211"/>
      <c r="T194" s="2211"/>
      <c r="U194" s="2211"/>
      <c r="V194" s="2211"/>
      <c r="W194" s="2211"/>
      <c r="X194" s="2211"/>
      <c r="Y194" s="369"/>
      <c r="Z194" s="2211"/>
      <c r="AA194" s="369"/>
    </row>
    <row r="195" spans="1:27" s="2230" customFormat="1" ht="24.95" customHeight="1">
      <c r="A195" s="2227"/>
      <c r="B195" s="2228"/>
      <c r="C195" s="2229" t="s">
        <v>1622</v>
      </c>
      <c r="D195" s="2227"/>
      <c r="E195" s="2229"/>
      <c r="F195" s="2227"/>
      <c r="G195" s="2227"/>
      <c r="H195" s="2432"/>
      <c r="I195" s="2432"/>
      <c r="J195" s="2432"/>
      <c r="K195" s="2432"/>
      <c r="L195" s="2432"/>
      <c r="M195" s="2432"/>
      <c r="N195" s="2211"/>
      <c r="O195" s="2211"/>
      <c r="P195" s="2211"/>
      <c r="Q195" s="2211"/>
      <c r="R195" s="2211"/>
      <c r="S195" s="2211"/>
      <c r="T195" s="2211"/>
      <c r="U195" s="2211"/>
      <c r="V195" s="2211"/>
      <c r="W195" s="2211"/>
      <c r="X195" s="2211"/>
      <c r="Y195" s="369"/>
      <c r="Z195" s="2211"/>
      <c r="AA195" s="369"/>
    </row>
    <row r="196" spans="1:27" s="2230" customFormat="1" ht="24.95" customHeight="1">
      <c r="A196" s="2227"/>
      <c r="B196" s="2228"/>
      <c r="C196" s="2229" t="s">
        <v>1623</v>
      </c>
      <c r="D196" s="2227"/>
      <c r="E196" s="2229"/>
      <c r="F196" s="2227"/>
      <c r="G196" s="2227"/>
      <c r="H196" s="2432"/>
      <c r="I196" s="2432"/>
      <c r="J196" s="2432"/>
      <c r="K196" s="2432"/>
      <c r="L196" s="2432"/>
      <c r="M196" s="2432"/>
      <c r="N196" s="2211"/>
      <c r="O196" s="2211"/>
      <c r="P196" s="2211"/>
      <c r="Q196" s="2211"/>
      <c r="R196" s="2211"/>
      <c r="S196" s="2211"/>
      <c r="T196" s="2211"/>
      <c r="U196" s="2211"/>
      <c r="V196" s="2211"/>
      <c r="W196" s="2211"/>
      <c r="X196" s="2211"/>
      <c r="Y196" s="369"/>
      <c r="Z196" s="2211"/>
      <c r="AA196" s="369"/>
    </row>
    <row r="197" spans="1:27" s="2230" customFormat="1" ht="24.95" customHeight="1">
      <c r="A197" s="2227"/>
      <c r="B197" s="2228"/>
      <c r="C197" s="2229" t="s">
        <v>1624</v>
      </c>
      <c r="D197" s="2227"/>
      <c r="E197" s="2229"/>
      <c r="F197" s="2227"/>
      <c r="G197" s="2227"/>
      <c r="H197" s="2432"/>
      <c r="I197" s="2432"/>
      <c r="J197" s="2432"/>
      <c r="K197" s="2432"/>
      <c r="L197" s="2432"/>
      <c r="M197" s="2432"/>
      <c r="N197" s="2211"/>
      <c r="O197" s="2211"/>
      <c r="P197" s="2211"/>
      <c r="Q197" s="2211"/>
      <c r="R197" s="2211"/>
      <c r="S197" s="2211"/>
      <c r="T197" s="2211"/>
      <c r="U197" s="2211"/>
      <c r="V197" s="2211"/>
      <c r="W197" s="2211"/>
      <c r="X197" s="2211"/>
      <c r="Y197" s="369"/>
      <c r="Z197" s="2211"/>
      <c r="AA197" s="369"/>
    </row>
    <row r="198" spans="1:27" s="2230" customFormat="1" ht="24.95" customHeight="1">
      <c r="A198" s="2227"/>
      <c r="B198" s="2228"/>
      <c r="C198" s="2229" t="s">
        <v>1625</v>
      </c>
      <c r="D198" s="2227"/>
      <c r="E198" s="2229"/>
      <c r="F198" s="2227"/>
      <c r="G198" s="2227"/>
      <c r="H198" s="2432"/>
      <c r="I198" s="2432"/>
      <c r="J198" s="2432"/>
      <c r="K198" s="2432"/>
      <c r="L198" s="2432"/>
      <c r="M198" s="2432"/>
      <c r="N198" s="2211"/>
      <c r="O198" s="2211"/>
      <c r="P198" s="2211"/>
      <c r="Q198" s="2211"/>
      <c r="R198" s="2211"/>
      <c r="S198" s="2211"/>
      <c r="T198" s="2211"/>
      <c r="U198" s="2211"/>
      <c r="V198" s="2211"/>
      <c r="W198" s="2211"/>
      <c r="X198" s="2211"/>
      <c r="Y198" s="369"/>
      <c r="Z198" s="2211"/>
      <c r="AA198" s="369"/>
    </row>
    <row r="199" spans="1:27" s="323" customFormat="1" ht="24.95" customHeight="1">
      <c r="A199" s="2208"/>
      <c r="B199" s="2209"/>
      <c r="C199" s="2337"/>
      <c r="D199" s="2467"/>
      <c r="E199" s="2338"/>
      <c r="F199" s="2339"/>
      <c r="G199" s="2340"/>
      <c r="H199" s="2340"/>
      <c r="I199" s="2340"/>
      <c r="J199" s="2341"/>
      <c r="K199" s="2342"/>
      <c r="L199" s="2292"/>
      <c r="M199" s="2292"/>
      <c r="N199" s="2292"/>
      <c r="O199" s="2292"/>
      <c r="P199" s="2292"/>
      <c r="Q199" s="2343"/>
      <c r="R199" s="2344"/>
      <c r="S199" s="2468"/>
      <c r="T199" s="2345"/>
      <c r="U199" s="2344"/>
      <c r="V199" s="2432"/>
      <c r="W199" s="2432"/>
      <c r="X199" s="2208"/>
      <c r="Y199" s="2208"/>
      <c r="Z199" s="2208"/>
      <c r="AA199" s="2208"/>
    </row>
    <row r="200" spans="1:27" s="323" customFormat="1" ht="24.95" customHeight="1">
      <c r="A200" s="2208"/>
      <c r="B200" s="2209"/>
      <c r="C200" s="2337"/>
      <c r="D200" s="2467"/>
      <c r="E200" s="2338"/>
      <c r="F200" s="2339"/>
      <c r="G200" s="2340"/>
      <c r="H200" s="2340"/>
      <c r="I200" s="2340"/>
      <c r="J200" s="2341"/>
      <c r="K200" s="2342"/>
      <c r="L200" s="2292"/>
      <c r="M200" s="2292"/>
      <c r="N200" s="2292"/>
      <c r="O200" s="2292"/>
      <c r="P200" s="2292"/>
      <c r="Q200" s="2343"/>
      <c r="R200" s="2344"/>
      <c r="S200" s="2468"/>
      <c r="T200" s="2345"/>
      <c r="U200" s="2344"/>
      <c r="V200" s="2432"/>
      <c r="W200" s="2432"/>
      <c r="X200" s="2208"/>
      <c r="Y200" s="2208"/>
      <c r="Z200" s="2208"/>
      <c r="AA200" s="2208"/>
    </row>
    <row r="201" spans="1:27" s="323" customFormat="1" ht="24.95" customHeight="1">
      <c r="A201" s="2208"/>
      <c r="B201" s="2209"/>
      <c r="C201" s="2337"/>
      <c r="D201" s="2467"/>
      <c r="E201" s="2338"/>
      <c r="F201" s="2339"/>
      <c r="G201" s="2340"/>
      <c r="H201" s="2340"/>
      <c r="I201" s="2340"/>
      <c r="J201" s="2341"/>
      <c r="K201" s="2342"/>
      <c r="L201" s="2292"/>
      <c r="M201" s="2292"/>
      <c r="N201" s="2292"/>
      <c r="O201" s="2292"/>
      <c r="P201" s="2292"/>
      <c r="Q201" s="2343"/>
      <c r="R201" s="2344"/>
      <c r="S201" s="2468"/>
      <c r="T201" s="2345"/>
      <c r="U201" s="2344"/>
      <c r="V201" s="2432"/>
      <c r="W201" s="2432"/>
      <c r="X201" s="2208"/>
      <c r="Y201" s="2208"/>
      <c r="Z201" s="2208"/>
      <c r="AA201" s="2208"/>
    </row>
    <row r="202" spans="1:27" s="323" customFormat="1" ht="24.95" customHeight="1">
      <c r="A202" s="2208"/>
      <c r="B202" s="2209"/>
      <c r="C202" s="2337"/>
      <c r="D202" s="2467"/>
      <c r="E202" s="2338"/>
      <c r="F202" s="2339"/>
      <c r="G202" s="2340"/>
      <c r="H202" s="2340"/>
      <c r="I202" s="2340"/>
      <c r="J202" s="2341"/>
      <c r="K202" s="2342"/>
      <c r="L202" s="2292"/>
      <c r="M202" s="2292"/>
      <c r="N202" s="2292"/>
      <c r="O202" s="2292"/>
      <c r="P202" s="2292"/>
      <c r="Q202" s="2343"/>
      <c r="R202" s="2344"/>
      <c r="S202" s="2468"/>
      <c r="T202" s="2345"/>
      <c r="U202" s="2344"/>
      <c r="V202" s="2432"/>
      <c r="W202" s="2432"/>
      <c r="X202" s="2208"/>
      <c r="Y202" s="2208"/>
      <c r="Z202" s="2208"/>
      <c r="AA202" s="2208"/>
    </row>
    <row r="203" spans="1:27" s="323" customFormat="1" ht="24.95" customHeight="1">
      <c r="A203" s="2208"/>
      <c r="B203" s="2209"/>
      <c r="C203" s="2337"/>
      <c r="D203" s="2467"/>
      <c r="E203" s="2338"/>
      <c r="F203" s="2339"/>
      <c r="G203" s="2340"/>
      <c r="H203" s="2340"/>
      <c r="I203" s="2340"/>
      <c r="J203" s="2341"/>
      <c r="K203" s="2342"/>
      <c r="L203" s="2292"/>
      <c r="M203" s="2292"/>
      <c r="N203" s="2292"/>
      <c r="O203" s="2292"/>
      <c r="P203" s="2292"/>
      <c r="Q203" s="2343"/>
      <c r="R203" s="2344"/>
      <c r="S203" s="2468"/>
      <c r="T203" s="2345"/>
      <c r="U203" s="2344"/>
      <c r="V203" s="2432"/>
      <c r="W203" s="2432"/>
      <c r="X203" s="2208"/>
      <c r="Y203" s="2208"/>
      <c r="Z203" s="2208"/>
      <c r="AA203" s="2208"/>
    </row>
    <row r="204" spans="1:27" s="323" customFormat="1" ht="24.95" customHeight="1">
      <c r="A204" s="2208"/>
      <c r="B204" s="2209"/>
      <c r="C204" s="2337"/>
      <c r="D204" s="2467"/>
      <c r="E204" s="2338"/>
      <c r="F204" s="2339"/>
      <c r="G204" s="2340"/>
      <c r="H204" s="2340"/>
      <c r="I204" s="2340"/>
      <c r="J204" s="2341"/>
      <c r="K204" s="2342"/>
      <c r="L204" s="2292"/>
      <c r="M204" s="2292"/>
      <c r="N204" s="2292"/>
      <c r="O204" s="2292"/>
      <c r="P204" s="2292"/>
      <c r="Q204" s="2343"/>
      <c r="R204" s="2344"/>
      <c r="S204" s="2468"/>
      <c r="T204" s="2345"/>
      <c r="U204" s="2344"/>
      <c r="V204" s="2432"/>
      <c r="W204" s="2432"/>
      <c r="X204" s="2208"/>
      <c r="Y204" s="2208"/>
      <c r="Z204" s="2208"/>
      <c r="AA204" s="2208"/>
    </row>
    <row r="205" spans="1:27" s="323" customFormat="1" ht="24.95" customHeight="1">
      <c r="A205" s="2208"/>
      <c r="B205" s="2209"/>
      <c r="C205" s="2337"/>
      <c r="D205" s="2467"/>
      <c r="E205" s="2338"/>
      <c r="F205" s="2339"/>
      <c r="G205" s="2340"/>
      <c r="H205" s="2340"/>
      <c r="I205" s="2340"/>
      <c r="J205" s="2341"/>
      <c r="K205" s="2342"/>
      <c r="L205" s="2292"/>
      <c r="M205" s="2292"/>
      <c r="N205" s="2292"/>
      <c r="O205" s="2292"/>
      <c r="P205" s="2292"/>
      <c r="Q205" s="2343"/>
      <c r="R205" s="2344"/>
      <c r="S205" s="2468"/>
      <c r="T205" s="2345"/>
      <c r="U205" s="2344"/>
      <c r="V205" s="2432"/>
      <c r="W205" s="2432"/>
      <c r="X205" s="2208"/>
      <c r="Y205" s="2208"/>
      <c r="Z205" s="2208"/>
      <c r="AA205" s="2208"/>
    </row>
    <row r="206" spans="1:27" s="323" customFormat="1" ht="24.95" customHeight="1">
      <c r="A206" s="2208"/>
      <c r="B206" s="2209"/>
      <c r="C206" s="2337"/>
      <c r="D206" s="2467"/>
      <c r="E206" s="2338"/>
      <c r="F206" s="2339"/>
      <c r="G206" s="2340"/>
      <c r="H206" s="2340"/>
      <c r="I206" s="2340"/>
      <c r="J206" s="2341"/>
      <c r="K206" s="2346" t="s">
        <v>1626</v>
      </c>
      <c r="L206" s="2347"/>
      <c r="M206" s="2348"/>
      <c r="N206" s="2292"/>
      <c r="O206" s="2292"/>
      <c r="P206" s="2292"/>
      <c r="Q206" s="2343"/>
      <c r="R206" s="2344"/>
      <c r="S206" s="2468"/>
      <c r="T206" s="2345"/>
      <c r="U206" s="2344"/>
      <c r="V206" s="2432"/>
      <c r="W206" s="2432"/>
      <c r="X206" s="2208"/>
      <c r="Y206" s="2208"/>
      <c r="Z206" s="2208"/>
      <c r="AA206" s="2208"/>
    </row>
    <row r="207" spans="1:27" s="323" customFormat="1" ht="24.95" customHeight="1">
      <c r="A207" s="2208"/>
      <c r="B207" s="2209"/>
      <c r="C207" s="2337"/>
      <c r="D207" s="2467"/>
      <c r="E207" s="2338"/>
      <c r="F207" s="2339"/>
      <c r="G207" s="2340"/>
      <c r="H207" s="2340"/>
      <c r="I207" s="2340"/>
      <c r="J207" s="2341"/>
      <c r="K207" s="2292"/>
      <c r="L207" s="2292"/>
      <c r="M207" s="2292"/>
      <c r="N207" s="2292"/>
      <c r="O207" s="2292"/>
      <c r="P207" s="2292"/>
      <c r="Q207" s="2343"/>
      <c r="R207" s="2344"/>
      <c r="S207" s="2468"/>
      <c r="T207" s="2345"/>
      <c r="U207" s="2344"/>
      <c r="V207" s="2432"/>
      <c r="W207" s="2432"/>
      <c r="X207" s="2208"/>
      <c r="Y207" s="2208"/>
      <c r="Z207" s="2208"/>
      <c r="AA207" s="2208"/>
    </row>
    <row r="208" spans="1:27" s="323" customFormat="1" ht="24.95" customHeight="1">
      <c r="A208" s="2208"/>
      <c r="B208" s="2209"/>
      <c r="C208" s="2337"/>
      <c r="D208" s="2467"/>
      <c r="E208" s="2338"/>
      <c r="F208" s="2339"/>
      <c r="G208" s="2340"/>
      <c r="H208" s="2340"/>
      <c r="I208" s="2340"/>
      <c r="J208" s="2341"/>
      <c r="K208" s="2349" t="s">
        <v>1328</v>
      </c>
      <c r="L208" s="2350" t="s">
        <v>1627</v>
      </c>
      <c r="M208" s="2348"/>
      <c r="N208" s="2348"/>
      <c r="O208" s="2348"/>
      <c r="P208" s="2348"/>
      <c r="Q208" s="2351"/>
      <c r="R208" s="2344"/>
      <c r="S208" s="2468"/>
      <c r="T208" s="2345"/>
      <c r="U208" s="2344"/>
      <c r="V208" s="2432"/>
      <c r="W208" s="2432"/>
      <c r="X208" s="2208"/>
      <c r="Y208" s="2208"/>
      <c r="Z208" s="2208"/>
      <c r="AA208" s="2208"/>
    </row>
    <row r="209" spans="1:27" s="323" customFormat="1" ht="24.95" customHeight="1">
      <c r="A209" s="2208"/>
      <c r="B209" s="2209"/>
      <c r="C209" s="2337"/>
      <c r="D209" s="2467"/>
      <c r="E209" s="2338"/>
      <c r="F209" s="2339"/>
      <c r="G209" s="2340"/>
      <c r="H209" s="2340"/>
      <c r="I209" s="2340"/>
      <c r="J209" s="2341"/>
      <c r="K209" s="2342"/>
      <c r="L209" s="2292"/>
      <c r="M209" s="2344"/>
      <c r="N209" s="2344"/>
      <c r="O209" s="2344"/>
      <c r="P209" s="2344"/>
      <c r="Q209" s="2344"/>
      <c r="R209" s="2344"/>
      <c r="S209" s="2344"/>
      <c r="T209" s="2344"/>
      <c r="U209" s="2344"/>
      <c r="V209" s="2432"/>
      <c r="W209" s="2432"/>
      <c r="X209" s="2208"/>
      <c r="Y209" s="2208"/>
      <c r="Z209" s="2208"/>
      <c r="AA209" s="2208"/>
    </row>
    <row r="210" spans="1:27" s="323" customFormat="1" ht="24.95" customHeight="1">
      <c r="A210" s="2208"/>
      <c r="B210" s="2209"/>
      <c r="C210" s="2337"/>
      <c r="D210" s="2467"/>
      <c r="E210" s="2338"/>
      <c r="F210" s="2339"/>
      <c r="G210" s="2340"/>
      <c r="H210" s="2340"/>
      <c r="I210" s="2340"/>
      <c r="J210" s="2341"/>
      <c r="K210" s="2342"/>
      <c r="L210" s="2292"/>
      <c r="M210" s="2344"/>
      <c r="N210" s="2344"/>
      <c r="O210" s="2344"/>
      <c r="P210" s="2344"/>
      <c r="Q210" s="2344"/>
      <c r="R210" s="2344"/>
      <c r="S210" s="2344"/>
      <c r="T210" s="2344"/>
      <c r="U210" s="2344"/>
      <c r="V210" s="2432"/>
      <c r="W210" s="2432"/>
      <c r="X210" s="2208"/>
      <c r="Y210" s="2208"/>
      <c r="Z210" s="2208"/>
      <c r="AA210" s="2208"/>
    </row>
    <row r="211" spans="1:27" s="323" customFormat="1" ht="24.95" customHeight="1">
      <c r="A211" s="2208"/>
      <c r="B211" s="2209"/>
      <c r="C211" s="2337"/>
      <c r="D211" s="2467"/>
      <c r="E211" s="2338"/>
      <c r="F211" s="2339"/>
      <c r="G211" s="2340"/>
      <c r="H211" s="2340"/>
      <c r="I211" s="2340"/>
      <c r="J211" s="2341"/>
      <c r="K211" s="2342"/>
      <c r="L211" s="2292"/>
      <c r="M211" s="2344"/>
      <c r="N211" s="2344"/>
      <c r="O211" s="2344"/>
      <c r="P211" s="2344"/>
      <c r="Q211" s="2344"/>
      <c r="R211" s="2344"/>
      <c r="S211" s="2344"/>
      <c r="T211" s="2344"/>
      <c r="U211" s="2344"/>
      <c r="V211" s="2432"/>
      <c r="W211" s="2432"/>
      <c r="X211" s="2208"/>
      <c r="Y211" s="2208"/>
      <c r="Z211" s="2208"/>
      <c r="AA211" s="2208"/>
    </row>
    <row r="212" spans="1:27" s="323" customFormat="1" ht="24.95" customHeight="1">
      <c r="A212" s="2208"/>
      <c r="B212" s="2209"/>
      <c r="C212" s="2337"/>
      <c r="D212" s="2467"/>
      <c r="E212" s="2338"/>
      <c r="F212" s="2339"/>
      <c r="G212" s="2340"/>
      <c r="H212" s="2340"/>
      <c r="I212" s="2340"/>
      <c r="J212" s="2341"/>
      <c r="K212" s="2342"/>
      <c r="L212" s="2292"/>
      <c r="M212" s="2344"/>
      <c r="N212" s="2344"/>
      <c r="O212" s="2344"/>
      <c r="P212" s="2344"/>
      <c r="Q212" s="2344"/>
      <c r="R212" s="2344"/>
      <c r="S212" s="2344"/>
      <c r="T212" s="2344"/>
      <c r="U212" s="2344"/>
      <c r="V212" s="2432"/>
      <c r="W212" s="2432"/>
      <c r="X212" s="2208"/>
      <c r="Y212" s="2208"/>
      <c r="Z212" s="2208"/>
      <c r="AA212" s="2208"/>
    </row>
    <row r="213" spans="1:27" s="323" customFormat="1" ht="24.95" customHeight="1">
      <c r="A213" s="2208"/>
      <c r="B213" s="2209"/>
      <c r="C213" s="2337"/>
      <c r="D213" s="2467"/>
      <c r="E213" s="2338"/>
      <c r="F213" s="2339"/>
      <c r="G213" s="2340"/>
      <c r="H213" s="2340"/>
      <c r="I213" s="2340"/>
      <c r="J213" s="2341"/>
      <c r="K213" s="2342"/>
      <c r="L213" s="2292"/>
      <c r="M213" s="2344"/>
      <c r="N213" s="2344"/>
      <c r="O213" s="2344"/>
      <c r="P213" s="2344"/>
      <c r="Q213" s="2344"/>
      <c r="R213" s="2344"/>
      <c r="S213" s="2344"/>
      <c r="T213" s="2344"/>
      <c r="U213" s="2344"/>
      <c r="V213" s="2432"/>
      <c r="W213" s="2432"/>
      <c r="X213" s="2208"/>
      <c r="Y213" s="2208"/>
      <c r="Z213" s="2208"/>
      <c r="AA213" s="2208"/>
    </row>
    <row r="214" spans="1:27" s="323" customFormat="1" ht="24.95" customHeight="1">
      <c r="A214" s="2208"/>
      <c r="B214" s="2209"/>
      <c r="C214" s="2337"/>
      <c r="D214" s="2467"/>
      <c r="E214" s="2338"/>
      <c r="F214" s="2339"/>
      <c r="G214" s="2340"/>
      <c r="H214" s="2340"/>
      <c r="I214" s="2340"/>
      <c r="J214" s="2341"/>
      <c r="K214" s="2342"/>
      <c r="L214" s="2292"/>
      <c r="M214" s="2292"/>
      <c r="N214" s="2292"/>
      <c r="O214" s="2292"/>
      <c r="P214" s="2292"/>
      <c r="Q214" s="2343"/>
      <c r="R214" s="2344"/>
      <c r="S214" s="2468"/>
      <c r="T214" s="2345"/>
      <c r="U214" s="2344"/>
      <c r="V214" s="2432"/>
      <c r="W214" s="2432"/>
      <c r="X214" s="2208"/>
      <c r="Y214" s="2208"/>
      <c r="Z214" s="2208"/>
      <c r="AA214" s="2208"/>
    </row>
    <row r="215" spans="1:27" s="323" customFormat="1" ht="24.95" customHeight="1">
      <c r="A215" s="2208"/>
      <c r="B215" s="2209"/>
      <c r="C215" s="2337"/>
      <c r="D215" s="2467"/>
      <c r="E215" s="2338"/>
      <c r="F215" s="2339"/>
      <c r="G215" s="2340"/>
      <c r="H215" s="2340"/>
      <c r="I215" s="2340"/>
      <c r="J215" s="2341"/>
      <c r="K215" s="2342"/>
      <c r="L215" s="2292"/>
      <c r="M215" s="2292"/>
      <c r="N215" s="2292"/>
      <c r="O215" s="2292"/>
      <c r="P215" s="2292"/>
      <c r="Q215" s="2343"/>
      <c r="R215" s="2344"/>
      <c r="S215" s="2468"/>
      <c r="T215" s="2345"/>
      <c r="U215" s="2344"/>
      <c r="V215" s="2432"/>
      <c r="W215" s="2432"/>
      <c r="X215" s="2208"/>
      <c r="Y215" s="2208"/>
      <c r="Z215" s="2208"/>
      <c r="AA215" s="2208"/>
    </row>
    <row r="216" spans="1:27" s="323" customFormat="1" ht="24.95" customHeight="1">
      <c r="A216" s="2208"/>
      <c r="B216" s="2209"/>
      <c r="C216" s="2337"/>
      <c r="D216" s="2467"/>
      <c r="E216" s="2338"/>
      <c r="F216" s="2339"/>
      <c r="G216" s="2340"/>
      <c r="H216" s="2340"/>
      <c r="I216" s="2340"/>
      <c r="J216" s="2341"/>
      <c r="K216" s="2342"/>
      <c r="L216" s="2292"/>
      <c r="M216" s="2292"/>
      <c r="N216" s="2292"/>
      <c r="O216" s="2292"/>
      <c r="P216" s="2292"/>
      <c r="Q216" s="2343"/>
      <c r="R216" s="2344"/>
      <c r="S216" s="2468"/>
      <c r="T216" s="2345"/>
      <c r="U216" s="2344"/>
      <c r="V216" s="2432"/>
      <c r="W216" s="2432"/>
      <c r="X216" s="2208"/>
      <c r="Y216" s="2208"/>
      <c r="Z216" s="2208"/>
      <c r="AA216" s="2208"/>
    </row>
    <row r="217" spans="1:27" s="323" customFormat="1" ht="24.95" customHeight="1">
      <c r="A217" s="2208"/>
      <c r="B217" s="2209"/>
      <c r="C217" s="2337"/>
      <c r="D217" s="2467"/>
      <c r="E217" s="2338"/>
      <c r="F217" s="2339"/>
      <c r="G217" s="2340"/>
      <c r="H217" s="2340"/>
      <c r="I217" s="2340"/>
      <c r="J217" s="2341"/>
      <c r="K217" s="2342"/>
      <c r="L217" s="2292"/>
      <c r="M217" s="2292"/>
      <c r="N217" s="2292"/>
      <c r="O217" s="2292"/>
      <c r="P217" s="2292"/>
      <c r="Q217" s="2343"/>
      <c r="R217" s="2344"/>
      <c r="S217" s="2468"/>
      <c r="T217" s="2345"/>
      <c r="U217" s="2344"/>
      <c r="V217" s="2432"/>
      <c r="W217" s="2432"/>
      <c r="X217" s="2208"/>
      <c r="Y217" s="2208"/>
      <c r="Z217" s="2208"/>
      <c r="AA217" s="2208"/>
    </row>
    <row r="218" spans="1:27" s="323" customFormat="1" ht="24.95" customHeight="1">
      <c r="A218" s="2208"/>
      <c r="B218" s="2209"/>
      <c r="C218" s="2337"/>
      <c r="D218" s="2467"/>
      <c r="E218" s="2338"/>
      <c r="F218" s="2339"/>
      <c r="G218" s="2340"/>
      <c r="H218" s="2340"/>
      <c r="I218" s="2340"/>
      <c r="J218" s="2341"/>
      <c r="K218" s="2342"/>
      <c r="L218" s="2292"/>
      <c r="M218" s="2292"/>
      <c r="N218" s="2292"/>
      <c r="O218" s="2292"/>
      <c r="P218" s="2292"/>
      <c r="Q218" s="2343"/>
      <c r="R218" s="2344"/>
      <c r="S218" s="2468"/>
      <c r="T218" s="2345"/>
      <c r="U218" s="2344"/>
      <c r="V218" s="2432"/>
      <c r="W218" s="2432"/>
      <c r="X218" s="2208"/>
      <c r="Y218" s="2208"/>
      <c r="Z218" s="2208"/>
      <c r="AA218" s="2208"/>
    </row>
    <row r="219" spans="1:27" s="323" customFormat="1" ht="24.95" customHeight="1">
      <c r="A219" s="2208"/>
      <c r="B219" s="2209"/>
      <c r="C219" s="2337"/>
      <c r="D219" s="2467"/>
      <c r="E219" s="2338"/>
      <c r="F219" s="2339"/>
      <c r="G219" s="2340"/>
      <c r="H219" s="2340"/>
      <c r="I219" s="2340"/>
      <c r="J219" s="2341"/>
      <c r="K219" s="2342"/>
      <c r="L219" s="2292"/>
      <c r="M219" s="2292"/>
      <c r="N219" s="2292"/>
      <c r="O219" s="2292"/>
      <c r="P219" s="2292"/>
      <c r="Q219" s="2343"/>
      <c r="R219" s="2344"/>
      <c r="S219" s="2468"/>
      <c r="T219" s="2345"/>
      <c r="U219" s="2344"/>
      <c r="V219" s="2432"/>
      <c r="W219" s="2432"/>
      <c r="X219" s="2208"/>
      <c r="Y219" s="2208"/>
      <c r="Z219" s="2208"/>
      <c r="AA219" s="2208"/>
    </row>
    <row r="220" spans="1:27" s="323" customFormat="1" ht="24.95" customHeight="1">
      <c r="A220" s="2208"/>
      <c r="B220" s="2209"/>
      <c r="C220" s="2337"/>
      <c r="D220" s="2467"/>
      <c r="E220" s="2338"/>
      <c r="F220" s="2339"/>
      <c r="G220" s="2340"/>
      <c r="H220" s="2340"/>
      <c r="I220" s="2340"/>
      <c r="J220" s="2341"/>
      <c r="K220" s="2342"/>
      <c r="L220" s="2292"/>
      <c r="M220" s="2292"/>
      <c r="N220" s="2292"/>
      <c r="O220" s="2292"/>
      <c r="P220" s="2292"/>
      <c r="Q220" s="2343"/>
      <c r="R220" s="2344"/>
      <c r="S220" s="2468"/>
      <c r="T220" s="2345"/>
      <c r="U220" s="2344"/>
      <c r="V220" s="2432"/>
      <c r="W220" s="2432"/>
      <c r="X220" s="2208"/>
      <c r="Y220" s="2208"/>
      <c r="Z220" s="2208"/>
      <c r="AA220" s="2208"/>
    </row>
    <row r="221" spans="1:27" s="323" customFormat="1" ht="24.95" customHeight="1">
      <c r="A221" s="2208"/>
      <c r="B221" s="2209"/>
      <c r="C221" s="2337"/>
      <c r="D221" s="2467"/>
      <c r="E221" s="2338"/>
      <c r="F221" s="2339"/>
      <c r="G221" s="2340"/>
      <c r="H221" s="2340"/>
      <c r="I221" s="2340"/>
      <c r="J221" s="2341"/>
      <c r="K221" s="2342"/>
      <c r="L221" s="2292"/>
      <c r="M221" s="2292"/>
      <c r="N221" s="2292"/>
      <c r="O221" s="2292"/>
      <c r="P221" s="2292"/>
      <c r="Q221" s="2343"/>
      <c r="R221" s="2344"/>
      <c r="S221" s="2468"/>
      <c r="T221" s="2345"/>
      <c r="U221" s="2344"/>
      <c r="V221" s="2432"/>
      <c r="W221" s="2432"/>
      <c r="X221" s="2208"/>
      <c r="Y221" s="2208"/>
      <c r="Z221" s="2208"/>
      <c r="AA221" s="2208"/>
    </row>
    <row r="222" spans="1:27" s="324" customFormat="1" ht="24.95" customHeight="1">
      <c r="A222" s="321"/>
      <c r="B222" s="2202"/>
      <c r="C222" s="371"/>
      <c r="D222" s="373"/>
      <c r="E222" s="373"/>
      <c r="F222" s="373"/>
      <c r="G222" s="373"/>
      <c r="H222" s="373"/>
      <c r="I222" s="373"/>
      <c r="J222" s="373"/>
      <c r="K222" s="373"/>
      <c r="L222" s="2432"/>
      <c r="M222" s="2432"/>
      <c r="N222" s="2432"/>
      <c r="O222" s="2432"/>
      <c r="P222" s="2432"/>
      <c r="Q222" s="322"/>
      <c r="R222" s="322"/>
      <c r="S222" s="322"/>
      <c r="T222" s="322"/>
      <c r="U222" s="322"/>
      <c r="V222" s="322"/>
      <c r="W222" s="322"/>
      <c r="X222" s="322"/>
      <c r="Y222" s="322"/>
      <c r="Z222" s="322"/>
      <c r="AA222" s="322"/>
    </row>
    <row r="223" spans="1:27" s="323" customFormat="1" ht="24.95" customHeight="1">
      <c r="A223" s="321"/>
      <c r="B223" s="2215" t="s">
        <v>1330</v>
      </c>
      <c r="C223" s="321"/>
      <c r="D223" s="321"/>
      <c r="E223" s="321"/>
      <c r="F223" s="321"/>
      <c r="G223" s="321"/>
      <c r="H223" s="321"/>
      <c r="I223" s="321"/>
      <c r="J223" s="321"/>
      <c r="K223" s="321"/>
      <c r="L223" s="321"/>
      <c r="M223" s="321"/>
      <c r="N223" s="321"/>
      <c r="O223" s="321"/>
      <c r="P223" s="321"/>
      <c r="Q223" s="321"/>
      <c r="R223" s="321"/>
      <c r="S223" s="322"/>
      <c r="T223" s="322"/>
      <c r="U223" s="322"/>
      <c r="V223" s="322"/>
      <c r="W223" s="322"/>
      <c r="X223" s="322"/>
      <c r="Y223" s="322"/>
      <c r="Z223" s="322"/>
      <c r="AA223" s="322"/>
    </row>
    <row r="224" spans="1:27" s="323" customFormat="1" ht="24.95" customHeight="1">
      <c r="A224" s="321"/>
      <c r="B224" s="2216" t="s">
        <v>1331</v>
      </c>
      <c r="C224" s="321"/>
      <c r="D224" s="321"/>
      <c r="E224" s="321"/>
      <c r="F224" s="321"/>
      <c r="G224" s="321"/>
      <c r="H224" s="321"/>
      <c r="I224" s="321"/>
      <c r="J224" s="321"/>
      <c r="K224" s="321"/>
      <c r="L224" s="321"/>
      <c r="M224" s="321"/>
      <c r="N224" s="321"/>
      <c r="O224" s="321"/>
      <c r="P224" s="321"/>
      <c r="Q224" s="321"/>
      <c r="R224" s="321"/>
      <c r="S224" s="322"/>
      <c r="T224" s="322"/>
      <c r="U224" s="322"/>
      <c r="V224" s="322"/>
      <c r="W224" s="322"/>
      <c r="X224" s="322"/>
      <c r="Y224" s="322"/>
      <c r="Z224" s="322"/>
      <c r="AA224" s="322"/>
    </row>
    <row r="225" spans="1:44" s="323" customFormat="1" ht="24.95" customHeight="1">
      <c r="A225" s="321"/>
      <c r="B225" s="2216"/>
      <c r="C225" s="321"/>
      <c r="D225" s="321"/>
      <c r="E225" s="321"/>
      <c r="F225" s="321"/>
      <c r="G225" s="321"/>
      <c r="H225" s="321"/>
      <c r="I225" s="321"/>
      <c r="J225" s="321"/>
      <c r="K225" s="321"/>
      <c r="L225" s="321"/>
      <c r="M225" s="321"/>
      <c r="N225" s="321"/>
      <c r="O225" s="321"/>
      <c r="P225" s="321"/>
      <c r="Q225" s="321"/>
      <c r="R225" s="321"/>
      <c r="S225" s="322"/>
      <c r="T225" s="322"/>
      <c r="U225" s="322"/>
      <c r="V225" s="322"/>
      <c r="W225" s="322"/>
      <c r="X225" s="322"/>
      <c r="Y225" s="322"/>
      <c r="Z225" s="322"/>
      <c r="AA225" s="322"/>
    </row>
    <row r="226" spans="1:44" s="324" customFormat="1" ht="24.95" customHeight="1">
      <c r="A226" s="321"/>
      <c r="B226" s="2217" t="s">
        <v>1332</v>
      </c>
      <c r="C226" s="2218"/>
      <c r="D226" s="321"/>
      <c r="E226" s="321"/>
      <c r="F226" s="321"/>
      <c r="G226" s="321"/>
      <c r="H226" s="321"/>
      <c r="I226" s="2432"/>
      <c r="J226" s="321"/>
      <c r="K226" s="321"/>
      <c r="L226" s="2432"/>
      <c r="M226" s="2432"/>
      <c r="N226" s="2432"/>
      <c r="O226" s="2432"/>
      <c r="P226" s="2432"/>
      <c r="Q226" s="322"/>
      <c r="R226" s="322"/>
      <c r="S226" s="322"/>
      <c r="T226" s="322"/>
      <c r="U226" s="322"/>
      <c r="V226" s="322"/>
      <c r="W226" s="2219"/>
      <c r="X226" s="322"/>
      <c r="Y226" s="2220"/>
      <c r="Z226" s="322"/>
      <c r="AA226" s="322"/>
      <c r="AB226" s="323"/>
      <c r="AC226" s="323"/>
      <c r="AD226" s="323"/>
      <c r="AE226" s="323"/>
      <c r="AF226" s="323"/>
      <c r="AG226" s="323"/>
      <c r="AH226" s="323"/>
      <c r="AI226" s="323"/>
      <c r="AJ226" s="323"/>
      <c r="AK226" s="323"/>
      <c r="AL226" s="323"/>
      <c r="AM226" s="323"/>
      <c r="AN226" s="323"/>
      <c r="AO226" s="323"/>
      <c r="AP226" s="323"/>
      <c r="AQ226" s="323"/>
      <c r="AR226" s="323"/>
    </row>
    <row r="227" spans="1:44" s="324" customFormat="1" ht="24.95" customHeight="1">
      <c r="A227" s="321"/>
      <c r="B227" s="325"/>
      <c r="C227" s="321"/>
      <c r="D227" s="321"/>
      <c r="E227" s="321"/>
      <c r="F227" s="321"/>
      <c r="G227" s="321"/>
      <c r="H227" s="321"/>
      <c r="I227" s="2432"/>
      <c r="J227" s="321"/>
      <c r="K227" s="321"/>
      <c r="L227" s="2432"/>
      <c r="M227" s="2432"/>
      <c r="N227" s="2432"/>
      <c r="O227" s="2432"/>
      <c r="P227" s="2432"/>
      <c r="Q227" s="322"/>
      <c r="R227" s="322"/>
      <c r="S227" s="322"/>
      <c r="T227" s="322"/>
      <c r="U227" s="322"/>
      <c r="V227" s="322"/>
      <c r="W227" s="322"/>
      <c r="X227" s="322"/>
      <c r="Y227" s="322"/>
      <c r="Z227" s="322"/>
      <c r="AA227" s="322"/>
      <c r="AB227" s="323"/>
      <c r="AC227" s="323"/>
      <c r="AD227" s="323"/>
      <c r="AE227" s="323"/>
      <c r="AF227" s="323"/>
      <c r="AG227" s="323"/>
      <c r="AH227" s="323"/>
      <c r="AI227" s="323"/>
      <c r="AJ227" s="323"/>
      <c r="AK227" s="323"/>
      <c r="AL227" s="323"/>
      <c r="AM227" s="323"/>
      <c r="AN227" s="323"/>
      <c r="AO227" s="323"/>
      <c r="AP227" s="323"/>
      <c r="AQ227" s="323"/>
      <c r="AR227" s="323"/>
    </row>
  </sheetData>
  <mergeCells count="75">
    <mergeCell ref="B20:O23"/>
    <mergeCell ref="Q31:AA32"/>
    <mergeCell ref="Q33:T33"/>
    <mergeCell ref="X33:X34"/>
    <mergeCell ref="Y33:Y34"/>
    <mergeCell ref="Z33:Z34"/>
    <mergeCell ref="AA33:AA34"/>
    <mergeCell ref="Q34:Q36"/>
    <mergeCell ref="R34:R36"/>
    <mergeCell ref="S34:S36"/>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Y37:Y38"/>
    <mergeCell ref="Z37:Z38"/>
    <mergeCell ref="AA37:AA38"/>
    <mergeCell ref="Q39:Q40"/>
    <mergeCell ref="R39:R40"/>
    <mergeCell ref="S39:S40"/>
    <mergeCell ref="T39:T40"/>
    <mergeCell ref="U39:U40"/>
    <mergeCell ref="V39:V40"/>
    <mergeCell ref="W39:W40"/>
    <mergeCell ref="X39:X40"/>
    <mergeCell ref="Y39:Y40"/>
    <mergeCell ref="Z39:Z40"/>
    <mergeCell ref="AA39:AA40"/>
    <mergeCell ref="Q41:Q42"/>
    <mergeCell ref="R41:R42"/>
    <mergeCell ref="S41:S42"/>
    <mergeCell ref="T41:T42"/>
    <mergeCell ref="U41:U42"/>
    <mergeCell ref="V41:V42"/>
    <mergeCell ref="Z43:Z44"/>
    <mergeCell ref="AA43:AA44"/>
    <mergeCell ref="W41:W42"/>
    <mergeCell ref="X41:X42"/>
    <mergeCell ref="Y41:Y42"/>
    <mergeCell ref="Z41:Z42"/>
    <mergeCell ref="AA41:AA42"/>
    <mergeCell ref="C149:D149"/>
    <mergeCell ref="V43:V44"/>
    <mergeCell ref="W43:W44"/>
    <mergeCell ref="X43:X44"/>
    <mergeCell ref="Y43:Y44"/>
    <mergeCell ref="Q43:Q44"/>
    <mergeCell ref="R43:R44"/>
    <mergeCell ref="S43:S44"/>
    <mergeCell ref="T43:T44"/>
    <mergeCell ref="U43:U44"/>
    <mergeCell ref="Q45:Q46"/>
    <mergeCell ref="R45:AA46"/>
    <mergeCell ref="C137:E137"/>
    <mergeCell ref="C140:E140"/>
    <mergeCell ref="C143:E143"/>
    <mergeCell ref="C182:E182"/>
    <mergeCell ref="C159:D159"/>
    <mergeCell ref="C166:D166"/>
    <mergeCell ref="C167:D167"/>
    <mergeCell ref="C170:F170"/>
    <mergeCell ref="C180:D180"/>
    <mergeCell ref="C181:D181"/>
  </mergeCells>
  <hyperlinks>
    <hyperlink ref="E28" r:id="rId1" xr:uid="{2FEDD380-4766-4B0C-A1A3-5D210F147C60}"/>
    <hyperlink ref="L208" r:id="rId2" xr:uid="{9A43890E-8A87-4AE0-9C9F-1AC151C671B9}"/>
    <hyperlink ref="R45" r:id="rId3" xr:uid="{55E8323F-BC59-43A3-849D-2D70FB32B7F6}"/>
  </hyperlinks>
  <pageMargins left="0.7" right="0.7" top="0.75" bottom="0.75" header="0.3" footer="0.3"/>
  <pageSetup paperSize="9" orientation="portrait"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1AA06-9F4A-40D4-91C6-97D98984070F}">
  <dimension ref="A1:AXJ894"/>
  <sheetViews>
    <sheetView zoomScaleNormal="100" workbookViewId="0">
      <selection activeCell="K27" sqref="K27"/>
    </sheetView>
  </sheetViews>
  <sheetFormatPr baseColWidth="10" defaultRowHeight="15"/>
  <cols>
    <col min="1" max="1" width="3.7109375" style="2470" customWidth="1"/>
    <col min="2" max="14" width="15.7109375" style="2470" customWidth="1"/>
    <col min="15" max="15" width="11.42578125" style="2470"/>
    <col min="16" max="16" width="16.5703125" style="2470" customWidth="1"/>
    <col min="17" max="16384" width="11.42578125" style="2470"/>
  </cols>
  <sheetData>
    <row r="1" spans="1:17" ht="15.75" thickBot="1">
      <c r="A1" s="2469">
        <f t="shared" ref="A1:Q1" ca="1" si="0">CELL("largeur",A1)</f>
        <v>3</v>
      </c>
      <c r="B1" s="2469">
        <f t="shared" ca="1" si="0"/>
        <v>15</v>
      </c>
      <c r="C1" s="2469">
        <f t="shared" ca="1" si="0"/>
        <v>15</v>
      </c>
      <c r="D1" s="2469">
        <f t="shared" ca="1" si="0"/>
        <v>15</v>
      </c>
      <c r="E1" s="2469">
        <f t="shared" ca="1" si="0"/>
        <v>15</v>
      </c>
      <c r="F1" s="2469">
        <f t="shared" ca="1" si="0"/>
        <v>15</v>
      </c>
      <c r="G1" s="2469">
        <f t="shared" ca="1" si="0"/>
        <v>15</v>
      </c>
      <c r="H1" s="2469">
        <f t="shared" ca="1" si="0"/>
        <v>15</v>
      </c>
      <c r="I1" s="2469">
        <f t="shared" ca="1" si="0"/>
        <v>15</v>
      </c>
      <c r="J1" s="2469">
        <f t="shared" ca="1" si="0"/>
        <v>15</v>
      </c>
      <c r="K1" s="2469">
        <f t="shared" ca="1" si="0"/>
        <v>15</v>
      </c>
      <c r="L1" s="2469">
        <f t="shared" ca="1" si="0"/>
        <v>15</v>
      </c>
      <c r="M1" s="2469">
        <f t="shared" ca="1" si="0"/>
        <v>15</v>
      </c>
      <c r="N1" s="2469">
        <f t="shared" ca="1" si="0"/>
        <v>15</v>
      </c>
      <c r="O1" s="2469">
        <f t="shared" ca="1" si="0"/>
        <v>11</v>
      </c>
      <c r="P1" s="2469">
        <f t="shared" ca="1" si="0"/>
        <v>16</v>
      </c>
      <c r="Q1" s="2469">
        <f t="shared" ca="1" si="0"/>
        <v>11</v>
      </c>
    </row>
    <row r="2" spans="1:17" ht="26.25">
      <c r="A2" s="2471"/>
      <c r="B2" s="5601" t="s">
        <v>1697</v>
      </c>
      <c r="C2" s="5602"/>
      <c r="D2" s="5602"/>
      <c r="E2" s="5602"/>
      <c r="F2" s="5602"/>
      <c r="G2" s="5602"/>
      <c r="H2" s="5602"/>
      <c r="I2" s="5602"/>
      <c r="J2" s="5602"/>
      <c r="K2" s="5602"/>
      <c r="L2" s="5602"/>
      <c r="M2" s="5602"/>
      <c r="N2" s="5602"/>
      <c r="O2" s="5602"/>
      <c r="P2" s="5602"/>
      <c r="Q2" s="5603"/>
    </row>
    <row r="3" spans="1:17" ht="20.100000000000001" customHeight="1">
      <c r="A3" s="2471"/>
      <c r="B3" s="5604" t="s">
        <v>1698</v>
      </c>
      <c r="C3" s="5605"/>
      <c r="D3" s="5605"/>
      <c r="E3" s="5605"/>
      <c r="F3" s="5605"/>
      <c r="G3" s="5605"/>
      <c r="H3" s="5605"/>
      <c r="I3" s="5605"/>
      <c r="J3" s="5605"/>
      <c r="K3" s="5605"/>
      <c r="L3" s="5605"/>
      <c r="M3" s="5605"/>
      <c r="N3" s="5605"/>
      <c r="O3" s="5605"/>
      <c r="P3" s="5605"/>
      <c r="Q3" s="5606"/>
    </row>
    <row r="4" spans="1:17" ht="20.100000000000001" customHeight="1">
      <c r="A4" s="2471"/>
      <c r="B4" s="5604" t="s">
        <v>1699</v>
      </c>
      <c r="C4" s="5605"/>
      <c r="D4" s="5605"/>
      <c r="E4" s="5605"/>
      <c r="F4" s="5605"/>
      <c r="G4" s="5605"/>
      <c r="H4" s="5605"/>
      <c r="I4" s="5605"/>
      <c r="J4" s="5605"/>
      <c r="K4" s="5605"/>
      <c r="L4" s="5605"/>
      <c r="M4" s="5605"/>
      <c r="N4" s="5605"/>
      <c r="O4" s="5605"/>
      <c r="P4" s="5605"/>
      <c r="Q4" s="5606"/>
    </row>
    <row r="5" spans="1:17" ht="20.100000000000001" customHeight="1">
      <c r="A5" s="2471"/>
      <c r="B5" s="5604" t="s">
        <v>1700</v>
      </c>
      <c r="C5" s="5605"/>
      <c r="D5" s="5605"/>
      <c r="E5" s="5605"/>
      <c r="F5" s="5605"/>
      <c r="G5" s="5605"/>
      <c r="H5" s="5605"/>
      <c r="I5" s="5605"/>
      <c r="J5" s="5605"/>
      <c r="K5" s="5605"/>
      <c r="L5" s="5605"/>
      <c r="M5" s="5605"/>
      <c r="N5" s="5605"/>
      <c r="O5" s="5605"/>
      <c r="P5" s="5605"/>
      <c r="Q5" s="5606"/>
    </row>
    <row r="6" spans="1:17" ht="27" thickBot="1">
      <c r="A6" s="2471"/>
      <c r="B6" s="2472" t="s">
        <v>1328</v>
      </c>
      <c r="C6" s="5607" t="s">
        <v>1329</v>
      </c>
      <c r="D6" s="5607"/>
      <c r="E6" s="5607"/>
      <c r="F6" s="5607"/>
      <c r="G6" s="5607"/>
      <c r="H6" s="5607"/>
      <c r="I6" s="5607"/>
      <c r="J6" s="5607"/>
      <c r="K6" s="5607"/>
      <c r="L6" s="5607"/>
      <c r="M6" s="5607"/>
      <c r="N6" s="5607"/>
      <c r="O6" s="5607"/>
      <c r="P6" s="5607"/>
      <c r="Q6" s="5608"/>
    </row>
    <row r="7" spans="1:17" ht="15.75">
      <c r="A7" s="2473"/>
      <c r="B7" s="2471"/>
      <c r="C7" s="2474"/>
      <c r="D7" s="2471"/>
      <c r="E7" s="2471"/>
      <c r="F7" s="2471"/>
      <c r="G7" s="2471"/>
      <c r="H7" s="2471"/>
      <c r="I7" s="2471"/>
      <c r="J7" s="2471"/>
      <c r="K7" s="2471"/>
      <c r="L7" s="2471"/>
      <c r="M7" s="2473"/>
      <c r="N7" s="2473"/>
      <c r="O7" s="2473"/>
      <c r="P7" s="2473"/>
      <c r="Q7" s="2473"/>
    </row>
    <row r="8" spans="1:17" ht="15.75" customHeight="1">
      <c r="A8" s="2473"/>
      <c r="B8" s="5609" t="s">
        <v>1701</v>
      </c>
      <c r="C8" s="5609"/>
      <c r="D8" s="5609"/>
      <c r="E8" s="5609"/>
      <c r="F8" s="5609"/>
      <c r="G8" s="5609"/>
      <c r="H8" s="5609"/>
      <c r="I8" s="5609"/>
      <c r="J8" s="5609"/>
      <c r="K8" s="5609"/>
      <c r="L8" s="5609"/>
      <c r="M8" s="5609"/>
      <c r="N8" s="5609"/>
      <c r="O8" s="5609"/>
      <c r="P8" s="5609"/>
      <c r="Q8" s="5609"/>
    </row>
    <row r="9" spans="1:17" ht="15.75" customHeight="1">
      <c r="A9" s="2473"/>
      <c r="B9" s="5609"/>
      <c r="C9" s="5609"/>
      <c r="D9" s="5609"/>
      <c r="E9" s="5609"/>
      <c r="F9" s="5609"/>
      <c r="G9" s="5609"/>
      <c r="H9" s="5609"/>
      <c r="I9" s="5609"/>
      <c r="J9" s="5609"/>
      <c r="K9" s="5609"/>
      <c r="L9" s="5609"/>
      <c r="M9" s="5609"/>
      <c r="N9" s="5609"/>
      <c r="O9" s="5609"/>
      <c r="P9" s="5609"/>
      <c r="Q9" s="5609"/>
    </row>
    <row r="10" spans="1:17" ht="30.75" customHeight="1">
      <c r="A10" s="2473"/>
      <c r="B10" s="5609"/>
      <c r="C10" s="5609"/>
      <c r="D10" s="5609"/>
      <c r="E10" s="5609"/>
      <c r="F10" s="5609"/>
      <c r="G10" s="5609"/>
      <c r="H10" s="5609"/>
      <c r="I10" s="5609"/>
      <c r="J10" s="5609"/>
      <c r="K10" s="5609"/>
      <c r="L10" s="5609"/>
      <c r="M10" s="5609"/>
      <c r="N10" s="5609"/>
      <c r="O10" s="5609"/>
      <c r="P10" s="5609"/>
      <c r="Q10" s="5609"/>
    </row>
    <row r="11" spans="1:17" ht="15.75" thickBot="1">
      <c r="A11" s="2473"/>
      <c r="B11" s="2471"/>
      <c r="C11" s="2475"/>
      <c r="D11" s="2471"/>
      <c r="E11" s="2471"/>
      <c r="F11" s="2471"/>
      <c r="G11" s="2471"/>
      <c r="H11" s="2471"/>
      <c r="I11" s="2471"/>
      <c r="J11" s="2471"/>
      <c r="K11" s="2471"/>
      <c r="L11" s="2471"/>
      <c r="M11" s="2473"/>
      <c r="N11" s="2473"/>
      <c r="O11" s="2473"/>
      <c r="P11" s="2473"/>
      <c r="Q11" s="2473"/>
    </row>
    <row r="12" spans="1:17" ht="31.5" customHeight="1" thickBot="1">
      <c r="A12" s="2473"/>
      <c r="B12" s="5566" t="s">
        <v>1702</v>
      </c>
      <c r="C12" s="5567"/>
      <c r="D12" s="5567"/>
      <c r="E12" s="5567"/>
      <c r="F12" s="5567"/>
      <c r="G12" s="5567"/>
      <c r="H12" s="5567"/>
      <c r="I12" s="5567"/>
      <c r="J12" s="5567"/>
      <c r="K12" s="5567"/>
      <c r="L12" s="5567"/>
      <c r="M12" s="5567"/>
      <c r="N12" s="5567"/>
      <c r="O12" s="5567"/>
      <c r="P12" s="5567"/>
      <c r="Q12" s="5568"/>
    </row>
    <row r="13" spans="1:17">
      <c r="A13" s="2473"/>
      <c r="B13" s="2476"/>
      <c r="C13" s="2471"/>
      <c r="D13" s="2471"/>
      <c r="E13" s="2471"/>
      <c r="F13" s="2471"/>
      <c r="G13" s="2471"/>
      <c r="H13" s="2471"/>
      <c r="I13" s="2471"/>
      <c r="J13" s="2471"/>
      <c r="K13" s="2471"/>
      <c r="L13" s="2471"/>
      <c r="M13" s="2473"/>
      <c r="N13" s="2473"/>
      <c r="O13" s="2473"/>
      <c r="P13" s="2473"/>
      <c r="Q13" s="2473"/>
    </row>
    <row r="14" spans="1:17">
      <c r="A14" s="2473"/>
      <c r="B14" s="2476"/>
      <c r="C14" s="2477" t="s">
        <v>1703</v>
      </c>
      <c r="D14" s="2471"/>
      <c r="E14" s="2471"/>
      <c r="F14" s="2471"/>
      <c r="G14" s="2471"/>
      <c r="H14" s="2471"/>
      <c r="I14" s="2471"/>
      <c r="J14" s="2471"/>
      <c r="K14" s="2471"/>
      <c r="L14" s="2471"/>
      <c r="M14" s="2473"/>
      <c r="N14" s="2473"/>
      <c r="O14" s="2473"/>
      <c r="P14" s="2473"/>
      <c r="Q14" s="2473"/>
    </row>
    <row r="15" spans="1:17">
      <c r="A15" s="2473"/>
      <c r="B15" s="2476"/>
      <c r="C15" s="2471"/>
      <c r="D15" s="2471"/>
      <c r="E15" s="2471"/>
      <c r="F15" s="2471"/>
      <c r="G15" s="2471"/>
      <c r="H15" s="2471"/>
      <c r="I15" s="2471"/>
      <c r="J15" s="2471"/>
      <c r="K15" s="2471"/>
      <c r="L15" s="2471"/>
      <c r="M15" s="2473"/>
      <c r="N15" s="2473"/>
      <c r="O15" s="2473"/>
      <c r="P15" s="2473"/>
      <c r="Q15" s="2473"/>
    </row>
    <row r="16" spans="1:17">
      <c r="A16" s="2473"/>
      <c r="B16" s="2476"/>
      <c r="C16" s="2478" t="s">
        <v>1514</v>
      </c>
      <c r="D16" s="2479" t="s">
        <v>1501</v>
      </c>
      <c r="E16" s="2480" t="s">
        <v>1704</v>
      </c>
      <c r="F16" s="2480" t="s">
        <v>1705</v>
      </c>
      <c r="G16" s="2471"/>
      <c r="H16" s="2471"/>
      <c r="I16" s="2471"/>
      <c r="J16" s="2471"/>
      <c r="K16" s="2471"/>
      <c r="L16" s="2471"/>
      <c r="M16" s="2473"/>
      <c r="N16" s="2481" t="s">
        <v>1706</v>
      </c>
      <c r="O16" s="2473"/>
      <c r="P16" s="2473"/>
      <c r="Q16" s="2473"/>
    </row>
    <row r="17" spans="1:17">
      <c r="A17" s="2473"/>
      <c r="B17" s="2476"/>
      <c r="C17" s="2471"/>
      <c r="D17" s="2471"/>
      <c r="E17" s="2471"/>
      <c r="F17" s="2471"/>
      <c r="G17" s="2471"/>
      <c r="H17" s="2471"/>
      <c r="I17" s="2471"/>
      <c r="J17" s="2471"/>
      <c r="K17" s="2471"/>
      <c r="L17" s="2471"/>
      <c r="M17" s="2473"/>
      <c r="N17" s="2473"/>
      <c r="O17" s="2473"/>
      <c r="P17" s="2473"/>
      <c r="Q17" s="2473"/>
    </row>
    <row r="18" spans="1:17" ht="15.75">
      <c r="A18" s="2473"/>
      <c r="B18" s="2471"/>
      <c r="C18" s="2482" t="s">
        <v>1707</v>
      </c>
      <c r="D18" s="2483"/>
      <c r="E18" s="2483"/>
      <c r="F18" s="2471"/>
      <c r="G18" s="2471"/>
      <c r="H18" s="2471"/>
      <c r="I18" s="2471"/>
      <c r="J18" s="2471"/>
      <c r="K18" s="2471"/>
      <c r="L18" s="2471"/>
      <c r="M18" s="2473"/>
      <c r="N18" s="2484" t="s">
        <v>570</v>
      </c>
      <c r="O18" s="2473"/>
      <c r="P18" s="2473"/>
      <c r="Q18" s="2473"/>
    </row>
    <row r="19" spans="1:17" ht="15.75">
      <c r="A19" s="2473"/>
      <c r="B19" s="2471"/>
      <c r="C19" s="2485"/>
      <c r="D19" s="2486"/>
      <c r="E19" s="2487">
        <v>1050</v>
      </c>
      <c r="F19" s="2488" t="s">
        <v>1708</v>
      </c>
      <c r="G19" s="2473"/>
      <c r="H19" s="2471"/>
      <c r="I19" s="2471"/>
      <c r="J19" s="2471"/>
      <c r="K19" s="2471"/>
      <c r="L19" s="2471"/>
      <c r="M19" s="2473"/>
      <c r="N19" s="2484" t="s">
        <v>569</v>
      </c>
      <c r="O19" s="2489" t="s">
        <v>1709</v>
      </c>
      <c r="P19" s="2473"/>
      <c r="Q19" s="2473"/>
    </row>
    <row r="20" spans="1:17" ht="15.75">
      <c r="A20" s="2473"/>
      <c r="B20" s="2471"/>
      <c r="C20" s="2485"/>
      <c r="D20" s="2486"/>
      <c r="E20" s="2487">
        <v>400</v>
      </c>
      <c r="F20" s="2488" t="s">
        <v>1710</v>
      </c>
      <c r="G20" s="2473"/>
      <c r="H20" s="2471"/>
      <c r="I20" s="2471"/>
      <c r="J20" s="2471"/>
      <c r="K20" s="2471"/>
      <c r="L20" s="2471"/>
      <c r="M20" s="2473"/>
      <c r="N20" s="2484" t="s">
        <v>602</v>
      </c>
      <c r="O20" s="2473"/>
      <c r="P20" s="2473"/>
      <c r="Q20" s="2473"/>
    </row>
    <row r="21" spans="1:17" ht="15.75">
      <c r="A21" s="2473"/>
      <c r="B21" s="2471"/>
      <c r="C21" s="2490"/>
      <c r="D21" s="2490"/>
      <c r="E21" s="2490"/>
      <c r="F21" s="2471"/>
      <c r="G21" s="2471"/>
      <c r="H21" s="2471"/>
      <c r="I21" s="2471"/>
      <c r="J21" s="2471"/>
      <c r="K21" s="2471"/>
      <c r="L21" s="2471"/>
      <c r="M21" s="2473"/>
      <c r="N21" s="2484" t="s">
        <v>603</v>
      </c>
      <c r="O21" s="2473"/>
      <c r="P21" s="2473"/>
      <c r="Q21" s="2473"/>
    </row>
    <row r="22" spans="1:17" ht="20.25">
      <c r="A22" s="2473"/>
      <c r="B22" s="2471"/>
      <c r="C22" s="2491" t="s">
        <v>1711</v>
      </c>
      <c r="D22" s="2492"/>
      <c r="E22" s="2492"/>
      <c r="F22" s="2493"/>
      <c r="G22" s="2493"/>
      <c r="H22" s="2493"/>
      <c r="I22" s="2493"/>
      <c r="J22" s="2471"/>
      <c r="K22" s="2471"/>
      <c r="L22" s="2471"/>
      <c r="M22" s="2473"/>
      <c r="N22" s="2484" t="s">
        <v>604</v>
      </c>
      <c r="O22" s="2473"/>
      <c r="P22" s="2473"/>
      <c r="Q22" s="2473"/>
    </row>
    <row r="23" spans="1:17" ht="15.75">
      <c r="A23" s="2473"/>
      <c r="B23" s="2471"/>
      <c r="C23" s="2492" t="s">
        <v>1712</v>
      </c>
      <c r="D23" s="2483"/>
      <c r="E23" s="2483"/>
      <c r="F23" s="2471"/>
      <c r="G23" s="2471"/>
      <c r="H23" s="2471"/>
      <c r="I23" s="2471"/>
      <c r="J23" s="2471"/>
      <c r="K23" s="2471"/>
      <c r="L23" s="2471"/>
      <c r="M23" s="2473"/>
      <c r="N23" s="2484" t="s">
        <v>605</v>
      </c>
      <c r="O23" s="2473"/>
      <c r="P23" s="2473"/>
      <c r="Q23" s="2473"/>
    </row>
    <row r="24" spans="1:17" ht="15.75">
      <c r="A24" s="2473"/>
      <c r="B24" s="2471"/>
      <c r="C24" s="2492"/>
      <c r="D24" s="2483"/>
      <c r="E24" s="2483"/>
      <c r="F24" s="2471"/>
      <c r="G24" s="2471"/>
      <c r="H24" s="2492"/>
      <c r="I24" s="2471"/>
      <c r="J24" s="2471"/>
      <c r="K24" s="2471"/>
      <c r="L24" s="2471"/>
      <c r="M24" s="2473"/>
      <c r="N24" s="2484" t="s">
        <v>606</v>
      </c>
      <c r="O24" s="2473"/>
      <c r="P24" s="2473"/>
      <c r="Q24" s="2473"/>
    </row>
    <row r="25" spans="1:17" ht="15.75">
      <c r="A25" s="2473"/>
      <c r="B25" s="2471"/>
      <c r="C25" s="2478" t="s">
        <v>1514</v>
      </c>
      <c r="D25" s="2479" t="s">
        <v>1501</v>
      </c>
      <c r="E25" s="2480" t="s">
        <v>1704</v>
      </c>
      <c r="F25" s="2480" t="s">
        <v>1705</v>
      </c>
      <c r="G25" s="2471"/>
      <c r="H25" s="2471"/>
      <c r="I25" s="2471"/>
      <c r="J25" s="2471"/>
      <c r="K25" s="2471"/>
      <c r="L25" s="2471"/>
      <c r="M25" s="2473"/>
      <c r="N25" s="2484" t="s">
        <v>927</v>
      </c>
      <c r="O25" s="2473"/>
      <c r="P25" s="2473"/>
      <c r="Q25" s="2473"/>
    </row>
    <row r="26" spans="1:17" ht="15.75">
      <c r="A26" s="2473"/>
      <c r="B26" s="2471"/>
      <c r="C26" s="2485">
        <v>2</v>
      </c>
      <c r="D26" s="2494" t="s">
        <v>373</v>
      </c>
      <c r="E26" s="2487">
        <v>50</v>
      </c>
      <c r="F26" s="2495" t="s">
        <v>1713</v>
      </c>
      <c r="G26" s="2471"/>
      <c r="H26" s="2471"/>
      <c r="I26" s="2471"/>
      <c r="J26" s="2471"/>
      <c r="K26" s="2471"/>
      <c r="L26" s="2471"/>
      <c r="M26" s="2473"/>
      <c r="N26" s="2484" t="s">
        <v>1025</v>
      </c>
      <c r="O26" s="2473"/>
      <c r="P26" s="2473"/>
      <c r="Q26" s="2473"/>
    </row>
    <row r="27" spans="1:17" ht="15.75">
      <c r="A27" s="2473"/>
      <c r="B27" s="2471"/>
      <c r="C27" s="2496" t="s">
        <v>1714</v>
      </c>
      <c r="D27" s="2492"/>
      <c r="E27" s="2495"/>
      <c r="F27" s="2495"/>
      <c r="G27" s="2471"/>
      <c r="H27" s="2471"/>
      <c r="I27" s="2471"/>
      <c r="J27" s="2471"/>
      <c r="K27" s="2471"/>
      <c r="L27" s="2471"/>
      <c r="M27" s="2473"/>
      <c r="N27" s="2484" t="s">
        <v>1033</v>
      </c>
      <c r="O27" s="2473"/>
      <c r="P27" s="2473"/>
      <c r="Q27" s="2473"/>
    </row>
    <row r="28" spans="1:17" ht="15.75">
      <c r="A28" s="2473"/>
      <c r="B28" s="2471"/>
      <c r="C28" s="2492" t="s">
        <v>1715</v>
      </c>
      <c r="D28" s="2473"/>
      <c r="E28" s="2488"/>
      <c r="F28" s="2495"/>
      <c r="G28" s="2471"/>
      <c r="H28" s="2471"/>
      <c r="I28" s="2471"/>
      <c r="J28" s="2471"/>
      <c r="K28" s="2471"/>
      <c r="L28" s="2471"/>
      <c r="M28" s="2473"/>
      <c r="N28" s="2484" t="s">
        <v>1040</v>
      </c>
      <c r="O28" s="2473"/>
      <c r="P28" s="2473"/>
      <c r="Q28" s="2473"/>
    </row>
    <row r="29" spans="1:17" ht="15.75">
      <c r="A29" s="2473"/>
      <c r="B29" s="2471"/>
      <c r="C29" s="2492"/>
      <c r="D29" s="2495"/>
      <c r="E29" s="2495"/>
      <c r="F29" s="2495"/>
      <c r="G29" s="2471"/>
      <c r="H29" s="2471"/>
      <c r="I29" s="2471"/>
      <c r="J29" s="2471"/>
      <c r="K29" s="2471"/>
      <c r="L29" s="2471"/>
      <c r="M29" s="2473"/>
      <c r="N29" s="2484" t="s">
        <v>1062</v>
      </c>
      <c r="O29" s="2473"/>
      <c r="P29" s="2473"/>
      <c r="Q29" s="2473"/>
    </row>
    <row r="30" spans="1:17" ht="20.25">
      <c r="A30" s="2473"/>
      <c r="B30" s="2471"/>
      <c r="C30" s="2491" t="s">
        <v>1716</v>
      </c>
      <c r="E30" s="2495"/>
      <c r="F30" s="2495"/>
      <c r="G30" s="2471"/>
      <c r="H30" s="2471"/>
      <c r="I30" s="2471"/>
      <c r="J30" s="2471"/>
      <c r="K30" s="2471"/>
      <c r="L30" s="2471"/>
      <c r="M30" s="2473"/>
      <c r="N30" s="2484" t="s">
        <v>1077</v>
      </c>
      <c r="O30" s="2473"/>
      <c r="P30" s="2473"/>
      <c r="Q30" s="2473"/>
    </row>
    <row r="31" spans="1:17" ht="15.75">
      <c r="A31" s="2473"/>
      <c r="B31" s="2471"/>
      <c r="C31" s="2492" t="s">
        <v>1717</v>
      </c>
      <c r="D31" s="2473"/>
      <c r="E31" s="2488"/>
      <c r="F31" s="2495"/>
      <c r="G31" s="2471"/>
      <c r="H31" s="2471"/>
      <c r="I31" s="2471"/>
      <c r="J31" s="2471"/>
      <c r="K31" s="2471"/>
      <c r="L31" s="2471"/>
      <c r="M31" s="2473"/>
      <c r="N31" s="2484" t="s">
        <v>1084</v>
      </c>
      <c r="O31" s="2473"/>
      <c r="P31" s="2473"/>
      <c r="Q31" s="2473"/>
    </row>
    <row r="32" spans="1:17" ht="15.75">
      <c r="A32" s="2473"/>
      <c r="B32" s="2471"/>
      <c r="C32" s="2492" t="s">
        <v>1718</v>
      </c>
      <c r="D32" s="2473"/>
      <c r="E32" s="2488"/>
      <c r="F32" s="2495"/>
      <c r="G32" s="2471"/>
      <c r="H32" s="2471"/>
      <c r="I32" s="2471"/>
      <c r="J32" s="2471"/>
      <c r="K32" s="2471"/>
      <c r="L32" s="2471"/>
      <c r="M32" s="2473"/>
      <c r="N32" s="2484" t="s">
        <v>1089</v>
      </c>
      <c r="O32" s="2473"/>
      <c r="P32" s="2473"/>
      <c r="Q32" s="2473"/>
    </row>
    <row r="33" spans="1:17" ht="15.75">
      <c r="A33" s="2473"/>
      <c r="B33" s="2471"/>
      <c r="C33" s="2483" t="s">
        <v>1719</v>
      </c>
      <c r="D33" s="2473"/>
      <c r="E33" s="2488"/>
      <c r="F33" s="2495"/>
      <c r="G33" s="2471"/>
      <c r="H33" s="2471"/>
      <c r="I33" s="2471"/>
      <c r="J33" s="2471"/>
      <c r="K33" s="2471"/>
      <c r="L33" s="2471"/>
      <c r="M33" s="2473"/>
      <c r="N33" s="2484" t="s">
        <v>1094</v>
      </c>
      <c r="O33" s="2473"/>
      <c r="P33" s="2473"/>
      <c r="Q33" s="2473"/>
    </row>
    <row r="34" spans="1:17" ht="15.75">
      <c r="A34" s="2473"/>
      <c r="B34" s="2471"/>
      <c r="C34" s="2483" t="s">
        <v>1720</v>
      </c>
      <c r="D34" s="2473"/>
      <c r="E34" s="2488"/>
      <c r="F34" s="2495"/>
      <c r="G34" s="2471"/>
      <c r="H34" s="2473"/>
      <c r="I34" s="2473"/>
      <c r="J34" s="2473"/>
      <c r="K34" s="2471"/>
      <c r="L34" s="2471"/>
      <c r="M34" s="2473"/>
      <c r="N34" s="2484" t="s">
        <v>1102</v>
      </c>
      <c r="O34" s="2473"/>
      <c r="P34" s="2473"/>
      <c r="Q34" s="2473"/>
    </row>
    <row r="35" spans="1:17" ht="15.75">
      <c r="A35" s="2473"/>
      <c r="B35" s="2471"/>
      <c r="C35" s="2492"/>
      <c r="E35" s="2495"/>
      <c r="F35" s="2495"/>
      <c r="G35" s="2471"/>
      <c r="H35" s="2471"/>
      <c r="I35" s="2471"/>
      <c r="J35" s="2471"/>
      <c r="K35" s="2471"/>
      <c r="L35" s="2471"/>
      <c r="M35" s="2473"/>
      <c r="N35" s="2484" t="s">
        <v>1106</v>
      </c>
      <c r="O35" s="2473"/>
      <c r="P35" s="2473"/>
      <c r="Q35" s="2473"/>
    </row>
    <row r="36" spans="1:17" ht="18.75">
      <c r="A36" s="2473"/>
      <c r="B36" s="2471"/>
      <c r="C36" s="2478" t="s">
        <v>1514</v>
      </c>
      <c r="D36" s="2479" t="s">
        <v>1501</v>
      </c>
      <c r="E36" s="2480" t="s">
        <v>1704</v>
      </c>
      <c r="F36" s="2480" t="s">
        <v>1705</v>
      </c>
      <c r="G36" s="2471"/>
      <c r="H36" s="2497" t="s">
        <v>1721</v>
      </c>
      <c r="I36" s="2471"/>
      <c r="J36" s="2471"/>
      <c r="K36" s="2477" t="s">
        <v>1722</v>
      </c>
      <c r="L36" s="2471"/>
      <c r="M36" s="2473"/>
      <c r="N36" s="2484" t="s">
        <v>1109</v>
      </c>
      <c r="O36" s="2473"/>
      <c r="P36" s="2473"/>
      <c r="Q36" s="2473"/>
    </row>
    <row r="37" spans="1:17" ht="15.75">
      <c r="A37" s="2473"/>
      <c r="B37" s="2471"/>
      <c r="C37" s="2485">
        <v>2</v>
      </c>
      <c r="D37" s="2494" t="s">
        <v>373</v>
      </c>
      <c r="E37" s="2487"/>
      <c r="F37" s="2495" t="s">
        <v>1713</v>
      </c>
      <c r="G37" s="2498">
        <v>2</v>
      </c>
      <c r="H37" s="2499" t="s">
        <v>373</v>
      </c>
      <c r="I37" s="2500">
        <v>0.05</v>
      </c>
      <c r="J37" s="2501">
        <v>2</v>
      </c>
      <c r="K37" s="2502" t="s">
        <v>373</v>
      </c>
      <c r="L37" s="2503">
        <v>0.05</v>
      </c>
      <c r="M37" s="2504" t="s">
        <v>1713</v>
      </c>
      <c r="N37" s="2484" t="s">
        <v>1113</v>
      </c>
      <c r="O37" s="2473"/>
      <c r="P37" s="2473"/>
      <c r="Q37" s="2473"/>
    </row>
    <row r="38" spans="1:17" ht="15.75">
      <c r="A38" s="2473"/>
      <c r="B38" s="2471"/>
      <c r="C38" s="2485">
        <v>5</v>
      </c>
      <c r="D38" s="2486" t="s">
        <v>1723</v>
      </c>
      <c r="E38" s="2487"/>
      <c r="F38" s="2495" t="s">
        <v>1724</v>
      </c>
      <c r="G38" s="2498">
        <v>5</v>
      </c>
      <c r="H38" s="2499" t="s">
        <v>1723</v>
      </c>
      <c r="I38" s="2500"/>
      <c r="J38" s="2501">
        <v>5</v>
      </c>
      <c r="K38" s="2502" t="s">
        <v>1723</v>
      </c>
      <c r="L38" s="2503"/>
      <c r="M38" s="2504" t="s">
        <v>1724</v>
      </c>
      <c r="N38" s="2473"/>
      <c r="O38" s="2473"/>
      <c r="P38" s="2473"/>
      <c r="Q38" s="2473"/>
    </row>
    <row r="39" spans="1:17" ht="18.75">
      <c r="A39" s="2473"/>
      <c r="B39" s="2471"/>
      <c r="C39" s="2505">
        <v>1</v>
      </c>
      <c r="D39" s="2506" t="s">
        <v>1725</v>
      </c>
      <c r="E39" s="2507"/>
      <c r="F39" s="2495" t="s">
        <v>1726</v>
      </c>
      <c r="G39" s="2498">
        <v>1</v>
      </c>
      <c r="H39" s="2499" t="s">
        <v>1725</v>
      </c>
      <c r="I39" s="2500"/>
      <c r="J39" s="2501">
        <v>1</v>
      </c>
      <c r="K39" s="2502" t="s">
        <v>1725</v>
      </c>
      <c r="L39" s="2503"/>
      <c r="M39" s="2504" t="s">
        <v>1726</v>
      </c>
      <c r="N39" s="2473"/>
      <c r="O39" s="2508" t="s">
        <v>1727</v>
      </c>
      <c r="P39" s="2473"/>
      <c r="Q39" s="2473"/>
    </row>
    <row r="40" spans="1:17" ht="18.75">
      <c r="A40" s="2473"/>
      <c r="B40" s="2471"/>
      <c r="C40" s="2485">
        <v>1</v>
      </c>
      <c r="D40" s="2486" t="s">
        <v>1728</v>
      </c>
      <c r="E40" s="2487"/>
      <c r="F40" s="2495" t="s">
        <v>1729</v>
      </c>
      <c r="G40" s="2498">
        <v>1</v>
      </c>
      <c r="H40" s="2499" t="s">
        <v>1728</v>
      </c>
      <c r="I40" s="2500"/>
      <c r="J40" s="2501">
        <v>1</v>
      </c>
      <c r="K40" s="2502" t="s">
        <v>1728</v>
      </c>
      <c r="L40" s="2503"/>
      <c r="M40" s="2504" t="s">
        <v>1729</v>
      </c>
      <c r="O40" s="2509" t="s">
        <v>1730</v>
      </c>
      <c r="P40" s="2473"/>
      <c r="Q40" s="2473"/>
    </row>
    <row r="41" spans="1:17" ht="18.75">
      <c r="A41" s="2473"/>
      <c r="B41" s="2471"/>
      <c r="C41" s="2485">
        <v>1</v>
      </c>
      <c r="D41" s="2486" t="s">
        <v>1731</v>
      </c>
      <c r="E41" s="2487"/>
      <c r="F41" s="2495" t="s">
        <v>1732</v>
      </c>
      <c r="G41" s="2498">
        <v>1</v>
      </c>
      <c r="H41" s="2499" t="s">
        <v>1731</v>
      </c>
      <c r="I41" s="2500"/>
      <c r="J41" s="2501">
        <v>1</v>
      </c>
      <c r="K41" s="2502" t="s">
        <v>1731</v>
      </c>
      <c r="L41" s="2503"/>
      <c r="M41" s="2504" t="s">
        <v>1732</v>
      </c>
      <c r="N41" s="2471"/>
      <c r="O41" s="2510" t="s">
        <v>1733</v>
      </c>
      <c r="P41" s="2473"/>
      <c r="Q41" s="2473"/>
    </row>
    <row r="42" spans="1:17" ht="18.75">
      <c r="A42" s="2473"/>
      <c r="B42" s="2471"/>
      <c r="C42" s="2483"/>
      <c r="D42" s="2495"/>
      <c r="E42" s="2495"/>
      <c r="F42" s="2495"/>
      <c r="G42" s="2471"/>
      <c r="H42" s="2471"/>
      <c r="I42" s="2471"/>
      <c r="J42" s="2471"/>
      <c r="K42" s="2471"/>
      <c r="L42" s="2471"/>
      <c r="M42" s="2473"/>
      <c r="N42" s="2511" t="s">
        <v>1734</v>
      </c>
      <c r="O42" s="2511" t="s">
        <v>1735</v>
      </c>
      <c r="P42" s="2473"/>
      <c r="Q42" s="2473"/>
    </row>
    <row r="43" spans="1:17">
      <c r="A43" s="2473"/>
      <c r="B43" s="2471"/>
      <c r="C43" s="2477" t="s">
        <v>1736</v>
      </c>
      <c r="D43" s="2495"/>
      <c r="E43" s="2495"/>
      <c r="F43" s="2495"/>
      <c r="G43" s="2471"/>
      <c r="H43" s="2471"/>
      <c r="I43" s="2471"/>
      <c r="J43" s="2471"/>
      <c r="K43" s="2471"/>
      <c r="L43" s="2471"/>
      <c r="M43" s="2471"/>
      <c r="N43" s="2471"/>
      <c r="O43" s="2473"/>
      <c r="P43" s="2473"/>
      <c r="Q43" s="2473"/>
    </row>
    <row r="44" spans="1:17">
      <c r="A44" s="2473"/>
      <c r="B44" s="2471"/>
      <c r="C44" s="2483" t="s">
        <v>1737</v>
      </c>
      <c r="D44" s="2495"/>
      <c r="E44" s="2495"/>
      <c r="F44" s="2495"/>
      <c r="G44" s="2471"/>
      <c r="H44" s="2471"/>
      <c r="I44" s="2471"/>
      <c r="J44" s="2471"/>
      <c r="K44" s="2471"/>
      <c r="L44" s="2471"/>
      <c r="M44" s="5569" t="s">
        <v>1738</v>
      </c>
      <c r="N44" s="5570"/>
      <c r="O44" s="5570"/>
      <c r="P44" s="5571"/>
      <c r="Q44" s="2473"/>
    </row>
    <row r="45" spans="1:17" ht="15.75">
      <c r="A45" s="2473"/>
      <c r="B45" s="2471"/>
      <c r="C45" s="2485">
        <v>0.5</v>
      </c>
      <c r="D45" s="2486" t="s">
        <v>360</v>
      </c>
      <c r="E45" s="2487"/>
      <c r="F45" s="2495" t="s">
        <v>1739</v>
      </c>
      <c r="G45" s="2471"/>
      <c r="H45" s="2486" t="s">
        <v>1723</v>
      </c>
      <c r="I45" s="2495" t="s">
        <v>1740</v>
      </c>
      <c r="J45" s="2471"/>
      <c r="K45" s="2471"/>
      <c r="L45" s="2471"/>
      <c r="M45" s="5572"/>
      <c r="N45" s="5573"/>
      <c r="O45" s="5573"/>
      <c r="P45" s="5574"/>
      <c r="Q45" s="2473"/>
    </row>
    <row r="46" spans="1:17" ht="15.75">
      <c r="A46" s="2473"/>
      <c r="B46" s="2471"/>
      <c r="C46" s="2485">
        <v>0.25</v>
      </c>
      <c r="D46" s="2486" t="s">
        <v>1741</v>
      </c>
      <c r="E46" s="2487"/>
      <c r="F46" s="2495" t="s">
        <v>1742</v>
      </c>
      <c r="G46" s="2471"/>
      <c r="H46" s="2486" t="s">
        <v>1743</v>
      </c>
      <c r="I46" s="2495" t="s">
        <v>1744</v>
      </c>
      <c r="J46" s="2471"/>
      <c r="K46" s="2471"/>
      <c r="L46" s="2471"/>
      <c r="M46" s="5572"/>
      <c r="N46" s="5573"/>
      <c r="O46" s="5573"/>
      <c r="P46" s="5574"/>
      <c r="Q46" s="2473"/>
    </row>
    <row r="47" spans="1:17" ht="15" customHeight="1">
      <c r="A47" s="2473"/>
      <c r="B47" s="2471"/>
      <c r="C47" s="2483"/>
      <c r="D47" s="2483"/>
      <c r="E47" s="2483"/>
      <c r="F47" s="2471"/>
      <c r="G47" s="2471"/>
      <c r="H47" s="2471"/>
      <c r="I47" s="2471"/>
      <c r="J47" s="2471"/>
      <c r="K47" s="2471"/>
      <c r="L47" s="2471"/>
      <c r="M47" s="5572"/>
      <c r="N47" s="5573"/>
      <c r="O47" s="5573"/>
      <c r="P47" s="5574"/>
      <c r="Q47" s="2473"/>
    </row>
    <row r="48" spans="1:17" ht="15" customHeight="1">
      <c r="A48" s="2473"/>
      <c r="B48" s="2471"/>
      <c r="C48" s="2477" t="s">
        <v>1508</v>
      </c>
      <c r="D48" s="2483"/>
      <c r="E48" s="2483"/>
      <c r="F48" s="2471"/>
      <c r="G48" s="2471"/>
      <c r="H48" s="2471"/>
      <c r="I48" s="2471"/>
      <c r="J48" s="2471"/>
      <c r="K48" s="2471"/>
      <c r="L48" s="2471"/>
      <c r="M48" s="5572"/>
      <c r="N48" s="5573"/>
      <c r="O48" s="5573"/>
      <c r="P48" s="5574"/>
      <c r="Q48" s="2473"/>
    </row>
    <row r="49" spans="1:17" ht="15" customHeight="1">
      <c r="A49" s="2473"/>
      <c r="B49" s="2471"/>
      <c r="C49" s="2477" t="s">
        <v>1745</v>
      </c>
      <c r="D49" s="2483"/>
      <c r="E49" s="2483"/>
      <c r="F49" s="2471"/>
      <c r="G49" s="2471"/>
      <c r="H49" s="2471"/>
      <c r="I49" s="2471"/>
      <c r="J49" s="2471"/>
      <c r="K49" s="2471"/>
      <c r="L49" s="2471"/>
      <c r="M49" s="5575"/>
      <c r="N49" s="5576"/>
      <c r="O49" s="5576"/>
      <c r="P49" s="5577"/>
      <c r="Q49" s="2473"/>
    </row>
    <row r="50" spans="1:17" ht="15" customHeight="1">
      <c r="A50" s="2473"/>
      <c r="B50" s="2471"/>
      <c r="C50" s="2492" t="s">
        <v>399</v>
      </c>
      <c r="D50" s="2492"/>
      <c r="E50" s="2492"/>
      <c r="F50" s="2492"/>
      <c r="G50" s="2492"/>
      <c r="H50" s="2492"/>
      <c r="I50" s="2492"/>
      <c r="J50" s="2471"/>
      <c r="K50" s="2471"/>
      <c r="L50" s="2471"/>
      <c r="M50" s="2473"/>
      <c r="N50" s="2473"/>
      <c r="O50" s="2473"/>
      <c r="P50" s="2473"/>
      <c r="Q50" s="2473"/>
    </row>
    <row r="51" spans="1:17" ht="15" customHeight="1">
      <c r="A51" s="2473"/>
      <c r="B51" s="2471"/>
      <c r="C51" s="2492"/>
      <c r="D51" s="2492" t="s">
        <v>1746</v>
      </c>
      <c r="E51" s="2492"/>
      <c r="F51" s="2492"/>
      <c r="G51" s="2492"/>
      <c r="H51" s="2492"/>
      <c r="I51" s="2492"/>
      <c r="J51" s="2471"/>
      <c r="K51" s="2471"/>
      <c r="L51" s="2471"/>
      <c r="M51" s="5578" t="s">
        <v>1747</v>
      </c>
      <c r="N51" s="5579"/>
      <c r="O51" s="5579"/>
      <c r="P51" s="5580"/>
      <c r="Q51" s="2473"/>
    </row>
    <row r="52" spans="1:17" ht="15" customHeight="1">
      <c r="A52" s="2473"/>
      <c r="B52" s="2471"/>
      <c r="C52" s="2492"/>
      <c r="D52" s="2492" t="s">
        <v>1748</v>
      </c>
      <c r="E52" s="2492"/>
      <c r="F52" s="2492"/>
      <c r="G52" s="2492"/>
      <c r="H52" s="2492"/>
      <c r="I52" s="2492"/>
      <c r="J52" s="2471"/>
      <c r="K52" s="2471"/>
      <c r="L52" s="2471"/>
      <c r="M52" s="5581"/>
      <c r="N52" s="5582"/>
      <c r="O52" s="5582"/>
      <c r="P52" s="5583"/>
      <c r="Q52" s="2473"/>
    </row>
    <row r="53" spans="1:17" ht="15" customHeight="1">
      <c r="A53" s="2473"/>
      <c r="B53" s="2471"/>
      <c r="C53" s="2492"/>
      <c r="D53" s="2492" t="s">
        <v>1749</v>
      </c>
      <c r="E53" s="2492"/>
      <c r="F53" s="2492"/>
      <c r="G53" s="2492"/>
      <c r="H53" s="2492"/>
      <c r="I53" s="2492"/>
      <c r="J53" s="2471"/>
      <c r="K53" s="2471"/>
      <c r="L53" s="2473"/>
      <c r="M53" s="5581"/>
      <c r="N53" s="5582"/>
      <c r="O53" s="5582"/>
      <c r="P53" s="5583"/>
      <c r="Q53" s="2473"/>
    </row>
    <row r="54" spans="1:17" ht="15" customHeight="1">
      <c r="A54" s="2473"/>
      <c r="B54" s="2471"/>
      <c r="C54" s="2492"/>
      <c r="D54" s="2492" t="s">
        <v>403</v>
      </c>
      <c r="E54" s="2492"/>
      <c r="F54" s="2492"/>
      <c r="G54" s="2492"/>
      <c r="H54" s="2492"/>
      <c r="I54" s="2492"/>
      <c r="J54" s="2471"/>
      <c r="K54" s="2471"/>
      <c r="L54" s="2473"/>
      <c r="M54" s="5584"/>
      <c r="N54" s="5585"/>
      <c r="O54" s="5585"/>
      <c r="P54" s="5586"/>
      <c r="Q54" s="2473"/>
    </row>
    <row r="55" spans="1:17" ht="15" customHeight="1">
      <c r="A55" s="2473"/>
      <c r="B55" s="2471"/>
      <c r="C55" s="2492"/>
      <c r="D55" s="2492"/>
      <c r="E55" s="2492"/>
      <c r="F55" s="2492"/>
      <c r="G55" s="2492"/>
      <c r="H55" s="2492"/>
      <c r="I55" s="2492"/>
      <c r="J55" s="2471"/>
      <c r="K55" s="2471"/>
      <c r="L55" s="2473"/>
      <c r="M55" s="2473"/>
      <c r="N55" s="2473"/>
      <c r="O55" s="2473"/>
      <c r="P55" s="2473"/>
      <c r="Q55" s="2473"/>
    </row>
    <row r="56" spans="1:17">
      <c r="A56" s="2512"/>
      <c r="B56" s="2513"/>
      <c r="C56" s="2514"/>
      <c r="D56" s="2514"/>
      <c r="E56" s="2514"/>
      <c r="F56" s="2514"/>
      <c r="G56" s="2514"/>
      <c r="H56" s="2514"/>
      <c r="I56" s="2514"/>
      <c r="J56" s="2513"/>
      <c r="K56" s="2513"/>
      <c r="L56" s="2513"/>
      <c r="M56" s="2512"/>
      <c r="N56" s="2512"/>
      <c r="O56" s="2512"/>
      <c r="P56" s="2512"/>
      <c r="Q56" s="2512"/>
    </row>
    <row r="57" spans="1:17" ht="15" customHeight="1">
      <c r="B57" s="2473"/>
      <c r="C57" s="2473"/>
      <c r="D57" s="2473"/>
      <c r="E57" s="2515"/>
      <c r="F57" s="2515"/>
      <c r="G57" s="2473"/>
      <c r="H57" s="2473"/>
      <c r="I57" s="2473"/>
      <c r="J57" s="2473"/>
      <c r="K57" s="2473"/>
      <c r="L57" s="2473"/>
      <c r="M57" s="2473"/>
      <c r="N57" s="2473"/>
      <c r="O57" s="2473"/>
      <c r="P57" s="2473"/>
      <c r="Q57" s="2473"/>
    </row>
    <row r="58" spans="1:17" ht="15" customHeight="1">
      <c r="A58" s="2473"/>
      <c r="B58" s="2515"/>
      <c r="C58" s="2516" t="s">
        <v>1750</v>
      </c>
      <c r="D58" s="2473"/>
      <c r="E58" s="2515"/>
      <c r="F58" s="2515"/>
      <c r="G58" s="2473"/>
      <c r="H58" s="2473"/>
      <c r="I58" s="2473"/>
      <c r="J58" s="2473"/>
      <c r="K58" s="2473"/>
      <c r="L58" s="2473"/>
      <c r="M58" s="2473"/>
      <c r="N58" s="2473"/>
      <c r="O58" s="2473"/>
      <c r="P58" s="2473"/>
      <c r="Q58" s="2473"/>
    </row>
    <row r="59" spans="1:17" ht="15" customHeight="1">
      <c r="A59" s="2473"/>
      <c r="B59" s="2517" t="s">
        <v>1328</v>
      </c>
      <c r="C59" s="2518" t="s">
        <v>1751</v>
      </c>
      <c r="D59" s="2473"/>
      <c r="E59" s="2518"/>
      <c r="F59" s="2518"/>
      <c r="G59" s="2492"/>
      <c r="H59" s="2473"/>
      <c r="I59" s="2473"/>
      <c r="J59" s="2473"/>
      <c r="K59" s="2473"/>
      <c r="L59" s="2473"/>
      <c r="M59" s="5587" t="s">
        <v>1752</v>
      </c>
      <c r="N59" s="5588"/>
      <c r="O59" s="5588"/>
      <c r="P59" s="5589"/>
      <c r="Q59" s="2473"/>
    </row>
    <row r="60" spans="1:17" ht="21">
      <c r="A60" s="2473"/>
      <c r="B60" s="2519"/>
      <c r="C60" s="2519"/>
      <c r="D60" s="2473"/>
      <c r="E60" s="2518"/>
      <c r="F60" s="2518"/>
      <c r="G60" s="2492"/>
      <c r="H60" s="2473"/>
      <c r="I60" s="2473"/>
      <c r="J60" s="2473"/>
      <c r="K60" s="2473"/>
      <c r="L60" s="2473"/>
      <c r="M60" s="5590"/>
      <c r="N60" s="5591"/>
      <c r="O60" s="5591"/>
      <c r="P60" s="5592"/>
      <c r="Q60" s="2473"/>
    </row>
    <row r="61" spans="1:17" ht="15" customHeight="1">
      <c r="A61" s="2473"/>
      <c r="B61" s="2517" t="s">
        <v>1328</v>
      </c>
      <c r="C61" s="5593" t="s">
        <v>1753</v>
      </c>
      <c r="D61" s="5593"/>
      <c r="E61" s="5593"/>
      <c r="F61" s="5593"/>
      <c r="G61" s="5593"/>
      <c r="H61" s="5593"/>
      <c r="I61" s="2492"/>
      <c r="J61" s="2471"/>
      <c r="K61" s="2473"/>
      <c r="L61" s="2473"/>
      <c r="M61" s="5590"/>
      <c r="N61" s="5591"/>
      <c r="O61" s="5591"/>
      <c r="P61" s="5592"/>
      <c r="Q61" s="2473"/>
    </row>
    <row r="62" spans="1:17" ht="21">
      <c r="A62" s="2473"/>
      <c r="B62" s="2519"/>
      <c r="C62" s="2515"/>
      <c r="D62" s="2473"/>
      <c r="E62" s="2515"/>
      <c r="F62" s="2515"/>
      <c r="G62" s="2492"/>
      <c r="H62" s="2492"/>
      <c r="I62" s="2492"/>
      <c r="J62" s="2471"/>
      <c r="K62" s="2473"/>
      <c r="L62" s="2473"/>
      <c r="M62" s="5590"/>
      <c r="N62" s="5591"/>
      <c r="O62" s="5591"/>
      <c r="P62" s="5592"/>
      <c r="Q62" s="2473"/>
    </row>
    <row r="63" spans="1:17" ht="21">
      <c r="A63" s="2473"/>
      <c r="B63" s="2515"/>
      <c r="C63" s="2516" t="s">
        <v>1754</v>
      </c>
      <c r="D63" s="2473"/>
      <c r="E63" s="2515"/>
      <c r="F63" s="2515"/>
      <c r="G63" s="2492"/>
      <c r="H63" s="2492"/>
      <c r="I63" s="2492"/>
      <c r="J63" s="2471"/>
      <c r="K63" s="2473"/>
      <c r="L63" s="2471"/>
      <c r="M63" s="5594" t="s">
        <v>1755</v>
      </c>
      <c r="N63" s="5595"/>
      <c r="O63" s="5595"/>
      <c r="P63" s="5596"/>
      <c r="Q63" s="2473"/>
    </row>
    <row r="64" spans="1:17" ht="21">
      <c r="A64" s="2473"/>
      <c r="B64" s="2517" t="s">
        <v>1328</v>
      </c>
      <c r="C64" s="5600" t="s">
        <v>1756</v>
      </c>
      <c r="D64" s="5600"/>
      <c r="E64" s="5600"/>
      <c r="F64" s="5600"/>
      <c r="G64" s="5600"/>
      <c r="H64" s="5600"/>
      <c r="I64" s="5600"/>
      <c r="J64" s="5600"/>
      <c r="K64" s="2473"/>
      <c r="L64" s="2471"/>
      <c r="M64" s="5594"/>
      <c r="N64" s="5595"/>
      <c r="O64" s="5595"/>
      <c r="P64" s="5596"/>
      <c r="Q64" s="2473"/>
    </row>
    <row r="65" spans="1:17" ht="21">
      <c r="A65" s="2473"/>
      <c r="B65" s="2518"/>
      <c r="C65" s="2518"/>
      <c r="D65" s="2473"/>
      <c r="E65" s="2518"/>
      <c r="F65" s="2518"/>
      <c r="G65" s="2492"/>
      <c r="H65" s="2520"/>
      <c r="I65" s="2492"/>
      <c r="J65" s="2471"/>
      <c r="K65" s="2471"/>
      <c r="L65" s="2471"/>
      <c r="M65" s="5597"/>
      <c r="N65" s="5598"/>
      <c r="O65" s="5598"/>
      <c r="P65" s="5599"/>
      <c r="Q65" s="2473"/>
    </row>
    <row r="66" spans="1:17" ht="21">
      <c r="A66" s="2473"/>
      <c r="B66" s="2517" t="s">
        <v>1328</v>
      </c>
      <c r="C66" s="5558" t="s">
        <v>1757</v>
      </c>
      <c r="D66" s="5558"/>
      <c r="E66" s="5558"/>
      <c r="F66" s="5558"/>
      <c r="G66" s="2492"/>
      <c r="H66" s="2520"/>
      <c r="I66" s="2492"/>
      <c r="J66" s="2471"/>
      <c r="K66" s="2471"/>
      <c r="L66" s="2471"/>
      <c r="M66" s="2473"/>
      <c r="N66" s="2473"/>
      <c r="O66" s="2473"/>
      <c r="P66" s="2473"/>
      <c r="Q66" s="2473"/>
    </row>
    <row r="67" spans="1:17" ht="21" customHeight="1">
      <c r="A67" s="2473"/>
      <c r="B67" s="2520"/>
      <c r="C67" s="2520"/>
      <c r="D67" s="2473"/>
      <c r="E67" s="2518"/>
      <c r="F67" s="2518"/>
      <c r="G67" s="2492"/>
      <c r="H67" s="2520"/>
      <c r="I67" s="2492"/>
      <c r="J67" s="2471"/>
      <c r="K67" s="2471"/>
      <c r="L67" s="2471"/>
      <c r="M67" s="2471"/>
      <c r="N67" s="2471"/>
      <c r="O67" s="2471"/>
      <c r="P67" s="2471"/>
      <c r="Q67" s="2473"/>
    </row>
    <row r="68" spans="1:17" ht="21">
      <c r="A68" s="2473"/>
      <c r="B68" s="2517" t="s">
        <v>1328</v>
      </c>
      <c r="C68" s="5559" t="s">
        <v>1758</v>
      </c>
      <c r="D68" s="5559"/>
      <c r="E68" s="2520"/>
      <c r="F68" s="2520"/>
      <c r="G68" s="2492"/>
      <c r="H68" s="2520"/>
      <c r="I68" s="2492"/>
      <c r="J68" s="2471"/>
      <c r="K68" s="2471"/>
      <c r="L68" s="2471"/>
      <c r="M68" s="5560" t="s">
        <v>1759</v>
      </c>
      <c r="N68" s="5561"/>
      <c r="O68" s="5561"/>
      <c r="P68" s="5562"/>
      <c r="Q68" s="2473"/>
    </row>
    <row r="69" spans="1:17" ht="21">
      <c r="A69" s="2473"/>
      <c r="B69" s="2518"/>
      <c r="C69" s="2521"/>
      <c r="D69" s="2518"/>
      <c r="E69" s="2520"/>
      <c r="F69" s="2492"/>
      <c r="G69" s="2492"/>
      <c r="H69" s="2520"/>
      <c r="I69" s="2492"/>
      <c r="J69" s="2471"/>
      <c r="K69" s="2471"/>
      <c r="L69" s="2471"/>
      <c r="M69" s="5563" t="s">
        <v>1760</v>
      </c>
      <c r="N69" s="5564"/>
      <c r="O69" s="5564"/>
      <c r="P69" s="5565"/>
      <c r="Q69" s="2473"/>
    </row>
    <row r="70" spans="1:17" ht="21">
      <c r="A70" s="2473"/>
      <c r="B70" s="2517" t="s">
        <v>1328</v>
      </c>
      <c r="C70" s="5559" t="s">
        <v>1761</v>
      </c>
      <c r="D70" s="5559"/>
      <c r="E70" s="5559"/>
      <c r="F70" s="2492"/>
      <c r="I70" s="2492"/>
      <c r="J70" s="2471"/>
      <c r="K70" s="2473"/>
      <c r="L70" s="2473"/>
      <c r="M70" s="5563"/>
      <c r="N70" s="5564"/>
      <c r="O70" s="5564"/>
      <c r="P70" s="5565"/>
      <c r="Q70" s="2473"/>
    </row>
    <row r="71" spans="1:17">
      <c r="A71" s="2473"/>
      <c r="B71" s="2520"/>
      <c r="C71" s="2520"/>
      <c r="D71" s="2520"/>
      <c r="E71" s="2520"/>
      <c r="F71" s="2492"/>
      <c r="G71" s="2492"/>
      <c r="H71" s="2520"/>
      <c r="I71" s="2492"/>
      <c r="J71" s="2471"/>
      <c r="K71" s="2473"/>
      <c r="L71" s="2473"/>
      <c r="M71" s="5563"/>
      <c r="N71" s="5564"/>
      <c r="O71" s="5564"/>
      <c r="P71" s="5565"/>
      <c r="Q71" s="2473"/>
    </row>
    <row r="72" spans="1:17" ht="21">
      <c r="A72" s="2473"/>
      <c r="B72" s="2517" t="s">
        <v>1328</v>
      </c>
      <c r="C72" s="5559" t="s">
        <v>1762</v>
      </c>
      <c r="D72" s="5559"/>
      <c r="E72" s="5559"/>
      <c r="F72" s="2520"/>
      <c r="G72" s="2492"/>
      <c r="H72" s="2520"/>
      <c r="I72" s="2492"/>
      <c r="J72" s="2471"/>
      <c r="K72" s="2473"/>
      <c r="L72" s="2473"/>
      <c r="M72" s="5563"/>
      <c r="N72" s="5564"/>
      <c r="O72" s="5564"/>
      <c r="P72" s="5565"/>
      <c r="Q72" s="2473"/>
    </row>
    <row r="73" spans="1:17" ht="21">
      <c r="A73" s="2473"/>
      <c r="B73" s="2518"/>
      <c r="C73" s="2518"/>
      <c r="D73" s="2520"/>
      <c r="E73" s="2520"/>
      <c r="F73" s="2520"/>
      <c r="G73" s="2492"/>
      <c r="H73" s="2520"/>
      <c r="I73" s="2492"/>
      <c r="J73" s="2471"/>
      <c r="K73" s="2473"/>
      <c r="L73" s="2473"/>
      <c r="M73" s="5542" t="s">
        <v>1763</v>
      </c>
      <c r="N73" s="5543"/>
      <c r="O73" s="5543"/>
      <c r="P73" s="5544"/>
      <c r="Q73" s="2473"/>
    </row>
    <row r="74" spans="1:17" ht="21">
      <c r="A74" s="2473"/>
      <c r="B74" s="2517" t="s">
        <v>1328</v>
      </c>
      <c r="C74" s="5545" t="s">
        <v>1764</v>
      </c>
      <c r="D74" s="5545"/>
      <c r="E74" s="5545"/>
      <c r="G74" s="2492"/>
      <c r="H74" s="2520"/>
      <c r="I74" s="2492"/>
      <c r="J74" s="2471"/>
      <c r="K74" s="2473"/>
      <c r="L74" s="2473"/>
      <c r="M74" s="5542"/>
      <c r="N74" s="5543"/>
      <c r="O74" s="5543"/>
      <c r="P74" s="5544"/>
      <c r="Q74" s="2473"/>
    </row>
    <row r="75" spans="1:17" ht="15" customHeight="1">
      <c r="A75" s="2473"/>
      <c r="B75" s="2471"/>
      <c r="C75" s="2492"/>
      <c r="D75" s="2492"/>
      <c r="E75" s="2492"/>
      <c r="F75" s="2492"/>
      <c r="G75" s="2492"/>
      <c r="H75" s="2492"/>
      <c r="I75" s="2492"/>
      <c r="J75" s="2471"/>
      <c r="K75" s="2473"/>
      <c r="L75" s="2473"/>
      <c r="M75" s="5542"/>
      <c r="N75" s="5543"/>
      <c r="O75" s="5543"/>
      <c r="P75" s="5544"/>
      <c r="Q75" s="2473"/>
    </row>
    <row r="76" spans="1:17" ht="21">
      <c r="A76" s="2473"/>
      <c r="B76" s="2517" t="s">
        <v>1328</v>
      </c>
      <c r="C76" s="5546" t="s">
        <v>1765</v>
      </c>
      <c r="D76" s="5546"/>
      <c r="E76" s="5546"/>
      <c r="F76" s="5546"/>
      <c r="G76" s="2492"/>
      <c r="H76" s="2492"/>
      <c r="I76" s="2492"/>
      <c r="J76" s="2471"/>
      <c r="K76" s="2473"/>
      <c r="L76" s="2473"/>
      <c r="M76" s="5547" t="s">
        <v>1766</v>
      </c>
      <c r="N76" s="5548"/>
      <c r="O76" s="5548"/>
      <c r="P76" s="5549"/>
      <c r="Q76" s="2473"/>
    </row>
    <row r="77" spans="1:17">
      <c r="A77" s="2473"/>
      <c r="B77" s="2473"/>
      <c r="C77" s="2473"/>
      <c r="D77" s="2473"/>
      <c r="E77" s="2473"/>
      <c r="F77" s="2473"/>
      <c r="G77" s="2473"/>
      <c r="H77" s="2473"/>
      <c r="I77" s="2473"/>
      <c r="J77" s="2473"/>
      <c r="K77" s="2471"/>
      <c r="L77" s="2471"/>
      <c r="M77" s="5547"/>
      <c r="N77" s="5548"/>
      <c r="O77" s="5548"/>
      <c r="P77" s="5549"/>
      <c r="Q77" s="2473"/>
    </row>
    <row r="78" spans="1:17">
      <c r="A78" s="2473"/>
      <c r="B78" s="2473"/>
      <c r="C78" s="2473"/>
      <c r="D78" s="2473"/>
      <c r="E78" s="2473"/>
      <c r="F78" s="2473"/>
      <c r="G78" s="2473"/>
      <c r="H78" s="2473"/>
      <c r="I78" s="2473"/>
      <c r="J78" s="2473"/>
      <c r="K78" s="2471"/>
      <c r="L78" s="2471"/>
      <c r="M78" s="5550"/>
      <c r="N78" s="5551"/>
      <c r="O78" s="5551"/>
      <c r="P78" s="5552"/>
      <c r="Q78" s="2473"/>
    </row>
    <row r="79" spans="1:17">
      <c r="A79" s="2473"/>
      <c r="B79" s="2471"/>
      <c r="C79" s="2492"/>
      <c r="D79" s="2492"/>
      <c r="E79" s="2492"/>
      <c r="F79" s="2492"/>
      <c r="G79" s="2492"/>
      <c r="H79" s="2492"/>
      <c r="I79" s="2492"/>
      <c r="J79" s="2471"/>
      <c r="K79" s="2471"/>
      <c r="L79" s="2471"/>
      <c r="M79" s="2473"/>
      <c r="N79" s="2473"/>
      <c r="O79" s="2473"/>
      <c r="P79" s="2473"/>
      <c r="Q79" s="2473"/>
    </row>
    <row r="80" spans="1:17">
      <c r="A80" s="2512"/>
      <c r="B80" s="2513"/>
      <c r="C80" s="2514"/>
      <c r="D80" s="2514"/>
      <c r="E80" s="2514"/>
      <c r="F80" s="2514"/>
      <c r="G80" s="2514"/>
      <c r="H80" s="2514"/>
      <c r="I80" s="2514"/>
      <c r="J80" s="2513"/>
      <c r="K80" s="2513"/>
      <c r="L80" s="2513"/>
      <c r="M80" s="2512"/>
      <c r="N80" s="2512"/>
      <c r="O80" s="2512"/>
      <c r="P80" s="2512"/>
      <c r="Q80" s="2512"/>
    </row>
    <row r="81" spans="2:17" ht="15" customHeight="1">
      <c r="B81" s="2473"/>
      <c r="C81" s="2473"/>
      <c r="D81" s="2473"/>
      <c r="E81" s="2515"/>
      <c r="F81" s="2515"/>
      <c r="G81" s="2473"/>
      <c r="H81" s="2473"/>
      <c r="I81" s="2473"/>
      <c r="J81" s="2473"/>
      <c r="K81" s="2473"/>
      <c r="L81" s="2473"/>
      <c r="M81" s="2473"/>
      <c r="N81" s="2473"/>
      <c r="O81" s="2473"/>
      <c r="P81" s="2473"/>
      <c r="Q81" s="2473"/>
    </row>
    <row r="82" spans="2:17" ht="15" customHeight="1">
      <c r="B82" s="2473"/>
      <c r="C82" s="2522" t="s">
        <v>1767</v>
      </c>
      <c r="D82" s="2523"/>
      <c r="E82" s="2523"/>
      <c r="F82" s="2523"/>
      <c r="G82" s="2523"/>
      <c r="H82" s="2523"/>
      <c r="I82" s="2523"/>
      <c r="J82" s="2523"/>
      <c r="K82" s="2523"/>
      <c r="L82" s="2523"/>
      <c r="M82" s="2524"/>
      <c r="N82" s="2473"/>
      <c r="O82" s="2473"/>
      <c r="P82" s="2473"/>
      <c r="Q82" s="2473"/>
    </row>
    <row r="83" spans="2:17" ht="45" customHeight="1">
      <c r="B83" s="2473"/>
      <c r="C83" s="2525"/>
      <c r="D83" s="2525"/>
      <c r="E83" s="2525"/>
      <c r="F83" s="2525"/>
      <c r="G83" s="2525"/>
      <c r="H83" s="2525"/>
      <c r="I83" s="2525"/>
      <c r="J83" s="2525"/>
      <c r="K83" s="2525"/>
      <c r="L83" s="2473"/>
      <c r="M83" s="2473"/>
      <c r="N83" s="2473"/>
      <c r="O83" s="2473"/>
      <c r="P83" s="2473"/>
      <c r="Q83" s="2473"/>
    </row>
    <row r="84" spans="2:17" ht="15" customHeight="1">
      <c r="B84" s="2473"/>
      <c r="C84" s="2473"/>
      <c r="D84" s="2473"/>
      <c r="E84" s="2515"/>
      <c r="F84" s="2515"/>
      <c r="G84" s="2473"/>
      <c r="H84" s="2473"/>
      <c r="I84" s="2473"/>
      <c r="J84" s="2473"/>
      <c r="K84" s="2473"/>
      <c r="L84" s="2473"/>
      <c r="M84" s="2473"/>
      <c r="N84" s="2473"/>
      <c r="O84" s="2473"/>
      <c r="P84" s="2473"/>
      <c r="Q84" s="2473"/>
    </row>
    <row r="85" spans="2:17" ht="15" customHeight="1" thickBot="1">
      <c r="B85" s="2473"/>
      <c r="C85" s="2473"/>
      <c r="D85" s="2473"/>
      <c r="E85" s="2515"/>
      <c r="F85" s="2515"/>
      <c r="G85" s="2473"/>
      <c r="H85" s="2473"/>
      <c r="I85" s="2473"/>
      <c r="J85" s="2473"/>
      <c r="K85" s="2473"/>
      <c r="L85" s="2473"/>
      <c r="M85" s="2473"/>
      <c r="N85" s="2473"/>
      <c r="O85" s="2473"/>
      <c r="P85" s="2473"/>
      <c r="Q85" s="2473"/>
    </row>
    <row r="86" spans="2:17" ht="20.100000000000001" customHeight="1">
      <c r="B86" s="5553" t="s">
        <v>1768</v>
      </c>
      <c r="C86" s="5554"/>
      <c r="D86" s="5554"/>
      <c r="E86" s="5554"/>
      <c r="F86" s="5554"/>
      <c r="G86" s="5554"/>
      <c r="H86" s="5554"/>
      <c r="I86" s="5554"/>
      <c r="J86" s="5554"/>
      <c r="K86" s="5554"/>
      <c r="L86" s="5555"/>
      <c r="M86" s="2473"/>
      <c r="N86" s="2473"/>
      <c r="O86" s="2473"/>
      <c r="P86" s="2473"/>
      <c r="Q86" s="2473"/>
    </row>
    <row r="87" spans="2:17" ht="20.100000000000001" customHeight="1">
      <c r="B87" s="2526"/>
      <c r="C87" s="2527"/>
      <c r="D87" s="2527"/>
      <c r="E87" s="2527"/>
      <c r="F87" s="2527"/>
      <c r="G87" s="2527"/>
      <c r="H87" s="2527"/>
      <c r="I87" s="2527"/>
      <c r="J87" s="2527"/>
      <c r="K87" s="2527"/>
      <c r="L87" s="2528"/>
      <c r="M87" s="2473"/>
      <c r="N87" s="2473"/>
      <c r="O87" s="2473"/>
      <c r="P87" s="2473"/>
      <c r="Q87" s="2473"/>
    </row>
    <row r="88" spans="2:17" ht="20.100000000000001" customHeight="1">
      <c r="B88" s="2529" t="s">
        <v>1399</v>
      </c>
      <c r="C88" s="2530">
        <v>3</v>
      </c>
      <c r="D88" s="2531"/>
      <c r="E88" s="5556" t="s">
        <v>1769</v>
      </c>
      <c r="F88" s="5556"/>
      <c r="G88" s="5556"/>
      <c r="H88" s="5556"/>
      <c r="I88" s="5556"/>
      <c r="J88" s="5556"/>
      <c r="K88" s="5556"/>
      <c r="L88" s="5557"/>
      <c r="M88" s="2473"/>
      <c r="N88" s="2473"/>
      <c r="O88" s="2473"/>
      <c r="P88" s="2473"/>
      <c r="Q88" s="2473"/>
    </row>
    <row r="89" spans="2:17" ht="20.100000000000001" customHeight="1">
      <c r="B89" s="2529"/>
      <c r="C89" s="2534"/>
      <c r="D89" s="2531"/>
      <c r="E89" s="5556"/>
      <c r="F89" s="5556"/>
      <c r="G89" s="5556"/>
      <c r="H89" s="5556"/>
      <c r="I89" s="5556"/>
      <c r="J89" s="5556"/>
      <c r="K89" s="5556"/>
      <c r="L89" s="5557"/>
      <c r="M89" s="2473"/>
      <c r="N89" s="2473"/>
      <c r="O89" s="2473"/>
      <c r="P89" s="2473"/>
      <c r="Q89" s="2473"/>
    </row>
    <row r="90" spans="2:17" ht="20.100000000000001" customHeight="1">
      <c r="B90" s="2529" t="s">
        <v>1414</v>
      </c>
      <c r="C90" s="2535"/>
      <c r="D90" s="2531"/>
      <c r="E90" s="5556"/>
      <c r="F90" s="5556"/>
      <c r="G90" s="5556"/>
      <c r="H90" s="5556"/>
      <c r="I90" s="5556"/>
      <c r="J90" s="5556"/>
      <c r="K90" s="5556"/>
      <c r="L90" s="5557"/>
      <c r="M90" s="2473"/>
      <c r="N90" s="2473"/>
      <c r="O90" s="2473"/>
      <c r="P90" s="2473"/>
      <c r="Q90" s="2473"/>
    </row>
    <row r="91" spans="2:17" ht="20.100000000000001" customHeight="1">
      <c r="B91" s="2529"/>
      <c r="C91" s="2535"/>
      <c r="D91" s="2531"/>
      <c r="E91" s="5556"/>
      <c r="F91" s="5556"/>
      <c r="G91" s="5556"/>
      <c r="H91" s="5556"/>
      <c r="I91" s="5556"/>
      <c r="J91" s="5556"/>
      <c r="K91" s="5556"/>
      <c r="L91" s="5557"/>
      <c r="M91" s="2473"/>
      <c r="N91" s="2473"/>
      <c r="O91" s="2473"/>
      <c r="P91" s="2473"/>
      <c r="Q91" s="2473"/>
    </row>
    <row r="92" spans="2:17" ht="20.100000000000001" customHeight="1">
      <c r="B92" s="2529" t="s">
        <v>1406</v>
      </c>
      <c r="C92" s="2535"/>
      <c r="D92" s="2531"/>
      <c r="E92" s="5556"/>
      <c r="F92" s="5556"/>
      <c r="G92" s="5556"/>
      <c r="H92" s="5556"/>
      <c r="I92" s="5556"/>
      <c r="J92" s="5556"/>
      <c r="K92" s="5556"/>
      <c r="L92" s="5557"/>
      <c r="M92" s="2473"/>
      <c r="N92" s="2473"/>
      <c r="O92" s="2473"/>
      <c r="P92" s="2473"/>
      <c r="Q92" s="2473"/>
    </row>
    <row r="93" spans="2:17" ht="20.100000000000001" customHeight="1">
      <c r="B93" s="2529"/>
      <c r="C93" s="2535"/>
      <c r="D93" s="2531"/>
      <c r="E93" s="2532"/>
      <c r="F93" s="2532"/>
      <c r="G93" s="2532"/>
      <c r="H93" s="2532"/>
      <c r="I93" s="2532"/>
      <c r="J93" s="2532"/>
      <c r="K93" s="2532"/>
      <c r="L93" s="2533"/>
      <c r="M93" s="2473"/>
      <c r="N93" s="2473"/>
      <c r="O93" s="2473"/>
      <c r="P93" s="2473"/>
      <c r="Q93" s="2473"/>
    </row>
    <row r="94" spans="2:17" ht="20.100000000000001" customHeight="1">
      <c r="B94" s="2536"/>
      <c r="C94" s="2531"/>
      <c r="D94" s="2531"/>
      <c r="E94" s="2537"/>
      <c r="F94" s="2538" t="s">
        <v>1770</v>
      </c>
      <c r="G94" s="2539" t="s">
        <v>1407</v>
      </c>
      <c r="H94" s="2539" t="s">
        <v>1408</v>
      </c>
      <c r="I94" s="2539" t="s">
        <v>1415</v>
      </c>
      <c r="J94" s="2539" t="s">
        <v>1416</v>
      </c>
      <c r="K94" s="2539" t="s">
        <v>1409</v>
      </c>
      <c r="L94" s="2540" t="s">
        <v>1417</v>
      </c>
      <c r="M94" s="2473"/>
      <c r="N94" s="2473"/>
      <c r="O94" s="2473"/>
      <c r="P94" s="2473"/>
      <c r="Q94" s="2473"/>
    </row>
    <row r="95" spans="2:17" ht="20.100000000000001" customHeight="1">
      <c r="B95" s="2536"/>
      <c r="C95" s="2531"/>
      <c r="D95" s="2531"/>
      <c r="E95" s="2537"/>
      <c r="F95" s="2538"/>
      <c r="G95" s="2539"/>
      <c r="H95" s="2539"/>
      <c r="I95" s="2539"/>
      <c r="J95" s="2539"/>
      <c r="K95" s="2539"/>
      <c r="L95" s="2540"/>
      <c r="M95" s="2473"/>
      <c r="N95" s="2473"/>
      <c r="O95" s="2473"/>
      <c r="P95" s="2473"/>
      <c r="Q95" s="2473"/>
    </row>
    <row r="96" spans="2:17" ht="20.100000000000001" customHeight="1">
      <c r="B96" s="2536" t="s">
        <v>1771</v>
      </c>
      <c r="C96" s="2531"/>
      <c r="D96" s="2531"/>
      <c r="E96" s="306"/>
      <c r="F96" s="2541" t="s">
        <v>570</v>
      </c>
      <c r="G96" s="2541" t="s">
        <v>569</v>
      </c>
      <c r="H96" s="2541" t="s">
        <v>602</v>
      </c>
      <c r="I96" s="2541" t="s">
        <v>603</v>
      </c>
      <c r="J96" s="2541" t="s">
        <v>604</v>
      </c>
      <c r="K96" s="2542" t="s">
        <v>137</v>
      </c>
      <c r="L96" s="2543" t="s">
        <v>1404</v>
      </c>
      <c r="M96" s="2473"/>
      <c r="N96" s="2473"/>
      <c r="O96" s="2473"/>
      <c r="P96" s="2473"/>
      <c r="Q96" s="2473"/>
    </row>
    <row r="97" spans="2:17" ht="20.100000000000001" customHeight="1">
      <c r="B97" s="2536"/>
      <c r="C97" s="2531"/>
      <c r="D97" s="2531"/>
      <c r="E97" s="2531"/>
      <c r="F97" s="2544"/>
      <c r="G97" s="2544"/>
      <c r="H97" s="2544"/>
      <c r="I97" s="2544"/>
      <c r="J97" s="2544"/>
      <c r="K97" s="2545"/>
      <c r="L97" s="2546"/>
      <c r="M97" s="2473"/>
      <c r="N97" s="2473"/>
      <c r="O97" s="2473"/>
      <c r="P97" s="2473"/>
      <c r="Q97" s="2473"/>
    </row>
    <row r="98" spans="2:17" ht="20.100000000000001" customHeight="1">
      <c r="B98" s="2547" t="s">
        <v>605</v>
      </c>
      <c r="C98" s="2541" t="s">
        <v>606</v>
      </c>
      <c r="D98" s="2541" t="s">
        <v>927</v>
      </c>
      <c r="E98" s="2541" t="s">
        <v>1025</v>
      </c>
      <c r="F98" s="2541" t="s">
        <v>1033</v>
      </c>
      <c r="G98" s="2541" t="s">
        <v>1040</v>
      </c>
      <c r="H98" s="2541" t="s">
        <v>1062</v>
      </c>
      <c r="I98" s="2541" t="s">
        <v>1077</v>
      </c>
      <c r="J98" s="2541" t="s">
        <v>1084</v>
      </c>
      <c r="K98" s="2542" t="s">
        <v>1093</v>
      </c>
      <c r="L98" s="2543" t="s">
        <v>1419</v>
      </c>
      <c r="M98" s="2473"/>
      <c r="N98" s="2473"/>
      <c r="O98" s="2473"/>
      <c r="P98" s="2473"/>
      <c r="Q98" s="2473"/>
    </row>
    <row r="99" spans="2:17" ht="20.100000000000001" customHeight="1">
      <c r="B99" s="2548"/>
      <c r="C99" s="2544"/>
      <c r="D99" s="2544"/>
      <c r="E99" s="2544"/>
      <c r="F99" s="2544"/>
      <c r="G99" s="2544"/>
      <c r="H99" s="2544"/>
      <c r="I99" s="2544"/>
      <c r="J99" s="2544"/>
      <c r="K99" s="2545"/>
      <c r="L99" s="2546"/>
      <c r="M99" s="2473"/>
      <c r="N99" s="2473"/>
      <c r="O99" s="2473"/>
      <c r="P99" s="2473"/>
      <c r="Q99" s="2473"/>
    </row>
    <row r="100" spans="2:17" ht="20.100000000000001" customHeight="1">
      <c r="B100" s="2549"/>
      <c r="C100" s="2550"/>
      <c r="D100" s="2551" t="s">
        <v>1401</v>
      </c>
      <c r="E100" s="2552">
        <f>COLUMN()</f>
        <v>5</v>
      </c>
      <c r="F100" s="2550"/>
      <c r="G100" s="2551" t="s">
        <v>1402</v>
      </c>
      <c r="H100" s="2553" t="str">
        <f>ADDRESS(ROW(),COLUMN(),4)</f>
        <v>H100</v>
      </c>
      <c r="I100" s="2550"/>
      <c r="J100" s="2550"/>
      <c r="K100" s="2554" t="s">
        <v>1405</v>
      </c>
      <c r="L100" s="2543" t="s">
        <v>1420</v>
      </c>
      <c r="M100" s="2473"/>
      <c r="N100" s="2473"/>
      <c r="O100" s="2473"/>
      <c r="P100" s="2473"/>
      <c r="Q100" s="2473"/>
    </row>
    <row r="101" spans="2:17" ht="20.100000000000001" customHeight="1">
      <c r="B101" s="2549"/>
      <c r="C101" s="2550"/>
      <c r="D101" s="2551"/>
      <c r="E101" s="2555"/>
      <c r="F101" s="2550"/>
      <c r="G101" s="2550"/>
      <c r="H101" s="2550"/>
      <c r="I101" s="2550"/>
      <c r="J101" s="2550"/>
      <c r="K101" s="2556"/>
      <c r="L101" s="2546"/>
      <c r="M101" s="2473"/>
      <c r="N101" s="2473"/>
      <c r="O101" s="2473"/>
      <c r="P101" s="2473"/>
      <c r="Q101" s="2473"/>
    </row>
    <row r="102" spans="2:17" ht="20.100000000000001" customHeight="1">
      <c r="B102" s="2549"/>
      <c r="C102" s="2550"/>
      <c r="D102" s="2551" t="s">
        <v>1772</v>
      </c>
      <c r="E102" s="2557" t="str">
        <f>LEFT(ADDRESS(1,COLUMN(),4),LEN(ADDRESS(1,COLUMN(),4))-1)</f>
        <v>E</v>
      </c>
      <c r="F102" s="2550"/>
      <c r="G102" s="2551" t="s">
        <v>1412</v>
      </c>
      <c r="H102" s="2558">
        <f>ROW()</f>
        <v>102</v>
      </c>
      <c r="I102" s="2550"/>
      <c r="J102" s="2559" t="s">
        <v>1414</v>
      </c>
      <c r="K102" s="2550"/>
      <c r="L102" s="2560"/>
      <c r="M102" s="2473"/>
      <c r="N102" s="2473"/>
      <c r="O102" s="2473"/>
      <c r="P102" s="2473"/>
      <c r="Q102" s="2473"/>
    </row>
    <row r="103" spans="2:17" ht="20.100000000000001" customHeight="1">
      <c r="B103" s="2549"/>
      <c r="C103" s="2550"/>
      <c r="D103" s="2551"/>
      <c r="E103" s="2551"/>
      <c r="F103" s="2551"/>
      <c r="G103" s="2551"/>
      <c r="H103" s="2551"/>
      <c r="I103" s="2551"/>
      <c r="J103" s="2559"/>
      <c r="K103" s="2550"/>
      <c r="L103" s="2560"/>
      <c r="M103" s="2473"/>
      <c r="N103" s="2473"/>
      <c r="O103" s="2473"/>
      <c r="P103" s="2473"/>
      <c r="Q103" s="2473"/>
    </row>
    <row r="104" spans="2:17" ht="20.100000000000001" customHeight="1">
      <c r="B104" s="2549"/>
      <c r="C104" s="2561" t="s">
        <v>609</v>
      </c>
      <c r="D104" s="2562" t="str">
        <f ca="1">CELL("nomfichier")</f>
        <v>D:\Données\1.UPRT\0-UPRT.fait\uprt-php\www\mesimages\fichiers-uprt\ff-fiches-fabrication\ff-fiches-fabrication-maj-08-2020\[ff-5-B.collectivite-conditionnement-gastronormes.xlsx]complément</v>
      </c>
      <c r="E104" s="2471"/>
      <c r="F104" s="2551"/>
      <c r="G104" s="2551"/>
      <c r="H104" s="2551"/>
      <c r="I104" s="2551"/>
      <c r="J104" s="2559"/>
      <c r="K104" s="2550"/>
      <c r="L104" s="2560"/>
      <c r="M104" s="2473"/>
      <c r="N104" s="2473"/>
      <c r="O104" s="2473"/>
      <c r="P104" s="2473"/>
      <c r="Q104" s="2473"/>
    </row>
    <row r="105" spans="2:17" ht="20.100000000000001" customHeight="1" thickBot="1">
      <c r="B105" s="2563"/>
      <c r="C105" s="2564"/>
      <c r="D105" s="2564"/>
      <c r="E105" s="2564"/>
      <c r="F105" s="2564"/>
      <c r="G105" s="2564"/>
      <c r="H105" s="2564"/>
      <c r="I105" s="2564"/>
      <c r="J105" s="2564"/>
      <c r="K105" s="2564"/>
      <c r="L105" s="2565"/>
      <c r="M105" s="2473"/>
      <c r="N105" s="2473"/>
      <c r="O105" s="2473"/>
      <c r="P105" s="2473"/>
      <c r="Q105" s="2473"/>
    </row>
    <row r="106" spans="2:17" ht="15" customHeight="1" thickBot="1">
      <c r="B106" s="2473"/>
      <c r="C106" s="2473"/>
      <c r="D106" s="2473"/>
      <c r="E106" s="2515"/>
      <c r="F106" s="2515"/>
      <c r="G106" s="2473"/>
      <c r="H106" s="2473"/>
      <c r="I106" s="2473"/>
      <c r="J106" s="2473"/>
      <c r="K106" s="2473"/>
      <c r="L106" s="2473"/>
      <c r="M106" s="2473"/>
      <c r="N106" s="2473"/>
      <c r="O106" s="2473"/>
      <c r="P106" s="2473"/>
      <c r="Q106" s="2473"/>
    </row>
    <row r="107" spans="2:17" ht="24.95" customHeight="1">
      <c r="B107" s="2566" t="s">
        <v>675</v>
      </c>
      <c r="C107" s="5531" t="s">
        <v>1773</v>
      </c>
      <c r="D107" s="5531"/>
      <c r="E107" s="5531"/>
      <c r="F107" s="5531"/>
      <c r="G107" s="5531"/>
      <c r="H107" s="5531"/>
      <c r="I107" s="5531"/>
      <c r="J107" s="5531"/>
      <c r="K107" s="5532"/>
      <c r="L107" s="2473"/>
      <c r="M107" s="2473"/>
      <c r="N107" s="2473"/>
      <c r="O107" s="2473"/>
      <c r="P107" s="2473"/>
      <c r="Q107" s="2473"/>
    </row>
    <row r="108" spans="2:17" ht="24.95" customHeight="1">
      <c r="B108" s="2567" t="s">
        <v>673</v>
      </c>
      <c r="C108" s="5533" t="s">
        <v>1774</v>
      </c>
      <c r="D108" s="5533"/>
      <c r="E108" s="5533"/>
      <c r="F108" s="5533"/>
      <c r="G108" s="5533"/>
      <c r="H108" s="5533"/>
      <c r="I108" s="5533"/>
      <c r="J108" s="5533"/>
      <c r="K108" s="5534"/>
      <c r="L108" s="2473"/>
      <c r="M108" s="2473"/>
      <c r="N108" s="2473"/>
      <c r="O108" s="2473"/>
      <c r="P108" s="2473"/>
      <c r="Q108" s="2473"/>
    </row>
    <row r="109" spans="2:17" ht="24.95" customHeight="1">
      <c r="B109" s="2568" t="s">
        <v>671</v>
      </c>
      <c r="C109" s="5535" t="s">
        <v>1775</v>
      </c>
      <c r="D109" s="5535"/>
      <c r="E109" s="5535"/>
      <c r="F109" s="5535"/>
      <c r="G109" s="5535"/>
      <c r="H109" s="5535"/>
      <c r="I109" s="5535"/>
      <c r="J109" s="5535"/>
      <c r="K109" s="5536"/>
      <c r="L109" s="2473"/>
      <c r="M109" s="2473"/>
      <c r="N109" s="2473"/>
      <c r="O109" s="2473"/>
      <c r="P109" s="2473"/>
      <c r="Q109" s="2473"/>
    </row>
    <row r="110" spans="2:17" ht="24.95" customHeight="1">
      <c r="B110" s="2569"/>
      <c r="C110" s="5537" t="s">
        <v>1776</v>
      </c>
      <c r="D110" s="5537"/>
      <c r="E110" s="5537"/>
      <c r="F110" s="5537"/>
      <c r="G110" s="5537"/>
      <c r="H110" s="5537"/>
      <c r="I110" s="5537"/>
      <c r="J110" s="5537"/>
      <c r="K110" s="5538"/>
      <c r="L110" s="2473"/>
      <c r="M110" s="2473"/>
      <c r="N110" s="2473"/>
      <c r="O110" s="2473"/>
      <c r="P110" s="2473"/>
      <c r="Q110" s="2473"/>
    </row>
    <row r="111" spans="2:17" ht="24.95" customHeight="1">
      <c r="B111" s="5539" t="s">
        <v>671</v>
      </c>
      <c r="C111" s="5540" t="str">
        <f>C109</f>
        <v>Saisir ICI</v>
      </c>
      <c r="D111" s="5540"/>
      <c r="E111" s="5540"/>
      <c r="F111" s="5540"/>
      <c r="G111" s="5540"/>
      <c r="H111" s="5540"/>
      <c r="I111" s="5540"/>
      <c r="J111" s="5540"/>
      <c r="K111" s="5541"/>
      <c r="L111" s="2473"/>
      <c r="M111" s="2473"/>
      <c r="N111" s="2473"/>
      <c r="O111" s="2473"/>
      <c r="P111" s="2473"/>
      <c r="Q111" s="2473"/>
    </row>
    <row r="112" spans="2:17" ht="24.95" customHeight="1">
      <c r="B112" s="5539"/>
      <c r="C112" s="5540"/>
      <c r="D112" s="5540"/>
      <c r="E112" s="5540"/>
      <c r="F112" s="5540"/>
      <c r="G112" s="5540"/>
      <c r="H112" s="5540"/>
      <c r="I112" s="5540"/>
      <c r="J112" s="5540"/>
      <c r="K112" s="5541"/>
      <c r="L112" s="2473"/>
      <c r="M112" s="2473"/>
      <c r="N112" s="2473"/>
      <c r="O112" s="2473"/>
      <c r="P112" s="2473"/>
      <c r="Q112" s="2473"/>
    </row>
    <row r="113" spans="2:17" ht="24.95" customHeight="1">
      <c r="B113" s="5539"/>
      <c r="C113" s="5540"/>
      <c r="D113" s="5540"/>
      <c r="E113" s="5540"/>
      <c r="F113" s="5540"/>
      <c r="G113" s="5540"/>
      <c r="H113" s="5540"/>
      <c r="I113" s="5540"/>
      <c r="J113" s="5540"/>
      <c r="K113" s="5541"/>
      <c r="L113" s="2473"/>
      <c r="M113" s="2473"/>
      <c r="N113" s="2473"/>
      <c r="O113" s="2473"/>
      <c r="P113" s="2473"/>
      <c r="Q113" s="2473"/>
    </row>
    <row r="114" spans="2:17" ht="24.95" customHeight="1">
      <c r="B114" s="5517" t="s">
        <v>675</v>
      </c>
      <c r="C114" s="5520" t="str">
        <f>+C107</f>
        <v>TEST POLICE DE CARACTERES</v>
      </c>
      <c r="D114" s="5520"/>
      <c r="E114" s="5520"/>
      <c r="F114" s="5520"/>
      <c r="G114" s="5520"/>
      <c r="H114" s="5520"/>
      <c r="I114" s="5520"/>
      <c r="J114" s="5520"/>
      <c r="K114" s="5521"/>
      <c r="L114" s="2473"/>
      <c r="M114" s="2473"/>
      <c r="N114" s="2473"/>
      <c r="O114" s="2473"/>
      <c r="P114" s="2473"/>
      <c r="Q114" s="2473"/>
    </row>
    <row r="115" spans="2:17" ht="24.95" customHeight="1">
      <c r="B115" s="5518"/>
      <c r="C115" s="5522"/>
      <c r="D115" s="5522"/>
      <c r="E115" s="5522"/>
      <c r="F115" s="5522"/>
      <c r="G115" s="5522"/>
      <c r="H115" s="5522"/>
      <c r="I115" s="5522"/>
      <c r="J115" s="5522"/>
      <c r="K115" s="5523"/>
      <c r="L115" s="2473"/>
      <c r="M115" s="2473"/>
      <c r="N115" s="2473"/>
      <c r="O115" s="2473"/>
      <c r="P115" s="2473"/>
      <c r="Q115" s="2473"/>
    </row>
    <row r="116" spans="2:17" ht="24.95" customHeight="1">
      <c r="B116" s="5519"/>
      <c r="C116" s="5524"/>
      <c r="D116" s="5524"/>
      <c r="E116" s="5524"/>
      <c r="F116" s="5524"/>
      <c r="G116" s="5524"/>
      <c r="H116" s="5524"/>
      <c r="I116" s="5524"/>
      <c r="J116" s="5524"/>
      <c r="K116" s="5525"/>
      <c r="L116" s="2473"/>
      <c r="M116" s="2473"/>
      <c r="N116" s="2473"/>
      <c r="O116" s="2473"/>
      <c r="P116" s="2473"/>
      <c r="Q116" s="2473"/>
    </row>
    <row r="117" spans="2:17" ht="24.95" customHeight="1">
      <c r="B117" s="5518" t="s">
        <v>673</v>
      </c>
      <c r="C117" s="5527" t="str">
        <f>+C108</f>
        <v>Saisir une ou des lettres / nombres ou une phrase cellule C jaune</v>
      </c>
      <c r="D117" s="5527"/>
      <c r="E117" s="5527"/>
      <c r="F117" s="5527"/>
      <c r="G117" s="5527"/>
      <c r="H117" s="5527"/>
      <c r="I117" s="5527"/>
      <c r="J117" s="5527"/>
      <c r="K117" s="5528"/>
      <c r="L117" s="2473"/>
      <c r="M117" s="2473"/>
      <c r="N117" s="2473"/>
      <c r="O117" s="2473"/>
      <c r="P117" s="2473"/>
      <c r="Q117" s="2473"/>
    </row>
    <row r="118" spans="2:17" ht="24.95" customHeight="1">
      <c r="B118" s="5518"/>
      <c r="C118" s="5527"/>
      <c r="D118" s="5527"/>
      <c r="E118" s="5527"/>
      <c r="F118" s="5527"/>
      <c r="G118" s="5527"/>
      <c r="H118" s="5527"/>
      <c r="I118" s="5527"/>
      <c r="J118" s="5527"/>
      <c r="K118" s="5528"/>
      <c r="L118" s="2473"/>
      <c r="M118" s="2473"/>
      <c r="N118" s="2473"/>
      <c r="O118" s="2473"/>
      <c r="P118" s="2473"/>
      <c r="Q118" s="2473"/>
    </row>
    <row r="119" spans="2:17" ht="24.95" customHeight="1">
      <c r="B119" s="5518"/>
      <c r="C119" s="5527"/>
      <c r="D119" s="5527"/>
      <c r="E119" s="5527"/>
      <c r="F119" s="5527"/>
      <c r="G119" s="5527"/>
      <c r="H119" s="5527"/>
      <c r="I119" s="5527"/>
      <c r="J119" s="5527"/>
      <c r="K119" s="5528"/>
      <c r="L119" s="2473"/>
      <c r="M119" s="2473"/>
      <c r="N119" s="2473"/>
      <c r="O119" s="2473"/>
      <c r="P119" s="2473"/>
      <c r="Q119" s="2473"/>
    </row>
    <row r="120" spans="2:17" ht="24.95" customHeight="1">
      <c r="B120" s="5518"/>
      <c r="C120" s="5527"/>
      <c r="D120" s="5527"/>
      <c r="E120" s="5527"/>
      <c r="F120" s="5527"/>
      <c r="G120" s="5527"/>
      <c r="H120" s="5527"/>
      <c r="I120" s="5527"/>
      <c r="J120" s="5527"/>
      <c r="K120" s="5528"/>
      <c r="L120" s="2473"/>
      <c r="M120" s="2473"/>
      <c r="N120" s="2473"/>
      <c r="O120" s="2473"/>
      <c r="P120" s="2473"/>
      <c r="Q120" s="2473"/>
    </row>
    <row r="121" spans="2:17" ht="24.95" customHeight="1" thickBot="1">
      <c r="B121" s="5526"/>
      <c r="C121" s="5529"/>
      <c r="D121" s="5529"/>
      <c r="E121" s="5529"/>
      <c r="F121" s="5529"/>
      <c r="G121" s="5529"/>
      <c r="H121" s="5529"/>
      <c r="I121" s="5529"/>
      <c r="J121" s="5529"/>
      <c r="K121" s="5530"/>
      <c r="L121" s="2473"/>
      <c r="M121" s="2473"/>
      <c r="N121" s="2473"/>
      <c r="O121" s="2473"/>
      <c r="P121" s="2473"/>
      <c r="Q121" s="2473"/>
    </row>
    <row r="122" spans="2:17" ht="15" customHeight="1">
      <c r="B122" s="2473"/>
      <c r="C122" s="2473"/>
      <c r="D122" s="2473"/>
      <c r="E122" s="2473"/>
      <c r="F122" s="2473"/>
      <c r="G122" s="2473"/>
      <c r="H122" s="2473"/>
      <c r="I122" s="2473"/>
      <c r="J122" s="2473"/>
      <c r="K122" s="2473"/>
      <c r="L122" s="2473"/>
      <c r="M122" s="2473"/>
      <c r="N122" s="2473"/>
      <c r="O122" s="2473"/>
      <c r="P122" s="2473"/>
      <c r="Q122" s="2473"/>
    </row>
    <row r="123" spans="2:17" ht="15" customHeight="1">
      <c r="B123" s="2473"/>
      <c r="C123" s="2473"/>
      <c r="D123" s="2473"/>
      <c r="E123" s="2515"/>
      <c r="F123" s="2515"/>
      <c r="G123" s="2473"/>
      <c r="H123" s="2473"/>
      <c r="I123" s="2473"/>
      <c r="J123" s="2473"/>
      <c r="K123" s="2473"/>
      <c r="L123" s="2473"/>
      <c r="M123" s="2473"/>
      <c r="N123" s="2473"/>
      <c r="O123" s="2473"/>
      <c r="P123" s="2473"/>
      <c r="Q123" s="2473"/>
    </row>
    <row r="124" spans="2:17" ht="20.100000000000001" customHeight="1">
      <c r="B124" s="2473"/>
      <c r="C124" s="2535" t="s">
        <v>1777</v>
      </c>
      <c r="D124" s="2570"/>
      <c r="E124" s="2570"/>
      <c r="F124" s="2570"/>
      <c r="G124" s="2473"/>
      <c r="H124" s="2473"/>
      <c r="I124" s="2473"/>
      <c r="J124" s="2473"/>
      <c r="K124" s="2473"/>
      <c r="L124" s="2473"/>
      <c r="M124" s="2473"/>
      <c r="N124" s="2473"/>
      <c r="O124" s="2473"/>
      <c r="P124" s="2473"/>
      <c r="Q124" s="2473"/>
    </row>
    <row r="125" spans="2:17" ht="20.100000000000001" customHeight="1">
      <c r="B125" s="2517" t="s">
        <v>1328</v>
      </c>
      <c r="C125" s="5511" t="s">
        <v>1778</v>
      </c>
      <c r="D125" s="5511"/>
      <c r="E125" s="5511"/>
      <c r="F125" s="5511"/>
      <c r="G125" s="5511"/>
      <c r="H125" s="5511"/>
      <c r="I125" s="2473"/>
      <c r="J125" s="2473"/>
      <c r="K125" s="2473"/>
      <c r="L125" s="2473"/>
      <c r="M125" s="2473"/>
      <c r="N125" s="2473"/>
      <c r="O125" s="2473"/>
      <c r="P125" s="2473"/>
      <c r="Q125" s="2473"/>
    </row>
    <row r="126" spans="2:17" ht="20.100000000000001" customHeight="1">
      <c r="B126" s="2473"/>
      <c r="C126" s="2535"/>
      <c r="D126" s="2570"/>
      <c r="E126" s="2570"/>
      <c r="F126" s="2570"/>
      <c r="G126" s="2473"/>
      <c r="H126" s="2473"/>
      <c r="I126" s="2473"/>
      <c r="J126" s="2473"/>
      <c r="K126" s="2473"/>
      <c r="L126" s="2473"/>
      <c r="M126" s="2473"/>
      <c r="N126" s="2473"/>
      <c r="O126" s="2473"/>
      <c r="P126" s="2473"/>
      <c r="Q126" s="2473"/>
    </row>
    <row r="127" spans="2:17" ht="20.100000000000001" customHeight="1">
      <c r="B127" s="2517" t="s">
        <v>1328</v>
      </c>
      <c r="C127" s="5511" t="s">
        <v>1779</v>
      </c>
      <c r="D127" s="5512"/>
      <c r="E127" s="5512"/>
      <c r="F127" s="5512"/>
      <c r="G127" s="2473"/>
      <c r="H127" s="2473"/>
      <c r="I127" s="2473"/>
      <c r="J127" s="2473"/>
      <c r="K127" s="2473"/>
      <c r="L127" s="2473"/>
      <c r="M127" s="2473"/>
      <c r="N127" s="2473"/>
      <c r="O127" s="2473"/>
      <c r="P127" s="2473"/>
      <c r="Q127" s="2473"/>
    </row>
    <row r="128" spans="2:17" ht="20.100000000000001" customHeight="1">
      <c r="B128" s="2473"/>
      <c r="C128" s="2570"/>
      <c r="D128" s="2570"/>
      <c r="E128" s="2570"/>
      <c r="F128" s="2570"/>
      <c r="G128" s="2473"/>
      <c r="H128" s="2473"/>
      <c r="I128" s="2473"/>
      <c r="J128" s="2473"/>
      <c r="K128" s="2473"/>
      <c r="L128" s="2473"/>
      <c r="M128" s="2473"/>
      <c r="N128" s="2473"/>
      <c r="O128" s="2473"/>
      <c r="P128" s="2473"/>
      <c r="Q128" s="2473"/>
    </row>
    <row r="129" spans="2:17" ht="20.100000000000001" customHeight="1">
      <c r="B129" s="2517" t="s">
        <v>1328</v>
      </c>
      <c r="C129" s="5516" t="s">
        <v>1780</v>
      </c>
      <c r="D129" s="5516"/>
      <c r="E129" s="5516"/>
      <c r="F129" s="5516"/>
      <c r="G129" s="2473"/>
      <c r="H129" s="2473"/>
      <c r="I129" s="2473"/>
      <c r="J129" s="2473"/>
      <c r="K129" s="2473"/>
      <c r="L129" s="2473"/>
      <c r="M129" s="2473"/>
      <c r="N129" s="2473"/>
      <c r="O129" s="2473"/>
      <c r="P129" s="2473"/>
      <c r="Q129" s="2473"/>
    </row>
    <row r="130" spans="2:17" ht="20.100000000000001" customHeight="1">
      <c r="B130" s="2473"/>
      <c r="C130" s="2570"/>
      <c r="D130" s="2570"/>
      <c r="E130" s="2570"/>
      <c r="F130" s="2570"/>
      <c r="G130" s="2473"/>
      <c r="H130" s="2473"/>
      <c r="I130" s="2473"/>
      <c r="J130" s="2473"/>
      <c r="K130" s="2473"/>
      <c r="L130" s="2473"/>
      <c r="M130" s="2473"/>
      <c r="N130" s="2473"/>
      <c r="O130" s="2473"/>
      <c r="P130" s="2473"/>
      <c r="Q130" s="2473"/>
    </row>
    <row r="131" spans="2:17" ht="20.100000000000001" customHeight="1">
      <c r="B131" s="2473"/>
      <c r="C131" s="2571" t="s">
        <v>1781</v>
      </c>
      <c r="D131" s="2570"/>
      <c r="E131" s="2570"/>
      <c r="F131" s="2572"/>
      <c r="G131" s="2473"/>
      <c r="H131" s="2473"/>
      <c r="I131" s="2473"/>
      <c r="J131" s="2473"/>
      <c r="K131" s="2473"/>
      <c r="L131" s="2473"/>
      <c r="M131" s="2473"/>
      <c r="N131" s="2473"/>
      <c r="O131" s="2473"/>
      <c r="P131" s="2473"/>
      <c r="Q131" s="2473"/>
    </row>
    <row r="132" spans="2:17" ht="20.100000000000001" customHeight="1">
      <c r="B132" s="2517" t="s">
        <v>1328</v>
      </c>
      <c r="C132" s="5513" t="s">
        <v>1782</v>
      </c>
      <c r="D132" s="5513"/>
      <c r="E132" s="5513"/>
      <c r="F132" s="5513"/>
      <c r="G132" s="5513"/>
      <c r="H132" s="5513"/>
      <c r="I132" s="5513"/>
      <c r="J132" s="2473"/>
      <c r="K132" s="2473"/>
      <c r="L132" s="2473"/>
      <c r="M132" s="2473"/>
      <c r="N132" s="2473"/>
      <c r="O132" s="2473"/>
      <c r="P132" s="2473"/>
      <c r="Q132" s="2473"/>
    </row>
    <row r="133" spans="2:17" ht="20.100000000000001" customHeight="1">
      <c r="B133" s="2573"/>
      <c r="C133" s="2573"/>
      <c r="D133" s="2573"/>
      <c r="E133" s="2573"/>
      <c r="F133" s="2573"/>
      <c r="G133" s="2573"/>
      <c r="H133" s="2573"/>
      <c r="I133" s="2573"/>
      <c r="J133" s="2473"/>
      <c r="K133" s="2473"/>
      <c r="L133" s="2473"/>
      <c r="M133" s="2473"/>
      <c r="N133" s="2473"/>
      <c r="O133" s="2473"/>
      <c r="P133" s="2473"/>
      <c r="Q133" s="2473"/>
    </row>
    <row r="134" spans="2:17" ht="20.100000000000001" customHeight="1">
      <c r="B134" s="2517" t="s">
        <v>1328</v>
      </c>
      <c r="C134" s="5513" t="s">
        <v>1783</v>
      </c>
      <c r="D134" s="5513"/>
      <c r="E134" s="2570"/>
      <c r="F134" s="2570"/>
      <c r="G134" s="2473"/>
      <c r="H134" s="2473"/>
      <c r="I134" s="2473"/>
      <c r="J134" s="2473"/>
      <c r="K134" s="2473"/>
      <c r="L134" s="2473"/>
      <c r="M134" s="2473"/>
      <c r="N134" s="2473"/>
      <c r="O134" s="2473"/>
      <c r="P134" s="2473"/>
      <c r="Q134" s="2473"/>
    </row>
    <row r="135" spans="2:17" ht="20.100000000000001" customHeight="1">
      <c r="B135" s="2473"/>
      <c r="C135" s="2570"/>
      <c r="D135" s="2570"/>
      <c r="E135" s="2570"/>
      <c r="F135" s="2572"/>
      <c r="G135" s="2473"/>
      <c r="H135" s="2473"/>
      <c r="I135" s="2473"/>
      <c r="J135" s="2473"/>
      <c r="K135" s="2473"/>
      <c r="L135" s="2473"/>
      <c r="M135" s="2473"/>
      <c r="N135" s="2473"/>
      <c r="O135" s="2473"/>
      <c r="P135" s="2473"/>
      <c r="Q135" s="2473"/>
    </row>
    <row r="136" spans="2:17" ht="20.100000000000001" customHeight="1">
      <c r="B136" s="2473"/>
      <c r="C136" s="2571" t="s">
        <v>1784</v>
      </c>
      <c r="D136" s="2570"/>
      <c r="E136" s="2570"/>
      <c r="F136" s="2570"/>
      <c r="G136" s="2473"/>
      <c r="H136" s="2473"/>
      <c r="I136" s="2473"/>
      <c r="J136" s="2473"/>
      <c r="K136" s="2473"/>
      <c r="L136" s="2473"/>
      <c r="M136" s="2473"/>
      <c r="N136" s="2473"/>
      <c r="O136" s="2473"/>
      <c r="P136" s="2473"/>
      <c r="Q136" s="2473"/>
    </row>
    <row r="137" spans="2:17" ht="20.100000000000001" customHeight="1">
      <c r="B137" s="2517" t="s">
        <v>1328</v>
      </c>
      <c r="C137" s="5513" t="s">
        <v>1785</v>
      </c>
      <c r="D137" s="5513"/>
      <c r="E137" s="5513"/>
      <c r="F137" s="5513"/>
      <c r="G137" s="2473"/>
      <c r="H137" s="2473"/>
      <c r="I137" s="2473"/>
      <c r="J137" s="2473"/>
      <c r="K137" s="2473"/>
      <c r="L137" s="2473"/>
      <c r="M137" s="2473"/>
      <c r="N137" s="2473"/>
      <c r="O137" s="2473"/>
      <c r="P137" s="2473"/>
      <c r="Q137" s="2473"/>
    </row>
    <row r="138" spans="2:17" ht="20.100000000000001" customHeight="1">
      <c r="B138" s="2473"/>
      <c r="C138" s="2570"/>
      <c r="D138" s="2570"/>
      <c r="E138" s="2570"/>
      <c r="F138" s="2570"/>
      <c r="G138" s="2473"/>
      <c r="H138" s="2473"/>
      <c r="I138" s="2473"/>
      <c r="J138" s="2473"/>
      <c r="K138" s="2473"/>
      <c r="L138" s="2473"/>
      <c r="M138" s="2473"/>
      <c r="N138" s="2473"/>
      <c r="O138" s="2473"/>
      <c r="P138" s="2473"/>
      <c r="Q138" s="2473"/>
    </row>
    <row r="139" spans="2:17" ht="20.100000000000001" customHeight="1">
      <c r="B139" s="2473"/>
      <c r="C139" s="2571" t="s">
        <v>1786</v>
      </c>
      <c r="D139" s="2570"/>
      <c r="E139" s="2570"/>
      <c r="F139" s="2570"/>
      <c r="G139" s="2473"/>
      <c r="H139" s="2473"/>
      <c r="I139" s="2473"/>
      <c r="J139" s="2473"/>
      <c r="K139" s="2473"/>
      <c r="L139" s="2473"/>
      <c r="M139" s="2473"/>
      <c r="N139" s="2473"/>
      <c r="O139" s="2473"/>
      <c r="P139" s="2473"/>
      <c r="Q139" s="2473"/>
    </row>
    <row r="140" spans="2:17" ht="20.100000000000001" customHeight="1">
      <c r="B140" s="2517" t="s">
        <v>1328</v>
      </c>
      <c r="C140" s="5513" t="s">
        <v>1787</v>
      </c>
      <c r="D140" s="5513"/>
      <c r="E140" s="5513"/>
      <c r="F140" s="5513"/>
      <c r="G140" s="2473"/>
      <c r="H140" s="2473"/>
      <c r="I140" s="2473"/>
      <c r="J140" s="2473"/>
      <c r="K140" s="2473"/>
      <c r="L140" s="2473"/>
      <c r="M140" s="2473"/>
      <c r="N140" s="2473"/>
      <c r="O140" s="2473"/>
      <c r="P140" s="2473"/>
      <c r="Q140" s="2473"/>
    </row>
    <row r="141" spans="2:17" ht="20.100000000000001" customHeight="1">
      <c r="B141" s="2473"/>
      <c r="C141" s="2570"/>
      <c r="D141" s="2570"/>
      <c r="E141" s="2570"/>
      <c r="F141" s="2570"/>
      <c r="G141" s="2473"/>
      <c r="H141" s="2473"/>
      <c r="I141" s="2473"/>
      <c r="J141" s="2473"/>
      <c r="K141" s="2473"/>
      <c r="L141" s="2473"/>
      <c r="M141" s="2473"/>
      <c r="N141" s="2473"/>
      <c r="O141" s="2473"/>
      <c r="P141" s="2473"/>
      <c r="Q141" s="2473"/>
    </row>
    <row r="142" spans="2:17" ht="20.100000000000001" customHeight="1">
      <c r="B142" s="2473"/>
      <c r="C142" s="2571" t="s">
        <v>1788</v>
      </c>
      <c r="D142" s="2570"/>
      <c r="E142" s="2570"/>
      <c r="F142" s="2570"/>
      <c r="G142" s="2473"/>
      <c r="H142" s="2473"/>
      <c r="I142" s="2473"/>
      <c r="J142" s="2473"/>
      <c r="K142" s="2473"/>
      <c r="L142" s="2473"/>
      <c r="M142" s="2473"/>
      <c r="N142" s="2473"/>
      <c r="O142" s="2473"/>
      <c r="P142" s="2473"/>
      <c r="Q142" s="2473"/>
    </row>
    <row r="143" spans="2:17" ht="20.100000000000001" customHeight="1">
      <c r="B143" s="2517" t="s">
        <v>1328</v>
      </c>
      <c r="C143" s="5513" t="s">
        <v>1789</v>
      </c>
      <c r="D143" s="5513"/>
      <c r="E143" s="2570"/>
      <c r="F143" s="2570"/>
      <c r="G143" s="2473"/>
      <c r="H143" s="2473"/>
      <c r="I143" s="2473"/>
      <c r="J143" s="2473"/>
      <c r="K143" s="2473"/>
      <c r="L143" s="2473"/>
      <c r="M143" s="2473"/>
      <c r="N143" s="2473"/>
      <c r="O143" s="2473"/>
      <c r="P143" s="2473"/>
      <c r="Q143" s="2473"/>
    </row>
    <row r="144" spans="2:17" ht="20.100000000000001" customHeight="1">
      <c r="B144" s="2573"/>
      <c r="C144" s="2573"/>
      <c r="D144" s="2573"/>
      <c r="E144" s="2570"/>
      <c r="F144" s="2570"/>
      <c r="G144" s="2473"/>
      <c r="H144" s="2473"/>
      <c r="I144" s="2473"/>
      <c r="J144" s="2473"/>
      <c r="K144" s="2473"/>
      <c r="L144" s="2473"/>
      <c r="M144" s="2473"/>
      <c r="N144" s="2473"/>
      <c r="O144" s="2473"/>
      <c r="P144" s="2473"/>
      <c r="Q144" s="2473"/>
    </row>
    <row r="145" spans="1:17" ht="20.100000000000001" customHeight="1">
      <c r="B145" s="2574" t="s">
        <v>1328</v>
      </c>
      <c r="C145" s="5511" t="s">
        <v>1790</v>
      </c>
      <c r="D145" s="5512"/>
      <c r="E145" s="5512"/>
      <c r="F145" s="5512"/>
      <c r="G145" s="2473"/>
      <c r="H145" s="2473"/>
      <c r="I145" s="2473"/>
      <c r="J145" s="2473"/>
      <c r="K145" s="2473"/>
      <c r="L145" s="2473"/>
      <c r="M145" s="2473"/>
      <c r="N145" s="2473"/>
      <c r="O145" s="2473"/>
      <c r="P145" s="2473"/>
      <c r="Q145" s="2473"/>
    </row>
    <row r="146" spans="1:17" ht="20.100000000000001" customHeight="1">
      <c r="B146" s="2473"/>
      <c r="C146" s="2570"/>
      <c r="D146" s="2575"/>
      <c r="E146" s="2570"/>
      <c r="F146" s="2408"/>
      <c r="G146" s="2473"/>
      <c r="H146" s="2473"/>
      <c r="I146" s="2473"/>
      <c r="J146" s="2473"/>
      <c r="K146" s="2473"/>
      <c r="L146" s="2473"/>
      <c r="M146" s="2473"/>
      <c r="N146" s="2473"/>
      <c r="O146" s="2473"/>
      <c r="P146" s="2473"/>
      <c r="Q146" s="2473"/>
    </row>
    <row r="147" spans="1:17" ht="20.100000000000001" customHeight="1">
      <c r="B147" s="2473"/>
      <c r="C147" s="2571" t="s">
        <v>1791</v>
      </c>
      <c r="D147" s="2575"/>
      <c r="E147" s="2570"/>
      <c r="F147" s="2408"/>
      <c r="G147" s="2473"/>
      <c r="H147" s="2473"/>
      <c r="I147" s="2473"/>
      <c r="J147" s="2473"/>
      <c r="K147" s="2473"/>
      <c r="L147" s="2473"/>
      <c r="M147" s="2473"/>
      <c r="N147" s="2473"/>
      <c r="O147" s="2473"/>
      <c r="P147" s="2473"/>
      <c r="Q147" s="2473"/>
    </row>
    <row r="148" spans="1:17" ht="20.100000000000001" customHeight="1">
      <c r="B148" s="2517" t="s">
        <v>1328</v>
      </c>
      <c r="C148" s="5513" t="s">
        <v>1792</v>
      </c>
      <c r="D148" s="5513"/>
      <c r="E148" s="5513"/>
      <c r="F148" s="5513"/>
      <c r="G148" s="5513"/>
      <c r="H148" s="2473"/>
      <c r="I148" s="2473"/>
      <c r="J148" s="2473"/>
      <c r="K148" s="2473"/>
      <c r="L148" s="2473"/>
      <c r="M148" s="2473"/>
      <c r="N148" s="2473"/>
      <c r="O148" s="2473"/>
      <c r="P148" s="2473"/>
      <c r="Q148" s="2473"/>
    </row>
    <row r="149" spans="1:17" ht="20.100000000000001" customHeight="1">
      <c r="B149" s="2473"/>
      <c r="C149" s="2473"/>
      <c r="D149" s="2473"/>
      <c r="E149" s="2515"/>
      <c r="F149" s="2515"/>
      <c r="G149" s="2473"/>
      <c r="H149" s="2473"/>
      <c r="I149" s="2473"/>
      <c r="J149" s="2473"/>
      <c r="K149" s="2473"/>
      <c r="L149" s="2473"/>
      <c r="M149" s="2473"/>
      <c r="N149" s="2473"/>
      <c r="O149" s="2473"/>
      <c r="P149" s="2473"/>
      <c r="Q149" s="2473"/>
    </row>
    <row r="150" spans="1:17">
      <c r="A150" s="2512"/>
      <c r="B150" s="2513"/>
      <c r="C150" s="2514"/>
      <c r="D150" s="2514"/>
      <c r="E150" s="2514"/>
      <c r="F150" s="2514"/>
      <c r="G150" s="2514"/>
      <c r="H150" s="2514"/>
      <c r="I150" s="2514"/>
      <c r="J150" s="2513"/>
      <c r="K150" s="2513"/>
      <c r="L150" s="2513"/>
      <c r="M150" s="2512"/>
      <c r="N150" s="2512"/>
      <c r="O150" s="2512"/>
      <c r="P150" s="2512"/>
      <c r="Q150" s="2512"/>
    </row>
    <row r="151" spans="1:17" ht="18.75">
      <c r="A151" s="2473"/>
      <c r="B151" s="2576" t="s">
        <v>1793</v>
      </c>
      <c r="C151" s="2473"/>
      <c r="D151" s="2473"/>
      <c r="E151" s="2473"/>
      <c r="F151" s="2577"/>
      <c r="G151" s="2577"/>
      <c r="H151" s="2471"/>
      <c r="I151" s="2578"/>
      <c r="J151" s="2579"/>
      <c r="K151" s="2579"/>
      <c r="L151" s="2580"/>
      <c r="M151" s="2578"/>
      <c r="N151" s="2578"/>
      <c r="O151" s="2473"/>
      <c r="P151" s="2473"/>
      <c r="Q151" s="2471"/>
    </row>
    <row r="152" spans="1:17" ht="18.75">
      <c r="A152" s="2473"/>
      <c r="B152" s="2576"/>
      <c r="C152" s="5514" t="s">
        <v>1794</v>
      </c>
      <c r="D152" s="5514"/>
      <c r="E152" s="5514"/>
      <c r="F152" s="5514"/>
      <c r="G152" s="5514"/>
      <c r="H152" s="5514"/>
      <c r="I152" s="2578"/>
      <c r="J152" s="2578"/>
      <c r="K152" s="2580"/>
      <c r="L152" s="2580"/>
      <c r="M152" s="2578"/>
      <c r="N152" s="2578"/>
      <c r="O152" s="2473"/>
      <c r="P152" s="2473"/>
      <c r="Q152" s="2471"/>
    </row>
    <row r="153" spans="1:17" ht="18.75">
      <c r="A153" s="2473"/>
      <c r="B153" s="2576"/>
      <c r="C153" s="2581"/>
      <c r="D153" s="2577"/>
      <c r="E153" s="2577"/>
      <c r="F153" s="2577"/>
      <c r="G153" s="2577"/>
      <c r="H153" s="2471"/>
      <c r="I153" s="2578"/>
      <c r="J153" s="2578"/>
      <c r="K153" s="2580"/>
      <c r="L153" s="2580"/>
      <c r="M153" s="2578"/>
      <c r="N153" s="2578"/>
      <c r="O153" s="2473"/>
      <c r="P153" s="2473"/>
      <c r="Q153" s="2471"/>
    </row>
    <row r="154" spans="1:17" ht="18.75">
      <c r="A154" s="2473"/>
      <c r="B154" s="2582"/>
      <c r="C154" s="5515" t="s">
        <v>1795</v>
      </c>
      <c r="D154" s="5515"/>
      <c r="E154" s="5515"/>
      <c r="F154" s="5515"/>
      <c r="G154" s="2471"/>
      <c r="H154" s="2471"/>
      <c r="I154" s="2471"/>
      <c r="J154" s="2471"/>
      <c r="K154" s="2471"/>
      <c r="L154" s="2580"/>
      <c r="M154" s="2578"/>
      <c r="N154" s="2578"/>
      <c r="O154" s="2473"/>
      <c r="P154" s="2473"/>
      <c r="Q154" s="2471"/>
    </row>
    <row r="155" spans="1:17" ht="18.75">
      <c r="A155" s="2473"/>
      <c r="B155" s="2582"/>
      <c r="C155" s="2583"/>
      <c r="D155" s="2577"/>
      <c r="E155" s="2577"/>
      <c r="F155" s="2577"/>
      <c r="G155" s="2471"/>
      <c r="H155" s="2471"/>
      <c r="I155" s="2471"/>
      <c r="J155" s="2471"/>
      <c r="K155" s="2580"/>
      <c r="L155" s="2580"/>
      <c r="M155" s="2578"/>
      <c r="N155" s="2578"/>
      <c r="O155" s="2473"/>
      <c r="P155" s="2473"/>
      <c r="Q155" s="2471"/>
    </row>
    <row r="156" spans="1:17" ht="18.75">
      <c r="A156" s="2473"/>
      <c r="B156" s="2576"/>
      <c r="C156" s="5514" t="s">
        <v>1796</v>
      </c>
      <c r="D156" s="5514"/>
      <c r="E156" s="5514"/>
      <c r="F156" s="5514"/>
      <c r="G156" s="2471"/>
      <c r="H156" s="2471"/>
      <c r="I156" s="2471"/>
      <c r="J156" s="2471"/>
      <c r="K156" s="2471"/>
      <c r="L156" s="2580"/>
      <c r="M156" s="2578"/>
      <c r="N156" s="2578"/>
      <c r="O156" s="2473"/>
      <c r="P156" s="2473"/>
      <c r="Q156" s="2471"/>
    </row>
    <row r="157" spans="1:17" ht="18.75">
      <c r="A157" s="2473"/>
      <c r="B157" s="2576"/>
      <c r="C157" s="2576"/>
      <c r="D157" s="2576"/>
      <c r="E157" s="2576"/>
      <c r="F157" s="2576"/>
      <c r="G157" s="2471"/>
      <c r="H157" s="2471"/>
      <c r="I157" s="2471"/>
      <c r="J157" s="2471"/>
      <c r="K157" s="2471"/>
      <c r="L157" s="2580"/>
      <c r="M157" s="2578"/>
      <c r="N157" s="2578"/>
      <c r="O157" s="2473"/>
      <c r="P157" s="2473"/>
      <c r="Q157" s="2471"/>
    </row>
    <row r="158" spans="1:17" ht="18.75">
      <c r="A158" s="2473"/>
      <c r="B158" s="2576"/>
      <c r="C158" s="5514" t="s">
        <v>1797</v>
      </c>
      <c r="D158" s="5514"/>
      <c r="E158" s="5514"/>
      <c r="F158" s="5514"/>
      <c r="G158" s="2471"/>
      <c r="H158" s="2471"/>
      <c r="I158" s="2471"/>
      <c r="J158" s="2471"/>
      <c r="K158" s="2471"/>
      <c r="L158" s="2580"/>
      <c r="M158" s="2578"/>
      <c r="N158" s="2578"/>
      <c r="O158" s="2473"/>
      <c r="P158" s="2473"/>
      <c r="Q158" s="2471"/>
    </row>
    <row r="159" spans="1:17" ht="18.75">
      <c r="A159" s="2473"/>
      <c r="B159" s="2576"/>
      <c r="C159" s="2581"/>
      <c r="D159" s="2577"/>
      <c r="E159" s="2577"/>
      <c r="F159" s="2577"/>
      <c r="G159" s="2471"/>
      <c r="H159" s="2471"/>
      <c r="I159" s="2471"/>
      <c r="J159" s="2471"/>
      <c r="K159" s="2471"/>
      <c r="L159" s="2580"/>
      <c r="M159" s="2578"/>
      <c r="N159" s="2578"/>
      <c r="O159" s="2473"/>
      <c r="P159" s="2473"/>
      <c r="Q159" s="2471"/>
    </row>
    <row r="160" spans="1:17" ht="16.5" customHeight="1">
      <c r="A160" s="2473"/>
      <c r="B160" s="2584" t="s">
        <v>1798</v>
      </c>
      <c r="C160" s="2585"/>
      <c r="D160" s="2586"/>
      <c r="E160" s="2585"/>
      <c r="F160" s="2585"/>
      <c r="G160" s="2585"/>
      <c r="H160" s="2585"/>
      <c r="I160" s="2585"/>
      <c r="J160" s="2585"/>
      <c r="K160" s="2585"/>
      <c r="L160" s="2473"/>
      <c r="M160" s="2473"/>
      <c r="N160" s="2473"/>
      <c r="O160" s="2473"/>
      <c r="P160" s="2473"/>
      <c r="Q160" s="2473"/>
    </row>
    <row r="161" spans="1:17" ht="16.5" customHeight="1">
      <c r="A161" s="2473"/>
      <c r="B161" s="2587"/>
      <c r="C161" s="2585"/>
      <c r="D161" s="2588" t="s">
        <v>1799</v>
      </c>
      <c r="E161" s="2589"/>
      <c r="F161" s="2589"/>
      <c r="G161" s="2585"/>
      <c r="H161" s="2585"/>
      <c r="I161" s="2585"/>
      <c r="J161" s="2585"/>
      <c r="K161" s="2585"/>
      <c r="L161" s="2473"/>
      <c r="M161" s="2473"/>
      <c r="N161" s="2473"/>
      <c r="O161" s="2473"/>
      <c r="P161" s="2473"/>
      <c r="Q161" s="2473"/>
    </row>
    <row r="162" spans="1:17" ht="20.100000000000001" customHeight="1">
      <c r="A162" s="2473"/>
      <c r="B162" s="2590"/>
      <c r="C162" s="2585"/>
      <c r="D162" s="2589" t="s">
        <v>1800</v>
      </c>
      <c r="E162" s="2585"/>
      <c r="F162" s="2585"/>
      <c r="G162" s="2585"/>
      <c r="H162" s="2585"/>
      <c r="I162" s="2585"/>
      <c r="J162" s="2585"/>
      <c r="K162" s="2585"/>
      <c r="L162" s="2473"/>
      <c r="M162" s="2473"/>
      <c r="N162" s="2473"/>
      <c r="O162" s="2473"/>
      <c r="P162" s="2473"/>
      <c r="Q162" s="2473"/>
    </row>
    <row r="163" spans="1:17" ht="20.100000000000001" customHeight="1">
      <c r="A163" s="2473"/>
      <c r="B163" s="2590"/>
      <c r="C163" s="2585"/>
      <c r="D163" s="2589" t="s">
        <v>1801</v>
      </c>
      <c r="E163" s="2585"/>
      <c r="F163" s="2585"/>
      <c r="G163" s="2585"/>
      <c r="H163" s="2585"/>
      <c r="I163" s="2588" t="s">
        <v>1802</v>
      </c>
      <c r="J163" s="2585"/>
      <c r="K163" s="2585"/>
      <c r="L163" s="2473"/>
      <c r="M163" s="2473"/>
      <c r="N163" s="2473"/>
      <c r="O163" s="2473"/>
      <c r="P163" s="2473"/>
      <c r="Q163" s="2473"/>
    </row>
    <row r="164" spans="1:17" ht="20.100000000000001" customHeight="1" thickBot="1">
      <c r="A164" s="2473"/>
      <c r="B164" s="2591" t="s">
        <v>1803</v>
      </c>
      <c r="C164" s="2592"/>
      <c r="D164" s="2593"/>
      <c r="E164" s="2592"/>
      <c r="F164" s="2594"/>
      <c r="G164" s="2592"/>
      <c r="H164" s="2592"/>
      <c r="I164" s="2592"/>
      <c r="J164" s="2592"/>
      <c r="K164" s="2592"/>
      <c r="L164" s="2473"/>
      <c r="M164" s="2473"/>
      <c r="N164" s="2473"/>
      <c r="O164" s="2473"/>
      <c r="P164" s="2473"/>
      <c r="Q164" s="2473"/>
    </row>
    <row r="165" spans="1:17" ht="20.100000000000001" customHeight="1" thickTop="1" thickBot="1">
      <c r="A165" s="2473"/>
      <c r="B165" s="2591"/>
      <c r="C165" s="2595"/>
      <c r="D165" s="2596">
        <f>LEN(F165)</f>
        <v>58</v>
      </c>
      <c r="E165" s="2597" t="s">
        <v>1804</v>
      </c>
      <c r="F165" s="2598" t="s">
        <v>1798</v>
      </c>
      <c r="G165" s="2592"/>
      <c r="H165" s="2592"/>
      <c r="I165" s="2592"/>
      <c r="J165" s="2592"/>
      <c r="K165" s="2592"/>
      <c r="L165" s="2473"/>
      <c r="M165" s="2473"/>
      <c r="N165" s="2473"/>
      <c r="O165" s="2473"/>
      <c r="P165" s="2473"/>
      <c r="Q165" s="2473"/>
    </row>
    <row r="166" spans="1:17" ht="20.100000000000001" customHeight="1" thickTop="1">
      <c r="A166" s="2473"/>
      <c r="B166" s="2591"/>
      <c r="C166" s="2592"/>
      <c r="D166" s="2592"/>
      <c r="E166" s="2592"/>
      <c r="F166" s="2599"/>
      <c r="G166" s="2592"/>
      <c r="H166" s="2592"/>
      <c r="I166" s="2592"/>
      <c r="J166" s="2592"/>
      <c r="K166" s="2592"/>
      <c r="L166" s="2473"/>
      <c r="M166" s="2473"/>
      <c r="N166" s="2473"/>
      <c r="O166" s="2473"/>
      <c r="P166" s="2473"/>
      <c r="Q166" s="2473"/>
    </row>
    <row r="167" spans="1:17" ht="20.100000000000001" customHeight="1">
      <c r="A167" s="2473"/>
      <c r="B167" s="2591" t="s">
        <v>1805</v>
      </c>
      <c r="C167" s="2600"/>
      <c r="D167" s="2600"/>
      <c r="E167" s="2600"/>
      <c r="F167" s="2600"/>
      <c r="G167" s="2600"/>
      <c r="H167" s="2600"/>
      <c r="I167" s="2600"/>
      <c r="J167" s="2600"/>
      <c r="K167" s="2600"/>
      <c r="L167" s="2473"/>
      <c r="M167" s="2473"/>
      <c r="N167" s="2473"/>
      <c r="O167" s="2473"/>
      <c r="P167" s="2473"/>
      <c r="Q167" s="2473"/>
    </row>
    <row r="168" spans="1:17" ht="20.100000000000001" customHeight="1">
      <c r="A168" s="2473"/>
      <c r="B168" s="2591"/>
      <c r="C168" s="2595"/>
      <c r="D168" s="2596">
        <f>LEN(F168)</f>
        <v>50</v>
      </c>
      <c r="E168" s="2597" t="s">
        <v>1804</v>
      </c>
      <c r="F168" s="2601" t="str">
        <f>SUBSTITUTE(F165," ","")</f>
        <v>Utilitairepoursupprimerlesespacevidesdansunephrase</v>
      </c>
      <c r="G168" s="2592"/>
      <c r="H168" s="2592"/>
      <c r="I168" s="2592"/>
      <c r="J168" s="2592"/>
      <c r="K168" s="2592"/>
      <c r="L168" s="2473"/>
      <c r="M168" s="2473"/>
      <c r="N168" s="2473"/>
      <c r="O168" s="2473"/>
      <c r="P168" s="2473"/>
      <c r="Q168" s="2473"/>
    </row>
    <row r="169" spans="1:17" ht="18">
      <c r="A169" s="2473"/>
      <c r="B169" s="2591"/>
      <c r="C169" s="2591" t="s">
        <v>1806</v>
      </c>
      <c r="D169" s="2600"/>
      <c r="E169" s="2600"/>
      <c r="F169" s="2600"/>
      <c r="G169" s="2600"/>
      <c r="H169" s="2600"/>
      <c r="I169" s="2600"/>
      <c r="J169" s="2600"/>
      <c r="K169" s="2600"/>
      <c r="L169" s="2473"/>
      <c r="M169" s="2473"/>
      <c r="N169" s="2473"/>
      <c r="O169" s="2473"/>
      <c r="P169" s="2473"/>
      <c r="Q169" s="2473"/>
    </row>
    <row r="170" spans="1:17" ht="18">
      <c r="A170" s="2473"/>
      <c r="B170" s="2602"/>
      <c r="C170" s="2591" t="s">
        <v>1807</v>
      </c>
      <c r="D170" s="2591"/>
      <c r="E170" s="2602"/>
      <c r="F170" s="2602"/>
      <c r="G170" s="2602"/>
      <c r="H170" s="2602"/>
      <c r="I170" s="2602"/>
      <c r="J170" s="2602"/>
      <c r="K170" s="2602"/>
      <c r="L170" s="2473"/>
      <c r="M170" s="2473"/>
      <c r="N170" s="2473"/>
      <c r="O170" s="2473"/>
      <c r="P170" s="2473"/>
      <c r="Q170" s="2473"/>
    </row>
    <row r="171" spans="1:17" ht="18">
      <c r="A171" s="2473"/>
      <c r="B171" s="2602"/>
      <c r="C171" s="2591" t="s">
        <v>1808</v>
      </c>
      <c r="D171" s="2591"/>
      <c r="E171" s="2602"/>
      <c r="F171" s="2602"/>
      <c r="G171" s="2602"/>
      <c r="H171" s="2602"/>
      <c r="I171" s="2602"/>
      <c r="J171" s="2602"/>
      <c r="K171" s="2602"/>
      <c r="L171" s="2473"/>
      <c r="M171" s="2473"/>
      <c r="N171" s="2473"/>
      <c r="O171" s="2473"/>
      <c r="P171" s="2473"/>
      <c r="Q171" s="2473"/>
    </row>
    <row r="172" spans="1:17" ht="18">
      <c r="A172" s="2473"/>
      <c r="B172" s="2602"/>
      <c r="C172" s="2591"/>
      <c r="D172" s="2591"/>
      <c r="E172" s="2602"/>
      <c r="F172" s="2602"/>
      <c r="G172" s="2602"/>
      <c r="H172" s="2602"/>
      <c r="I172" s="2602"/>
      <c r="J172" s="2602"/>
      <c r="K172" s="2602"/>
      <c r="L172" s="2473"/>
      <c r="M172" s="2473"/>
      <c r="N172" s="2473"/>
      <c r="O172" s="2473"/>
      <c r="P172" s="2473"/>
      <c r="Q172" s="2473"/>
    </row>
    <row r="173" spans="1:17" ht="15.75">
      <c r="A173" s="2473"/>
      <c r="B173" s="2602"/>
      <c r="C173" s="2603" t="s">
        <v>1809</v>
      </c>
      <c r="D173" s="2604" t="s">
        <v>1810</v>
      </c>
      <c r="E173" s="2602"/>
      <c r="F173" s="2602"/>
      <c r="G173" s="2602"/>
      <c r="H173" s="2602"/>
      <c r="I173" s="2602"/>
      <c r="J173" s="2602"/>
      <c r="K173" s="2602"/>
      <c r="L173" s="2473"/>
      <c r="M173" s="2473"/>
      <c r="N173" s="2473"/>
      <c r="O173" s="2473"/>
      <c r="P173" s="2473"/>
      <c r="Q173" s="2473"/>
    </row>
    <row r="174" spans="1:17" ht="15" customHeight="1">
      <c r="B174" s="2602"/>
      <c r="C174" s="2602"/>
      <c r="D174" s="2602"/>
      <c r="E174" s="2602"/>
      <c r="F174" s="2602"/>
      <c r="G174" s="2602"/>
      <c r="H174" s="2602"/>
      <c r="I174" s="2602"/>
      <c r="J174" s="2602"/>
      <c r="K174" s="2602"/>
      <c r="L174" s="2473"/>
      <c r="M174" s="2473"/>
      <c r="N174" s="2473"/>
      <c r="O174" s="2473"/>
      <c r="P174" s="2473"/>
      <c r="Q174" s="2473"/>
    </row>
    <row r="175" spans="1:17">
      <c r="A175" s="2473"/>
      <c r="B175" s="2471"/>
      <c r="C175" s="2471"/>
      <c r="D175" s="2471"/>
      <c r="E175" s="2471"/>
      <c r="F175" s="2471"/>
      <c r="G175" s="2471"/>
      <c r="H175" s="2471"/>
      <c r="I175" s="2471"/>
      <c r="J175" s="2471"/>
      <c r="K175" s="2471"/>
      <c r="L175" s="2471"/>
      <c r="M175" s="2473"/>
      <c r="N175" s="2473"/>
      <c r="O175" s="2473"/>
      <c r="P175" s="2473"/>
      <c r="Q175" s="2473"/>
    </row>
    <row r="176" spans="1:17" ht="18.75">
      <c r="A176" s="2473"/>
      <c r="B176" s="2471"/>
      <c r="C176" s="2605"/>
      <c r="D176" s="2581" t="s">
        <v>1796</v>
      </c>
      <c r="E176" s="2576"/>
      <c r="F176" s="2576"/>
      <c r="G176" s="2473"/>
      <c r="H176" s="2473"/>
      <c r="I176" s="2473"/>
      <c r="J176" s="2473"/>
      <c r="K176" s="2473"/>
      <c r="L176" s="2473"/>
      <c r="M176" s="2473"/>
      <c r="N176" s="2473"/>
      <c r="O176" s="2473"/>
      <c r="P176" s="2473"/>
      <c r="Q176" s="2473"/>
    </row>
    <row r="177" spans="1:17">
      <c r="A177" s="2473"/>
      <c r="B177" s="2471"/>
      <c r="C177" s="2473"/>
      <c r="D177" s="2606"/>
      <c r="E177" s="2473"/>
      <c r="F177" s="2473"/>
      <c r="G177" s="2473"/>
      <c r="H177" s="2473"/>
      <c r="I177" s="2473"/>
      <c r="J177" s="2473"/>
      <c r="K177" s="2473"/>
      <c r="L177" s="2473"/>
      <c r="M177" s="2473"/>
      <c r="N177" s="2473"/>
      <c r="O177" s="2473"/>
      <c r="P177" s="2473"/>
      <c r="Q177" s="2473"/>
    </row>
    <row r="178" spans="1:17">
      <c r="A178" s="2473"/>
      <c r="B178" s="2471"/>
      <c r="C178" s="2607" t="s">
        <v>1811</v>
      </c>
      <c r="D178" s="2473"/>
      <c r="E178" s="2473"/>
      <c r="F178" s="2473"/>
      <c r="G178" s="2473"/>
      <c r="H178" s="2473"/>
      <c r="I178" s="2608" t="s">
        <v>1812</v>
      </c>
      <c r="J178" s="2608" t="s">
        <v>1813</v>
      </c>
      <c r="K178" s="2473"/>
      <c r="L178" s="2473"/>
      <c r="M178" s="2473"/>
      <c r="N178" s="2473"/>
      <c r="O178" s="2473"/>
      <c r="P178" s="2473"/>
      <c r="Q178" s="2473"/>
    </row>
    <row r="179" spans="1:17">
      <c r="A179" s="2473"/>
      <c r="B179" s="2471"/>
      <c r="C179" s="2609" t="s">
        <v>1814</v>
      </c>
      <c r="D179" s="2473"/>
      <c r="E179" s="2473"/>
      <c r="F179" s="2473"/>
      <c r="G179" s="2473"/>
      <c r="H179" s="2473"/>
      <c r="I179" s="2610">
        <v>41422</v>
      </c>
      <c r="J179" s="2611">
        <v>4416</v>
      </c>
      <c r="K179" s="2473"/>
      <c r="L179" s="2473"/>
      <c r="M179" s="2473"/>
      <c r="N179" s="2473"/>
      <c r="O179" s="2473"/>
      <c r="P179" s="2473"/>
      <c r="Q179" s="2473"/>
    </row>
    <row r="180" spans="1:17">
      <c r="A180" s="2473"/>
      <c r="B180" s="2471"/>
      <c r="C180" s="2609" t="s">
        <v>1815</v>
      </c>
      <c r="D180" s="2473"/>
      <c r="E180" s="2473"/>
      <c r="F180" s="2473"/>
      <c r="G180" s="2473"/>
      <c r="H180" s="2473"/>
      <c r="I180" s="2610">
        <v>41092</v>
      </c>
      <c r="J180" s="2611">
        <v>14900</v>
      </c>
      <c r="K180" s="2473"/>
      <c r="L180" s="2473"/>
      <c r="M180" s="2473"/>
      <c r="N180" s="2473"/>
      <c r="O180" s="2473"/>
      <c r="P180" s="2473"/>
      <c r="Q180" s="2473"/>
    </row>
    <row r="181" spans="1:17">
      <c r="A181" s="2473"/>
      <c r="B181" s="2471"/>
      <c r="C181" s="2609" t="s">
        <v>1816</v>
      </c>
      <c r="D181" s="2473"/>
      <c r="E181" s="2473"/>
      <c r="F181" s="2473"/>
      <c r="G181" s="2473"/>
      <c r="H181" s="2473"/>
      <c r="I181" s="2610">
        <v>41062</v>
      </c>
      <c r="J181" s="2611">
        <v>36257</v>
      </c>
      <c r="K181" s="2473"/>
      <c r="L181" s="2473"/>
      <c r="M181" s="2473"/>
      <c r="N181" s="2473"/>
      <c r="O181" s="2473"/>
      <c r="P181" s="2473"/>
      <c r="Q181" s="2473"/>
    </row>
    <row r="182" spans="1:17">
      <c r="A182" s="2473"/>
      <c r="B182" s="2471"/>
      <c r="C182" s="2609" t="s">
        <v>1817</v>
      </c>
      <c r="D182" s="2473"/>
      <c r="E182" s="2473"/>
      <c r="F182" s="2473"/>
      <c r="G182" s="2473"/>
      <c r="H182" s="2473"/>
      <c r="I182" s="2610">
        <v>41062</v>
      </c>
      <c r="J182" s="2611">
        <v>14390</v>
      </c>
      <c r="K182" s="2473"/>
      <c r="L182" s="2473"/>
      <c r="M182" s="2473"/>
      <c r="N182" s="2473"/>
      <c r="O182" s="2473"/>
      <c r="P182" s="2473"/>
      <c r="Q182" s="2473"/>
    </row>
    <row r="183" spans="1:17">
      <c r="A183" s="2473"/>
      <c r="B183" s="2471"/>
      <c r="C183" s="2612" t="s">
        <v>1818</v>
      </c>
      <c r="D183" s="2473"/>
      <c r="E183" s="2473"/>
      <c r="F183" s="2473"/>
      <c r="G183" s="2473"/>
      <c r="H183" s="2473"/>
      <c r="I183" s="2610">
        <v>41052</v>
      </c>
      <c r="J183" s="2611">
        <v>48910</v>
      </c>
      <c r="K183" s="2473"/>
      <c r="L183" s="2473"/>
      <c r="M183" s="2473"/>
      <c r="N183" s="2473"/>
      <c r="O183" s="2473"/>
      <c r="P183" s="2473"/>
      <c r="Q183" s="2473"/>
    </row>
    <row r="184" spans="1:17">
      <c r="A184" s="2473"/>
      <c r="B184" s="2471"/>
      <c r="C184" s="2609" t="s">
        <v>1819</v>
      </c>
      <c r="D184" s="2473"/>
      <c r="E184" s="2473"/>
      <c r="F184" s="2473"/>
      <c r="G184" s="2473"/>
      <c r="H184" s="2473"/>
      <c r="I184" s="2610">
        <v>41025</v>
      </c>
      <c r="J184" s="2611">
        <v>14751</v>
      </c>
      <c r="K184" s="2473"/>
      <c r="L184" s="2473"/>
      <c r="M184" s="2473"/>
      <c r="N184" s="2473"/>
      <c r="O184" s="2473"/>
      <c r="P184" s="2473"/>
      <c r="Q184" s="2473"/>
    </row>
    <row r="185" spans="1:17">
      <c r="A185" s="2473"/>
      <c r="B185" s="2471"/>
      <c r="C185" s="2609" t="s">
        <v>1820</v>
      </c>
      <c r="D185" s="2473"/>
      <c r="E185" s="2473"/>
      <c r="F185" s="2473"/>
      <c r="G185" s="2473"/>
      <c r="H185" s="2473"/>
      <c r="I185" s="2610">
        <v>40848</v>
      </c>
      <c r="J185" s="2611">
        <v>10084</v>
      </c>
      <c r="K185" s="2473"/>
      <c r="L185" s="2473"/>
      <c r="M185" s="2473"/>
      <c r="N185" s="2473"/>
      <c r="O185" s="2473"/>
      <c r="P185" s="2473"/>
      <c r="Q185" s="2473"/>
    </row>
    <row r="186" spans="1:17">
      <c r="A186" s="2473"/>
      <c r="B186" s="2471"/>
      <c r="C186" s="2609" t="s">
        <v>1821</v>
      </c>
      <c r="D186" s="2473"/>
      <c r="E186" s="2473"/>
      <c r="F186" s="2473"/>
      <c r="G186" s="2473"/>
      <c r="H186" s="2473"/>
      <c r="I186" s="2610">
        <v>40454</v>
      </c>
      <c r="J186" s="2611">
        <v>45222</v>
      </c>
      <c r="K186" s="2473"/>
      <c r="L186" s="2473"/>
      <c r="M186" s="2473"/>
      <c r="N186" s="2473"/>
      <c r="O186" s="2473"/>
      <c r="P186" s="2473"/>
      <c r="Q186" s="2473"/>
    </row>
    <row r="187" spans="1:17">
      <c r="A187" s="2473"/>
      <c r="B187" s="2471"/>
      <c r="C187" s="2609" t="s">
        <v>1822</v>
      </c>
      <c r="D187" s="2473"/>
      <c r="E187" s="2473"/>
      <c r="F187" s="2473"/>
      <c r="G187" s="2473"/>
      <c r="H187" s="2473"/>
      <c r="I187" s="2610">
        <v>40294</v>
      </c>
      <c r="J187" s="2611">
        <v>65784</v>
      </c>
      <c r="K187" s="2473"/>
      <c r="L187" s="2473"/>
      <c r="M187" s="2473"/>
      <c r="N187" s="2473"/>
      <c r="O187" s="2473"/>
      <c r="P187" s="2473"/>
      <c r="Q187" s="2473"/>
    </row>
    <row r="188" spans="1:17">
      <c r="A188" s="2473"/>
      <c r="B188" s="2471"/>
      <c r="C188" s="2609" t="s">
        <v>1823</v>
      </c>
      <c r="D188" s="2473"/>
      <c r="E188" s="2473"/>
      <c r="F188" s="2473"/>
      <c r="G188" s="2473"/>
      <c r="H188" s="2473"/>
      <c r="I188" s="2610">
        <v>40273</v>
      </c>
      <c r="J188" s="2611">
        <v>96965</v>
      </c>
      <c r="K188" s="2473"/>
      <c r="L188" s="2473"/>
      <c r="M188" s="2473"/>
      <c r="N188" s="2473"/>
      <c r="O188" s="2473"/>
      <c r="P188" s="2473"/>
      <c r="Q188" s="2473"/>
    </row>
    <row r="189" spans="1:17">
      <c r="A189" s="2473"/>
      <c r="B189" s="2471"/>
      <c r="C189" s="2609" t="s">
        <v>1824</v>
      </c>
      <c r="D189" s="2473"/>
      <c r="E189" s="2473"/>
      <c r="F189" s="2473"/>
      <c r="G189" s="2473"/>
      <c r="H189" s="2473"/>
      <c r="I189" s="2610">
        <v>40273</v>
      </c>
      <c r="J189" s="2611">
        <v>45902</v>
      </c>
      <c r="K189" s="2473"/>
      <c r="L189" s="2473"/>
      <c r="M189" s="2473"/>
      <c r="N189" s="2473"/>
      <c r="O189" s="2473"/>
      <c r="P189" s="2473"/>
      <c r="Q189" s="2473"/>
    </row>
    <row r="190" spans="1:17">
      <c r="A190" s="2473"/>
      <c r="B190" s="2471"/>
      <c r="C190" s="2609" t="s">
        <v>1825</v>
      </c>
      <c r="D190" s="2473"/>
      <c r="E190" s="2473"/>
      <c r="F190" s="2473"/>
      <c r="G190" s="2473"/>
      <c r="H190" s="2473"/>
      <c r="I190" s="2610">
        <v>40250</v>
      </c>
      <c r="J190" s="2611">
        <v>122444</v>
      </c>
      <c r="K190" s="2473"/>
      <c r="L190" s="2473"/>
      <c r="M190" s="2473"/>
      <c r="N190" s="2473"/>
      <c r="O190" s="2473"/>
      <c r="P190" s="2473"/>
      <c r="Q190" s="2473"/>
    </row>
    <row r="191" spans="1:17">
      <c r="A191" s="2473"/>
      <c r="B191" s="2471"/>
      <c r="C191" s="2609" t="s">
        <v>1826</v>
      </c>
      <c r="D191" s="2473"/>
      <c r="E191" s="2473"/>
      <c r="F191" s="2473"/>
      <c r="G191" s="2473"/>
      <c r="H191" s="2473"/>
      <c r="I191" s="2610">
        <v>40182</v>
      </c>
      <c r="J191" s="2611">
        <v>100241</v>
      </c>
      <c r="K191" s="2473"/>
      <c r="L191" s="2473"/>
      <c r="M191" s="2473"/>
      <c r="N191" s="2473"/>
      <c r="O191" s="2473"/>
      <c r="P191" s="2473"/>
      <c r="Q191" s="2473"/>
    </row>
    <row r="192" spans="1:17">
      <c r="A192" s="2473"/>
      <c r="B192" s="2471"/>
      <c r="C192" s="2609" t="s">
        <v>1827</v>
      </c>
      <c r="D192" s="2473"/>
      <c r="E192" s="2473"/>
      <c r="F192" s="2473"/>
      <c r="G192" s="2473"/>
      <c r="H192" s="2473"/>
      <c r="I192" s="2610">
        <v>40138</v>
      </c>
      <c r="J192" s="2611">
        <v>23956</v>
      </c>
      <c r="K192" s="2473"/>
      <c r="L192" s="2473"/>
      <c r="M192" s="2473"/>
      <c r="N192" s="2473"/>
      <c r="O192" s="2473"/>
      <c r="P192" s="2473"/>
      <c r="Q192" s="2473"/>
    </row>
    <row r="193" spans="1:17">
      <c r="A193" s="2473"/>
      <c r="B193" s="2471"/>
      <c r="C193" s="2609" t="s">
        <v>1828</v>
      </c>
      <c r="D193" s="2473"/>
      <c r="E193" s="2473"/>
      <c r="F193" s="2473"/>
      <c r="G193" s="2473"/>
      <c r="H193" s="2473"/>
      <c r="I193" s="2610">
        <v>40125</v>
      </c>
      <c r="J193" s="2611">
        <v>113684</v>
      </c>
      <c r="K193" s="2473"/>
      <c r="L193" s="2473"/>
      <c r="M193" s="2473"/>
      <c r="N193" s="2473"/>
      <c r="O193" s="2473"/>
      <c r="P193" s="2473"/>
      <c r="Q193" s="2473"/>
    </row>
    <row r="194" spans="1:17">
      <c r="A194" s="2473"/>
      <c r="B194" s="2471"/>
      <c r="C194" s="2609" t="s">
        <v>1829</v>
      </c>
      <c r="D194" s="2473"/>
      <c r="E194" s="2473"/>
      <c r="F194" s="2473"/>
      <c r="G194" s="2473"/>
      <c r="H194" s="2473"/>
      <c r="I194" s="2610">
        <v>40111</v>
      </c>
      <c r="J194" s="2611">
        <v>27154</v>
      </c>
      <c r="K194" s="2473"/>
      <c r="L194" s="2473"/>
      <c r="M194" s="2473"/>
      <c r="N194" s="2473"/>
      <c r="O194" s="2473"/>
      <c r="P194" s="2473"/>
      <c r="Q194" s="2473"/>
    </row>
    <row r="195" spans="1:17">
      <c r="A195" s="2473"/>
      <c r="B195" s="2471"/>
      <c r="C195" s="2609" t="s">
        <v>1830</v>
      </c>
      <c r="D195" s="2473"/>
      <c r="E195" s="2473"/>
      <c r="F195" s="2473"/>
      <c r="G195" s="2473"/>
      <c r="H195" s="2473"/>
      <c r="I195" s="2610">
        <v>40096</v>
      </c>
      <c r="J195" s="2611">
        <v>25774</v>
      </c>
      <c r="K195" s="2473"/>
      <c r="L195" s="2473"/>
      <c r="M195" s="2473"/>
      <c r="N195" s="2473"/>
      <c r="O195" s="2473"/>
      <c r="P195" s="2473"/>
      <c r="Q195" s="2473"/>
    </row>
    <row r="196" spans="1:17">
      <c r="A196" s="2473"/>
      <c r="B196" s="2471"/>
      <c r="C196" s="2609" t="s">
        <v>1831</v>
      </c>
      <c r="D196" s="2473"/>
      <c r="E196" s="2473"/>
      <c r="F196" s="2473"/>
      <c r="G196" s="2473"/>
      <c r="H196" s="2473"/>
      <c r="I196" s="2610">
        <v>40085</v>
      </c>
      <c r="J196" s="2611">
        <v>79344</v>
      </c>
      <c r="K196" s="2473"/>
      <c r="L196" s="2473"/>
      <c r="M196" s="2473"/>
      <c r="N196" s="2473"/>
      <c r="O196" s="2473"/>
      <c r="P196" s="2473"/>
      <c r="Q196" s="2473"/>
    </row>
    <row r="197" spans="1:17">
      <c r="A197" s="2473"/>
      <c r="B197" s="2471"/>
      <c r="C197" s="2609" t="s">
        <v>1832</v>
      </c>
      <c r="D197" s="2473"/>
      <c r="E197" s="2473"/>
      <c r="F197" s="2473"/>
      <c r="G197" s="2473"/>
      <c r="H197" s="2473"/>
      <c r="I197" s="2610">
        <v>40068</v>
      </c>
      <c r="J197" s="2611">
        <v>145176</v>
      </c>
      <c r="K197" s="2473"/>
      <c r="L197" s="2473"/>
      <c r="M197" s="2473"/>
      <c r="N197" s="2473"/>
      <c r="O197" s="2473"/>
      <c r="P197" s="2473"/>
      <c r="Q197" s="2473"/>
    </row>
    <row r="198" spans="1:17">
      <c r="A198" s="2473"/>
      <c r="B198" s="2471"/>
      <c r="C198" s="2609" t="s">
        <v>1833</v>
      </c>
      <c r="D198" s="2473"/>
      <c r="E198" s="2473"/>
      <c r="F198" s="2473"/>
      <c r="G198" s="2473"/>
      <c r="H198" s="2473"/>
      <c r="I198" s="2610">
        <v>40048</v>
      </c>
      <c r="J198" s="2611">
        <v>7657</v>
      </c>
      <c r="K198" s="2473"/>
      <c r="L198" s="2473"/>
      <c r="M198" s="2473"/>
      <c r="N198" s="2473"/>
      <c r="O198" s="2473"/>
      <c r="P198" s="2473"/>
      <c r="Q198" s="2473"/>
    </row>
    <row r="199" spans="1:17">
      <c r="A199" s="2473"/>
      <c r="B199" s="2471"/>
      <c r="C199" s="2609" t="s">
        <v>1834</v>
      </c>
      <c r="D199" s="2473"/>
      <c r="E199" s="2473"/>
      <c r="F199" s="2473"/>
      <c r="G199" s="2473"/>
      <c r="H199" s="2473"/>
      <c r="I199" s="2610">
        <v>40044</v>
      </c>
      <c r="J199" s="2611">
        <v>45164</v>
      </c>
      <c r="K199" s="2473"/>
      <c r="L199" s="2473"/>
      <c r="M199" s="2473"/>
      <c r="N199" s="2473"/>
      <c r="O199" s="2473"/>
      <c r="P199" s="2473"/>
      <c r="Q199" s="2473"/>
    </row>
    <row r="200" spans="1:17">
      <c r="A200" s="2473"/>
      <c r="B200" s="2471"/>
      <c r="C200" s="2609" t="s">
        <v>1835</v>
      </c>
      <c r="D200" s="2473"/>
      <c r="E200" s="2473"/>
      <c r="F200" s="2473"/>
      <c r="G200" s="2473"/>
      <c r="H200" s="2473"/>
      <c r="I200" s="2610">
        <v>40020</v>
      </c>
      <c r="J200" s="2611">
        <v>105218</v>
      </c>
      <c r="K200" s="2473"/>
      <c r="L200" s="2473"/>
      <c r="M200" s="2473"/>
      <c r="N200" s="2473"/>
      <c r="O200" s="2473"/>
      <c r="P200" s="2473"/>
      <c r="Q200" s="2473"/>
    </row>
    <row r="201" spans="1:17">
      <c r="A201" s="2473"/>
      <c r="B201" s="2471"/>
      <c r="C201" s="2609" t="s">
        <v>1836</v>
      </c>
      <c r="D201" s="2473"/>
      <c r="E201" s="2473"/>
      <c r="F201" s="2473"/>
      <c r="G201" s="2473"/>
      <c r="H201" s="2473"/>
      <c r="I201" s="2610">
        <v>39788</v>
      </c>
      <c r="J201" s="2611">
        <v>59780</v>
      </c>
      <c r="K201" s="2473"/>
      <c r="L201" s="2473"/>
      <c r="M201" s="2473"/>
      <c r="N201" s="2473"/>
      <c r="O201" s="2473"/>
      <c r="P201" s="2473"/>
      <c r="Q201" s="2473"/>
    </row>
    <row r="202" spans="1:17">
      <c r="A202" s="2473"/>
      <c r="B202" s="2471"/>
      <c r="C202" s="2609" t="s">
        <v>1837</v>
      </c>
      <c r="D202" s="2473"/>
      <c r="E202" s="2473"/>
      <c r="F202" s="2473"/>
      <c r="G202" s="2473"/>
      <c r="H202" s="2473"/>
      <c r="I202" s="2610">
        <v>39787</v>
      </c>
      <c r="J202" s="2611">
        <v>75563</v>
      </c>
      <c r="K202" s="2473"/>
      <c r="L202" s="2473"/>
      <c r="M202" s="2473"/>
      <c r="N202" s="2473"/>
      <c r="O202" s="2473"/>
      <c r="P202" s="2473"/>
      <c r="Q202" s="2473"/>
    </row>
    <row r="203" spans="1:17">
      <c r="A203" s="2473"/>
      <c r="B203" s="2471"/>
      <c r="C203" s="2609" t="s">
        <v>1838</v>
      </c>
      <c r="D203" s="2473"/>
      <c r="E203" s="2473"/>
      <c r="F203" s="2473"/>
      <c r="G203" s="2473"/>
      <c r="H203" s="2473"/>
      <c r="I203" s="2610">
        <v>39787</v>
      </c>
      <c r="J203" s="2611">
        <v>15781</v>
      </c>
      <c r="K203" s="2473"/>
      <c r="L203" s="2473"/>
      <c r="M203" s="2473"/>
      <c r="N203" s="2473"/>
      <c r="O203" s="2473"/>
      <c r="P203" s="2473"/>
      <c r="Q203" s="2473"/>
    </row>
    <row r="204" spans="1:17">
      <c r="A204" s="2473"/>
      <c r="B204" s="2471"/>
      <c r="C204" s="2609" t="s">
        <v>1839</v>
      </c>
      <c r="D204" s="2473"/>
      <c r="E204" s="2473"/>
      <c r="F204" s="2473"/>
      <c r="G204" s="2473"/>
      <c r="H204" s="2473"/>
      <c r="I204" s="2473"/>
      <c r="J204" s="2473"/>
      <c r="K204" s="2473"/>
      <c r="L204" s="2473"/>
      <c r="M204" s="2473"/>
      <c r="N204" s="2473"/>
      <c r="O204" s="2473"/>
      <c r="P204" s="2473"/>
      <c r="Q204" s="2473"/>
    </row>
    <row r="205" spans="1:17" ht="20.100000000000001" customHeight="1">
      <c r="B205" s="2473"/>
      <c r="C205" s="2473"/>
      <c r="D205" s="2473"/>
      <c r="E205" s="2515"/>
      <c r="F205" s="2515"/>
      <c r="G205" s="2473"/>
      <c r="H205" s="2473"/>
      <c r="I205" s="2473"/>
      <c r="J205" s="2473"/>
      <c r="K205" s="2473"/>
      <c r="L205" s="2473"/>
      <c r="M205" s="2473"/>
      <c r="N205" s="2473"/>
      <c r="O205" s="2473"/>
      <c r="P205" s="2473"/>
      <c r="Q205" s="2473"/>
    </row>
    <row r="206" spans="1:17" ht="20.100000000000001" customHeight="1">
      <c r="B206" s="2473"/>
      <c r="C206" s="2613" t="s">
        <v>1840</v>
      </c>
      <c r="D206" s="2473"/>
      <c r="E206" s="2515"/>
      <c r="F206" s="2515"/>
      <c r="G206" s="2473"/>
      <c r="H206" s="2473"/>
      <c r="I206" s="2473"/>
      <c r="J206" s="2473"/>
      <c r="K206" s="2473"/>
      <c r="L206" s="2473"/>
      <c r="M206" s="2473"/>
      <c r="N206" s="2473"/>
      <c r="O206" s="2473"/>
      <c r="P206" s="2473"/>
      <c r="Q206" s="2473"/>
    </row>
    <row r="207" spans="1:17" ht="20.100000000000001" customHeight="1">
      <c r="B207" s="2473"/>
      <c r="C207" s="2473"/>
      <c r="D207" s="2473"/>
      <c r="E207" s="2515"/>
      <c r="F207" s="2515"/>
      <c r="G207" s="2473"/>
      <c r="H207" s="2473"/>
      <c r="I207" s="2473"/>
      <c r="J207" s="2473"/>
      <c r="K207" s="2473"/>
      <c r="L207" s="2473"/>
      <c r="M207" s="2473"/>
      <c r="N207" s="2473"/>
      <c r="O207" s="2473"/>
      <c r="P207" s="2473"/>
      <c r="Q207" s="2473"/>
    </row>
    <row r="208" spans="1:17" ht="20.100000000000001" customHeight="1">
      <c r="B208" s="2473"/>
      <c r="C208" s="2473"/>
      <c r="D208" s="2473"/>
      <c r="E208" s="2515"/>
      <c r="F208" s="2515"/>
      <c r="G208" s="2473"/>
      <c r="H208" s="2473"/>
      <c r="I208" s="2473"/>
      <c r="J208" s="2473"/>
      <c r="K208" s="2473"/>
      <c r="L208" s="2473"/>
      <c r="M208" s="2473"/>
      <c r="N208" s="2473"/>
      <c r="O208" s="2473"/>
      <c r="P208" s="2473"/>
      <c r="Q208" s="2473"/>
    </row>
    <row r="209" spans="1:1310" ht="20.100000000000001" customHeight="1">
      <c r="B209" s="2473"/>
      <c r="C209" s="2473"/>
      <c r="D209" s="2473"/>
      <c r="E209" s="2515"/>
      <c r="F209" s="2515"/>
      <c r="G209" s="2473"/>
      <c r="H209" s="2473"/>
      <c r="I209" s="2473"/>
      <c r="J209" s="2473"/>
      <c r="K209" s="2473"/>
      <c r="L209" s="2473"/>
      <c r="M209" s="2473"/>
      <c r="N209" s="2473"/>
      <c r="O209" s="2473"/>
      <c r="P209" s="2473"/>
      <c r="Q209" s="2473"/>
    </row>
    <row r="210" spans="1:1310" ht="20.100000000000001" customHeight="1">
      <c r="B210" s="2473"/>
      <c r="C210" s="2473"/>
      <c r="D210" s="2473"/>
      <c r="E210" s="2515"/>
      <c r="F210" s="2515"/>
      <c r="G210" s="2473"/>
      <c r="H210" s="2473"/>
      <c r="I210" s="2473"/>
      <c r="J210" s="2473"/>
      <c r="K210" s="2473"/>
      <c r="L210" s="2473"/>
      <c r="M210" s="2473"/>
      <c r="N210" s="2473"/>
      <c r="O210" s="2473"/>
      <c r="P210" s="2473"/>
      <c r="Q210" s="2473"/>
    </row>
    <row r="211" spans="1:1310" ht="20.100000000000001" customHeight="1">
      <c r="B211" s="2473"/>
      <c r="C211" s="2473"/>
      <c r="D211" s="2473"/>
      <c r="E211" s="2515"/>
      <c r="F211" s="2515"/>
      <c r="G211" s="2473"/>
      <c r="H211" s="2473"/>
      <c r="I211" s="2473"/>
      <c r="J211" s="2473"/>
      <c r="K211" s="2473"/>
      <c r="L211" s="2473"/>
      <c r="M211" s="2473"/>
      <c r="N211" s="2473"/>
      <c r="O211" s="2473"/>
      <c r="P211" s="2473"/>
      <c r="Q211" s="2473"/>
    </row>
    <row r="212" spans="1:1310" ht="20.100000000000001" customHeight="1">
      <c r="B212" s="2473"/>
      <c r="C212" s="2473"/>
      <c r="D212" s="2473"/>
      <c r="E212" s="2515"/>
      <c r="F212" s="2515"/>
      <c r="G212" s="2473"/>
      <c r="H212" s="2473"/>
      <c r="I212" s="2473"/>
      <c r="J212" s="2473"/>
      <c r="K212" s="2473"/>
      <c r="L212" s="2473"/>
      <c r="M212" s="2473"/>
      <c r="N212" s="2473"/>
      <c r="O212" s="2473"/>
      <c r="P212" s="2473"/>
      <c r="Q212" s="2473"/>
    </row>
    <row r="213" spans="1:1310" ht="20.100000000000001" customHeight="1">
      <c r="B213" s="2473"/>
      <c r="C213" s="2473"/>
      <c r="D213" s="2473"/>
      <c r="E213" s="2515"/>
      <c r="F213" s="2515"/>
      <c r="G213" s="2473"/>
      <c r="H213" s="2473"/>
      <c r="I213" s="2473"/>
      <c r="J213" s="2473"/>
      <c r="K213" s="2473"/>
      <c r="L213" s="2473"/>
      <c r="M213" s="2473"/>
      <c r="N213" s="2473"/>
      <c r="O213" s="2473"/>
      <c r="P213" s="2473"/>
      <c r="Q213" s="2473"/>
    </row>
    <row r="214" spans="1:1310" ht="20.100000000000001" customHeight="1">
      <c r="B214" s="2473"/>
      <c r="C214" s="2473"/>
      <c r="D214" s="2473"/>
      <c r="E214" s="2515"/>
      <c r="F214" s="2515"/>
      <c r="G214" s="2473"/>
      <c r="H214" s="2473"/>
      <c r="I214" s="2473"/>
      <c r="J214" s="2473"/>
      <c r="K214" s="2473"/>
      <c r="L214" s="2473"/>
      <c r="M214" s="2473"/>
      <c r="N214" s="2473"/>
      <c r="O214" s="2473"/>
      <c r="P214" s="2473"/>
      <c r="Q214" s="2473"/>
    </row>
    <row r="215" spans="1:1310" ht="20.100000000000001" customHeight="1">
      <c r="B215" s="2473"/>
      <c r="C215" s="2473"/>
      <c r="D215" s="2473"/>
      <c r="E215" s="2515"/>
      <c r="F215" s="2515"/>
      <c r="G215" s="2473"/>
      <c r="H215" s="2473"/>
      <c r="I215" s="2473"/>
      <c r="J215" s="2473"/>
      <c r="K215" s="2473"/>
      <c r="L215" s="2473"/>
      <c r="M215" s="2473"/>
      <c r="N215" s="2473"/>
      <c r="O215" s="2473"/>
      <c r="P215" s="2473"/>
      <c r="Q215" s="2473"/>
    </row>
    <row r="216" spans="1:1310" ht="20.100000000000001" customHeight="1">
      <c r="B216" s="2473"/>
      <c r="C216" s="2473"/>
      <c r="D216" s="2473"/>
      <c r="E216" s="2515"/>
      <c r="F216" s="2515"/>
      <c r="G216" s="2473"/>
      <c r="H216" s="2473"/>
      <c r="I216" s="2473"/>
      <c r="J216" s="2473"/>
      <c r="K216" s="2473"/>
      <c r="L216" s="2473"/>
      <c r="M216" s="2473"/>
      <c r="N216" s="2473"/>
      <c r="O216" s="2473"/>
      <c r="P216" s="2473"/>
      <c r="Q216" s="2473"/>
    </row>
    <row r="217" spans="1:1310" ht="20.100000000000001" customHeight="1">
      <c r="B217" s="2473"/>
      <c r="C217" s="2473"/>
      <c r="D217" s="2473"/>
      <c r="E217" s="2515"/>
      <c r="F217" s="2515"/>
      <c r="G217" s="2473"/>
      <c r="H217" s="2473"/>
      <c r="I217" s="2473"/>
      <c r="J217" s="2473"/>
      <c r="K217" s="2473"/>
      <c r="L217" s="2473"/>
      <c r="M217" s="2473"/>
      <c r="N217" s="2473"/>
      <c r="O217" s="2473"/>
      <c r="P217" s="2473"/>
      <c r="Q217" s="2473"/>
    </row>
    <row r="218" spans="1:1310" ht="20.100000000000001" customHeight="1">
      <c r="B218" s="2473"/>
      <c r="C218" s="2473"/>
      <c r="D218" s="2473"/>
      <c r="E218" s="2515"/>
      <c r="F218" s="2515"/>
      <c r="G218" s="2473"/>
      <c r="H218" s="2473"/>
      <c r="I218" s="2473"/>
      <c r="J218" s="2473"/>
      <c r="K218" s="2473"/>
      <c r="L218" s="2473"/>
      <c r="M218" s="2473"/>
      <c r="N218" s="2473"/>
      <c r="O218" s="2473"/>
      <c r="P218" s="2473"/>
      <c r="Q218" s="2473"/>
    </row>
    <row r="219" spans="1:1310" s="2616" customFormat="1" ht="23.25" customHeight="1">
      <c r="A219" s="2614">
        <v>1</v>
      </c>
      <c r="B219" s="5508" t="s">
        <v>1841</v>
      </c>
      <c r="C219" s="5508"/>
      <c r="D219" s="5508"/>
      <c r="E219" s="5508"/>
      <c r="F219" s="5508"/>
      <c r="G219" s="5508"/>
      <c r="H219" s="5508"/>
      <c r="I219" s="5508"/>
      <c r="J219" s="5508"/>
      <c r="K219" s="5508"/>
      <c r="L219" s="5508"/>
      <c r="M219" s="5508"/>
      <c r="N219" s="5508"/>
      <c r="O219" s="5508"/>
      <c r="P219" s="5508"/>
      <c r="Q219" s="5508"/>
      <c r="R219" s="306"/>
      <c r="S219" s="306"/>
      <c r="T219" s="306"/>
      <c r="U219" s="306"/>
      <c r="V219" s="306"/>
      <c r="W219" s="306"/>
      <c r="X219" s="306"/>
      <c r="Y219" s="306"/>
      <c r="Z219" s="306"/>
      <c r="AA219" s="306"/>
      <c r="AB219" s="306"/>
      <c r="AC219" s="306"/>
      <c r="AD219" s="2615"/>
      <c r="AE219" s="2615"/>
      <c r="AF219" s="2615"/>
      <c r="AG219" s="2615"/>
      <c r="AH219" s="2615"/>
      <c r="AI219" s="2615"/>
      <c r="AJ219" s="2615"/>
      <c r="AK219" s="2615"/>
      <c r="AL219" s="2615"/>
      <c r="AM219" s="2615"/>
      <c r="AN219" s="2615"/>
      <c r="AO219" s="2615"/>
      <c r="AP219" s="2615"/>
      <c r="AQ219" s="2615"/>
      <c r="AR219" s="2615"/>
      <c r="AS219" s="2615"/>
      <c r="AT219" s="2615"/>
      <c r="AU219" s="2615"/>
      <c r="AV219" s="2615"/>
      <c r="AW219" s="2615"/>
      <c r="AX219" s="2615"/>
      <c r="AY219" s="2615"/>
      <c r="AZ219" s="2615"/>
      <c r="BA219" s="2615"/>
      <c r="BB219" s="2615"/>
      <c r="BC219" s="2615"/>
      <c r="BD219" s="2615"/>
      <c r="BE219" s="2615"/>
      <c r="BF219" s="2615"/>
      <c r="BG219" s="2615"/>
      <c r="BH219" s="2615"/>
      <c r="BI219" s="2615"/>
      <c r="BJ219" s="2615"/>
      <c r="BK219" s="2615"/>
      <c r="BL219" s="2615"/>
      <c r="BM219" s="2615"/>
      <c r="BN219" s="2615"/>
      <c r="BO219" s="2615"/>
      <c r="BP219" s="2615"/>
      <c r="BQ219" s="2615"/>
      <c r="BR219" s="2615"/>
      <c r="BS219" s="2615"/>
      <c r="BT219" s="2615"/>
      <c r="BU219" s="2615"/>
      <c r="BV219" s="2615"/>
      <c r="BW219" s="2615"/>
      <c r="BX219" s="2615"/>
      <c r="BY219" s="2615"/>
      <c r="BZ219" s="2615"/>
      <c r="CA219" s="2615"/>
      <c r="CB219" s="2615"/>
      <c r="CC219" s="2615"/>
      <c r="CD219" s="2615"/>
      <c r="CE219" s="2615"/>
      <c r="CF219" s="2615"/>
      <c r="CG219" s="2615"/>
      <c r="CH219" s="2615"/>
      <c r="CI219" s="2615"/>
      <c r="CJ219" s="2615"/>
      <c r="CK219" s="2615"/>
      <c r="CL219" s="2615"/>
      <c r="CM219" s="2615"/>
      <c r="CN219" s="2615"/>
      <c r="CO219" s="2615"/>
      <c r="CP219" s="2615"/>
      <c r="CQ219" s="2615"/>
      <c r="CR219" s="2615"/>
      <c r="CS219" s="2615"/>
      <c r="CT219" s="2615"/>
      <c r="CU219" s="2615"/>
      <c r="CV219" s="2615"/>
      <c r="CW219" s="2615"/>
      <c r="CX219" s="2615"/>
      <c r="CY219" s="2615"/>
      <c r="CZ219" s="2615"/>
      <c r="DA219" s="2615"/>
      <c r="DB219" s="2615"/>
      <c r="DC219" s="2615"/>
      <c r="DD219" s="2615"/>
      <c r="DE219" s="2615"/>
      <c r="DF219" s="2615"/>
      <c r="DG219" s="2615"/>
      <c r="DH219" s="2615"/>
      <c r="DI219" s="2615"/>
      <c r="DJ219" s="2615"/>
      <c r="DK219" s="2615"/>
      <c r="DL219" s="2615"/>
      <c r="DM219" s="2615"/>
      <c r="DN219" s="2615"/>
      <c r="DO219" s="2615"/>
      <c r="DP219" s="2615"/>
      <c r="DQ219" s="2615"/>
      <c r="DR219" s="2615"/>
      <c r="DS219" s="2615"/>
      <c r="DT219" s="2615"/>
      <c r="DU219" s="2615"/>
      <c r="DV219" s="2615"/>
      <c r="DW219" s="2615"/>
      <c r="DX219" s="2615"/>
      <c r="DY219" s="2615"/>
      <c r="DZ219" s="2615"/>
      <c r="EA219" s="2615"/>
      <c r="EB219" s="2615"/>
      <c r="EC219" s="2615"/>
      <c r="ED219" s="2615"/>
      <c r="EE219" s="2615"/>
      <c r="EF219" s="2615"/>
      <c r="EG219" s="2615"/>
      <c r="EH219" s="2615"/>
      <c r="EI219" s="2615"/>
      <c r="EJ219" s="2615"/>
      <c r="EK219" s="2615"/>
      <c r="EL219" s="2615"/>
      <c r="EM219" s="2615"/>
      <c r="EN219" s="2615"/>
      <c r="EO219" s="2615"/>
      <c r="EP219" s="2615"/>
      <c r="EQ219" s="2615"/>
      <c r="ER219" s="2615"/>
      <c r="ES219" s="2615"/>
      <c r="ET219" s="2615"/>
      <c r="EU219" s="2615"/>
      <c r="EV219" s="2615"/>
      <c r="EW219" s="2615"/>
      <c r="EX219" s="2615"/>
      <c r="EY219" s="2615"/>
      <c r="EZ219" s="2615"/>
      <c r="FA219" s="2615"/>
      <c r="FB219" s="2615"/>
      <c r="FC219" s="2615"/>
      <c r="FD219" s="2615"/>
      <c r="FE219" s="2615"/>
      <c r="FF219" s="2615"/>
      <c r="FG219" s="2615"/>
      <c r="FH219" s="2615"/>
      <c r="FI219" s="2615"/>
      <c r="FJ219" s="2615"/>
      <c r="FK219" s="2615"/>
      <c r="FL219" s="2615"/>
      <c r="FM219" s="2615"/>
      <c r="FN219" s="2615"/>
      <c r="FO219" s="2615"/>
      <c r="FP219" s="2615"/>
      <c r="FQ219" s="2615"/>
      <c r="FR219" s="2615"/>
      <c r="FS219" s="2615"/>
      <c r="FT219" s="2615"/>
      <c r="FU219" s="2615"/>
      <c r="FV219" s="2615"/>
      <c r="FW219" s="2615"/>
      <c r="FX219" s="2615"/>
      <c r="FY219" s="2615"/>
      <c r="FZ219" s="2615"/>
      <c r="GA219" s="2615"/>
      <c r="GB219" s="2615"/>
      <c r="GC219" s="2615"/>
      <c r="GD219" s="2615"/>
      <c r="GE219" s="2615"/>
      <c r="GF219" s="2615"/>
      <c r="GG219" s="2615"/>
      <c r="GH219" s="2615"/>
      <c r="GI219" s="2615"/>
      <c r="GJ219" s="2615"/>
      <c r="GK219" s="2615"/>
      <c r="GL219" s="2615"/>
      <c r="GM219" s="2615"/>
      <c r="GN219" s="2615"/>
      <c r="GO219" s="2615"/>
      <c r="GP219" s="2615"/>
      <c r="GQ219" s="2615"/>
      <c r="GR219" s="2615"/>
      <c r="GS219" s="2615"/>
      <c r="GT219" s="2615"/>
      <c r="GU219" s="2615"/>
      <c r="GV219" s="2615"/>
      <c r="GW219" s="2615"/>
      <c r="GX219" s="2615"/>
      <c r="GY219" s="2615"/>
      <c r="GZ219" s="2615"/>
      <c r="HA219" s="2615"/>
      <c r="HB219" s="2615"/>
      <c r="HC219" s="2615"/>
      <c r="HD219" s="2615"/>
      <c r="HE219" s="2615"/>
      <c r="HF219" s="2615"/>
      <c r="HG219" s="2615"/>
      <c r="HH219" s="2615"/>
      <c r="HI219" s="2615"/>
      <c r="HJ219" s="2615"/>
      <c r="HK219" s="2615"/>
      <c r="HL219" s="2615"/>
      <c r="HM219" s="2615"/>
      <c r="HN219" s="2615"/>
      <c r="HO219" s="2615"/>
      <c r="HP219" s="2615"/>
      <c r="HQ219" s="2615"/>
      <c r="HR219" s="2615"/>
      <c r="HS219" s="2615"/>
      <c r="HT219" s="2615"/>
      <c r="HU219" s="2615"/>
      <c r="HV219" s="2615"/>
      <c r="HW219" s="2615"/>
      <c r="HX219" s="2615"/>
      <c r="HY219" s="2615"/>
      <c r="HZ219" s="2615"/>
      <c r="IA219" s="2615"/>
      <c r="IB219" s="2615"/>
      <c r="IC219" s="2615"/>
      <c r="ID219" s="2615"/>
      <c r="IE219" s="2615"/>
      <c r="IF219" s="2615"/>
      <c r="IG219" s="2615"/>
      <c r="IH219" s="2615"/>
      <c r="II219" s="2615"/>
      <c r="IJ219" s="2615"/>
      <c r="IK219" s="2615"/>
      <c r="IL219" s="2615"/>
      <c r="IM219" s="2615"/>
      <c r="IN219" s="2615"/>
      <c r="IO219" s="2615"/>
      <c r="IP219" s="2615"/>
      <c r="IQ219" s="2615"/>
      <c r="IR219" s="2615"/>
      <c r="IS219" s="2615"/>
      <c r="IT219" s="2615"/>
      <c r="IU219" s="2615"/>
      <c r="IV219" s="2615"/>
      <c r="IW219" s="2615"/>
      <c r="IX219" s="2615"/>
      <c r="IY219" s="2615"/>
      <c r="IZ219" s="2615"/>
      <c r="JA219" s="2615"/>
      <c r="JB219" s="2615"/>
      <c r="JC219" s="2615"/>
      <c r="JD219" s="2615"/>
      <c r="JE219" s="2615"/>
      <c r="JF219" s="2615"/>
      <c r="JG219" s="2615"/>
      <c r="JH219" s="2615"/>
      <c r="JI219" s="2615"/>
      <c r="JJ219" s="2615"/>
      <c r="JK219" s="2615"/>
      <c r="JL219" s="2615"/>
      <c r="JM219" s="2615"/>
      <c r="JN219" s="2615"/>
      <c r="JO219" s="2615"/>
      <c r="JP219" s="2615"/>
      <c r="JQ219" s="2615"/>
      <c r="JR219" s="2615"/>
      <c r="JS219" s="2615"/>
      <c r="JT219" s="2615"/>
      <c r="JU219" s="2615"/>
      <c r="JV219" s="2615"/>
      <c r="JW219" s="2615"/>
      <c r="JX219" s="2615"/>
      <c r="JY219" s="2615"/>
      <c r="JZ219" s="2615"/>
      <c r="KA219" s="2615"/>
      <c r="KB219" s="2615"/>
      <c r="KC219" s="2615"/>
      <c r="KD219" s="2615"/>
      <c r="KE219" s="2615"/>
      <c r="KF219" s="2615"/>
      <c r="KG219" s="2615"/>
      <c r="KH219" s="2615"/>
      <c r="KI219" s="2615"/>
      <c r="KJ219" s="2615"/>
      <c r="KK219" s="2615"/>
      <c r="KL219" s="2615"/>
      <c r="KM219" s="2615"/>
      <c r="KN219" s="2615"/>
      <c r="KO219" s="2615"/>
      <c r="KP219" s="2615"/>
      <c r="KQ219" s="2615"/>
      <c r="KR219" s="2615"/>
      <c r="KS219" s="2615"/>
      <c r="KT219" s="2615"/>
      <c r="KU219" s="2615"/>
      <c r="KV219" s="2615"/>
      <c r="KW219" s="2615"/>
      <c r="KX219" s="2615"/>
      <c r="KY219" s="2615"/>
      <c r="KZ219" s="2615"/>
      <c r="LA219" s="2615"/>
      <c r="LB219" s="2615"/>
      <c r="LC219" s="2615"/>
      <c r="LD219" s="2615"/>
      <c r="LE219" s="2615"/>
      <c r="LF219" s="2615"/>
      <c r="LG219" s="2615"/>
      <c r="LH219" s="2615"/>
      <c r="LI219" s="2615"/>
      <c r="LJ219" s="2615"/>
      <c r="LK219" s="2615"/>
      <c r="LL219" s="2615"/>
      <c r="LM219" s="2615"/>
      <c r="LN219" s="2615"/>
      <c r="LO219" s="2615"/>
      <c r="LP219" s="2615"/>
      <c r="LQ219" s="2615"/>
      <c r="LR219" s="2615"/>
      <c r="LS219" s="2615"/>
      <c r="LT219" s="2615"/>
      <c r="LU219" s="2615"/>
      <c r="LV219" s="2615"/>
      <c r="LW219" s="2615"/>
      <c r="LX219" s="2615"/>
      <c r="LY219" s="2615"/>
      <c r="LZ219" s="2615"/>
      <c r="MA219" s="2615"/>
      <c r="MB219" s="2615"/>
      <c r="MC219" s="2615"/>
      <c r="MD219" s="2615"/>
      <c r="ME219" s="2615"/>
      <c r="MF219" s="2615"/>
      <c r="MG219" s="2615"/>
      <c r="MH219" s="2615"/>
      <c r="MI219" s="2615"/>
      <c r="MJ219" s="2615"/>
      <c r="MK219" s="2615"/>
      <c r="ML219" s="2615"/>
      <c r="MM219" s="2615"/>
      <c r="MN219" s="2615"/>
      <c r="MO219" s="2615"/>
      <c r="MP219" s="2615"/>
      <c r="MQ219" s="2615"/>
      <c r="MR219" s="2615"/>
      <c r="MS219" s="2615"/>
      <c r="MT219" s="2615"/>
      <c r="MU219" s="2615"/>
      <c r="MV219" s="2615"/>
      <c r="MW219" s="2615"/>
      <c r="MX219" s="2615"/>
      <c r="MY219" s="2615"/>
      <c r="MZ219" s="2615"/>
      <c r="NA219" s="2615"/>
      <c r="NB219" s="2615"/>
      <c r="NC219" s="2615"/>
      <c r="ND219" s="2615"/>
      <c r="NE219" s="2615"/>
      <c r="NF219" s="2615"/>
      <c r="NG219" s="2615"/>
      <c r="NH219" s="2615"/>
      <c r="NI219" s="2615"/>
      <c r="NJ219" s="2615"/>
      <c r="NK219" s="2615"/>
      <c r="NL219" s="2615"/>
      <c r="NM219" s="2615"/>
      <c r="NN219" s="2615"/>
      <c r="NO219" s="2615"/>
      <c r="NP219" s="2615"/>
      <c r="NQ219" s="2615"/>
      <c r="NR219" s="2615"/>
      <c r="NS219" s="2615"/>
      <c r="NT219" s="2615"/>
      <c r="NU219" s="2615"/>
      <c r="NV219" s="2615"/>
      <c r="NW219" s="2615"/>
      <c r="NX219" s="2615"/>
      <c r="NY219" s="2615"/>
      <c r="NZ219" s="2615"/>
      <c r="OA219" s="2615"/>
      <c r="OB219" s="2615"/>
      <c r="OC219" s="2615"/>
      <c r="OD219" s="2615"/>
      <c r="OE219" s="2615"/>
      <c r="OF219" s="2615"/>
      <c r="OG219" s="2615"/>
      <c r="OH219" s="2615"/>
      <c r="OI219" s="2615"/>
      <c r="OJ219" s="2615"/>
      <c r="OK219" s="2615"/>
      <c r="OL219" s="2615"/>
      <c r="OM219" s="2615"/>
      <c r="ON219" s="2615"/>
      <c r="OO219" s="2615"/>
      <c r="OP219" s="2615"/>
      <c r="OQ219" s="2615"/>
      <c r="OR219" s="2615"/>
      <c r="OS219" s="2615"/>
      <c r="OT219" s="2615"/>
      <c r="OU219" s="2615"/>
      <c r="OV219" s="2615"/>
      <c r="OW219" s="2615"/>
      <c r="OX219" s="2615"/>
      <c r="OY219" s="2615"/>
      <c r="OZ219" s="2615"/>
      <c r="PA219" s="2615"/>
      <c r="PB219" s="2615"/>
      <c r="PC219" s="2615"/>
      <c r="PD219" s="2615"/>
      <c r="PE219" s="2615"/>
      <c r="PF219" s="2615"/>
      <c r="PG219" s="2615"/>
      <c r="PH219" s="2615"/>
      <c r="PI219" s="2615"/>
      <c r="PJ219" s="2615"/>
      <c r="PK219" s="2615"/>
      <c r="PL219" s="2615"/>
      <c r="PM219" s="2615"/>
      <c r="PN219" s="2615"/>
      <c r="PO219" s="2615"/>
      <c r="PP219" s="2615"/>
      <c r="PQ219" s="2615"/>
      <c r="PR219" s="2615"/>
      <c r="PS219" s="2615"/>
      <c r="PT219" s="2615"/>
      <c r="PU219" s="2615"/>
      <c r="PV219" s="2615"/>
      <c r="PW219" s="2615"/>
      <c r="PX219" s="2615"/>
      <c r="PY219" s="2615"/>
      <c r="PZ219" s="2615"/>
      <c r="QA219" s="2615"/>
      <c r="QB219" s="2615"/>
      <c r="QC219" s="2615"/>
      <c r="QD219" s="2615"/>
      <c r="QE219" s="2615"/>
      <c r="QF219" s="2615"/>
      <c r="QG219" s="2615"/>
      <c r="QH219" s="2615"/>
      <c r="QI219" s="2615"/>
      <c r="QJ219" s="2615"/>
      <c r="QK219" s="2615"/>
      <c r="QL219" s="2615"/>
      <c r="QM219" s="2615"/>
      <c r="QN219" s="2615"/>
      <c r="QO219" s="2615"/>
      <c r="QP219" s="2615"/>
      <c r="QQ219" s="2615"/>
      <c r="QR219" s="2615"/>
      <c r="QS219" s="2615"/>
      <c r="QT219" s="2615"/>
      <c r="QU219" s="2615"/>
      <c r="QV219" s="2615"/>
      <c r="QW219" s="2615"/>
      <c r="QX219" s="2615"/>
      <c r="QY219" s="2615"/>
      <c r="QZ219" s="2615"/>
      <c r="RA219" s="2615"/>
      <c r="RB219" s="2615"/>
      <c r="RC219" s="2615"/>
      <c r="RD219" s="2615"/>
      <c r="RE219" s="2615"/>
      <c r="RF219" s="2615"/>
      <c r="RG219" s="2615"/>
      <c r="RH219" s="2615"/>
      <c r="RI219" s="2615"/>
      <c r="RJ219" s="2615"/>
      <c r="RK219" s="2615"/>
      <c r="RL219" s="2615"/>
      <c r="RM219" s="2615"/>
      <c r="RN219" s="2615"/>
      <c r="RO219" s="2615"/>
      <c r="RP219" s="2615"/>
      <c r="RQ219" s="2615"/>
      <c r="RR219" s="2615"/>
      <c r="RS219" s="2615"/>
      <c r="RT219" s="2615"/>
      <c r="RU219" s="2615"/>
      <c r="RV219" s="2615"/>
      <c r="RW219" s="2615"/>
      <c r="RX219" s="2615"/>
      <c r="RY219" s="2615"/>
      <c r="RZ219" s="2615"/>
      <c r="SA219" s="2615"/>
      <c r="SB219" s="2615"/>
      <c r="SC219" s="2615"/>
      <c r="SD219" s="2615"/>
      <c r="SE219" s="2615"/>
      <c r="SF219" s="2615"/>
      <c r="SG219" s="2615"/>
      <c r="SH219" s="2615"/>
      <c r="SI219" s="2615"/>
      <c r="SJ219" s="2615"/>
      <c r="SK219" s="2615"/>
      <c r="SL219" s="2615"/>
      <c r="SM219" s="2615"/>
      <c r="SN219" s="2615"/>
      <c r="SO219" s="2615"/>
      <c r="SP219" s="2615"/>
      <c r="SQ219" s="2615"/>
      <c r="SR219" s="2615"/>
      <c r="SS219" s="2615"/>
      <c r="ST219" s="2615"/>
      <c r="SU219" s="2615"/>
      <c r="SV219" s="2615"/>
      <c r="SW219" s="2615"/>
      <c r="SX219" s="2615"/>
      <c r="SY219" s="2615"/>
      <c r="SZ219" s="2615"/>
      <c r="TA219" s="2615"/>
      <c r="TB219" s="2615"/>
      <c r="TC219" s="2615"/>
      <c r="TD219" s="2615"/>
      <c r="TE219" s="2615"/>
      <c r="TF219" s="2615"/>
      <c r="TG219" s="2615"/>
      <c r="TH219" s="2615"/>
      <c r="TI219" s="2615"/>
      <c r="TJ219" s="2615"/>
      <c r="TK219" s="2615"/>
      <c r="TL219" s="2615"/>
      <c r="TM219" s="2615"/>
      <c r="TN219" s="2615"/>
      <c r="TO219" s="2615"/>
      <c r="TP219" s="2615"/>
      <c r="TQ219" s="2615"/>
      <c r="TR219" s="2615"/>
      <c r="TS219" s="2615"/>
      <c r="TT219" s="2615"/>
      <c r="TU219" s="2615"/>
      <c r="TV219" s="2615"/>
      <c r="TW219" s="2615"/>
      <c r="TX219" s="2615"/>
      <c r="TY219" s="2615"/>
      <c r="TZ219" s="2615"/>
      <c r="UA219" s="2615"/>
      <c r="UB219" s="2615"/>
      <c r="UC219" s="2615"/>
      <c r="UD219" s="2615"/>
      <c r="UE219" s="2615"/>
      <c r="UF219" s="2615"/>
      <c r="UG219" s="2615"/>
      <c r="UH219" s="2615"/>
      <c r="UI219" s="2615"/>
      <c r="UJ219" s="2615"/>
      <c r="UK219" s="2615"/>
      <c r="UL219" s="2615"/>
      <c r="UM219" s="2615"/>
      <c r="UN219" s="2615"/>
      <c r="UO219" s="2615"/>
      <c r="UP219" s="2615"/>
      <c r="UQ219" s="2615"/>
      <c r="UR219" s="2615"/>
      <c r="US219" s="2615"/>
      <c r="UT219" s="2615"/>
      <c r="UU219" s="2615"/>
      <c r="UV219" s="2615"/>
      <c r="UW219" s="2615"/>
      <c r="UX219" s="2615"/>
      <c r="UY219" s="2615"/>
      <c r="UZ219" s="2615"/>
      <c r="VA219" s="2615"/>
      <c r="VB219" s="2615"/>
      <c r="VC219" s="2615"/>
      <c r="VD219" s="2615"/>
      <c r="VE219" s="2615"/>
      <c r="VF219" s="2615"/>
      <c r="VG219" s="2615"/>
      <c r="VH219" s="2615"/>
      <c r="VI219" s="2615"/>
      <c r="VJ219" s="2615"/>
      <c r="VK219" s="2615"/>
      <c r="VL219" s="2615"/>
      <c r="VM219" s="2615"/>
      <c r="VN219" s="2615"/>
      <c r="VO219" s="2615"/>
      <c r="VP219" s="2615"/>
      <c r="VQ219" s="2615"/>
      <c r="VR219" s="2615"/>
      <c r="VS219" s="2615"/>
      <c r="VT219" s="2615"/>
      <c r="VU219" s="2615"/>
      <c r="VV219" s="2615"/>
      <c r="VW219" s="2615"/>
      <c r="VX219" s="2615"/>
      <c r="VY219" s="2615"/>
      <c r="VZ219" s="2615"/>
      <c r="WA219" s="2615"/>
      <c r="WB219" s="2615"/>
      <c r="WC219" s="2615"/>
      <c r="WD219" s="2615"/>
      <c r="WE219" s="2615"/>
      <c r="WF219" s="2615"/>
      <c r="WG219" s="2615"/>
      <c r="WH219" s="2615"/>
      <c r="WI219" s="2615"/>
      <c r="WJ219" s="2615"/>
      <c r="WK219" s="2615"/>
      <c r="WL219" s="2615"/>
      <c r="WM219" s="2615"/>
      <c r="WN219" s="2615"/>
      <c r="WO219" s="2615"/>
      <c r="WP219" s="2615"/>
      <c r="WQ219" s="2615"/>
      <c r="WR219" s="2615"/>
      <c r="WS219" s="2615"/>
      <c r="WT219" s="2615"/>
      <c r="WU219" s="2615"/>
      <c r="WV219" s="2615"/>
      <c r="WW219" s="2615"/>
      <c r="WX219" s="2615"/>
      <c r="WY219" s="2615"/>
      <c r="WZ219" s="2615"/>
      <c r="XA219" s="2615"/>
      <c r="XB219" s="2615"/>
      <c r="XC219" s="2615"/>
      <c r="XD219" s="2615"/>
      <c r="XE219" s="2615"/>
      <c r="XF219" s="2615"/>
      <c r="XG219" s="2615"/>
      <c r="XH219" s="2615"/>
      <c r="XI219" s="2615"/>
      <c r="XJ219" s="2615"/>
      <c r="XK219" s="2615"/>
      <c r="XL219" s="2615"/>
      <c r="XM219" s="2615"/>
      <c r="XN219" s="2615"/>
      <c r="XO219" s="2615"/>
      <c r="XP219" s="2615"/>
      <c r="XQ219" s="2615"/>
      <c r="XR219" s="2615"/>
      <c r="XS219" s="2615"/>
      <c r="XT219" s="2615"/>
      <c r="XU219" s="2615"/>
      <c r="XV219" s="2615"/>
      <c r="XW219" s="2615"/>
      <c r="XX219" s="2615"/>
      <c r="XY219" s="2615"/>
      <c r="XZ219" s="2615"/>
      <c r="YA219" s="2615"/>
      <c r="YB219" s="2615"/>
      <c r="YC219" s="2615"/>
      <c r="YD219" s="2615"/>
      <c r="YE219" s="2615"/>
      <c r="YF219" s="2615"/>
      <c r="YG219" s="2615"/>
      <c r="YH219" s="2615"/>
      <c r="YI219" s="2615"/>
      <c r="YJ219" s="2615"/>
      <c r="YK219" s="2615"/>
      <c r="YL219" s="2615"/>
      <c r="YM219" s="2615"/>
      <c r="YN219" s="2615"/>
      <c r="YO219" s="2615"/>
      <c r="YP219" s="2615"/>
      <c r="YQ219" s="2615"/>
      <c r="YR219" s="2615"/>
      <c r="YS219" s="2615"/>
      <c r="YT219" s="2615"/>
      <c r="YU219" s="2615"/>
      <c r="YV219" s="2615"/>
      <c r="YW219" s="2615"/>
      <c r="YX219" s="2615"/>
      <c r="YY219" s="2615"/>
      <c r="YZ219" s="2615"/>
      <c r="ZA219" s="2615"/>
      <c r="ZB219" s="2615"/>
      <c r="ZC219" s="2615"/>
      <c r="ZD219" s="2615"/>
      <c r="ZE219" s="2615"/>
      <c r="ZF219" s="2615"/>
      <c r="ZG219" s="2615"/>
      <c r="ZH219" s="2615"/>
      <c r="ZI219" s="2615"/>
      <c r="ZJ219" s="2615"/>
      <c r="ZK219" s="2615"/>
      <c r="ZL219" s="2615"/>
      <c r="ZM219" s="2615"/>
      <c r="ZN219" s="2615"/>
      <c r="ZO219" s="2615"/>
      <c r="ZP219" s="2615"/>
      <c r="ZQ219" s="2615"/>
      <c r="ZR219" s="2615"/>
      <c r="ZS219" s="2615"/>
      <c r="ZT219" s="2615"/>
      <c r="ZU219" s="2615"/>
      <c r="ZV219" s="2615"/>
      <c r="ZW219" s="2615"/>
      <c r="ZX219" s="2615"/>
      <c r="ZY219" s="2615"/>
      <c r="ZZ219" s="2615"/>
      <c r="AAA219" s="2615"/>
      <c r="AAB219" s="2615"/>
      <c r="AAC219" s="2615"/>
      <c r="AAD219" s="2615"/>
      <c r="AAE219" s="2615"/>
      <c r="AAF219" s="2615"/>
      <c r="AAG219" s="2615"/>
      <c r="AAH219" s="2615"/>
      <c r="AAI219" s="2615"/>
      <c r="AAJ219" s="2615"/>
      <c r="AAK219" s="2615"/>
      <c r="AAL219" s="2615"/>
      <c r="AAM219" s="2615"/>
      <c r="AAN219" s="2615"/>
      <c r="AAO219" s="2615"/>
      <c r="AAP219" s="2615"/>
      <c r="AAQ219" s="2615"/>
      <c r="AAR219" s="2615"/>
      <c r="AAS219" s="2615"/>
      <c r="AAT219" s="2615"/>
      <c r="AAU219" s="2615"/>
      <c r="AAV219" s="2615"/>
      <c r="AAW219" s="2615"/>
      <c r="AAX219" s="2615"/>
      <c r="AAY219" s="2615"/>
      <c r="AAZ219" s="2615"/>
      <c r="ABA219" s="2615"/>
      <c r="ABB219" s="2615"/>
      <c r="ABC219" s="2615"/>
      <c r="ABD219" s="2615"/>
      <c r="ABE219" s="2615"/>
      <c r="ABF219" s="2615"/>
      <c r="ABG219" s="2615"/>
      <c r="ABH219" s="2615"/>
      <c r="ABI219" s="2615"/>
      <c r="ABJ219" s="2615"/>
      <c r="ABK219" s="2615"/>
      <c r="ABL219" s="2615"/>
      <c r="ABM219" s="2615"/>
      <c r="ABN219" s="2615"/>
      <c r="ABO219" s="2615"/>
      <c r="ABP219" s="2615"/>
      <c r="ABQ219" s="2615"/>
      <c r="ABR219" s="2615"/>
      <c r="ABS219" s="2615"/>
      <c r="ABT219" s="2615"/>
      <c r="ABU219" s="2615"/>
      <c r="ABV219" s="2615"/>
      <c r="ABW219" s="2615"/>
      <c r="ABX219" s="2615"/>
      <c r="ABY219" s="2615"/>
      <c r="ABZ219" s="2615"/>
      <c r="ACA219" s="2615"/>
      <c r="ACB219" s="2615"/>
      <c r="ACC219" s="2615"/>
      <c r="ACD219" s="2615"/>
      <c r="ACE219" s="2615"/>
      <c r="ACF219" s="2615"/>
      <c r="ACG219" s="2615"/>
      <c r="ACH219" s="2615"/>
      <c r="ACI219" s="2615"/>
      <c r="ACJ219" s="2615"/>
      <c r="ACK219" s="2615"/>
      <c r="ACL219" s="2615"/>
      <c r="ACM219" s="2615"/>
      <c r="ACN219" s="2615"/>
      <c r="ACO219" s="2615"/>
      <c r="ACP219" s="2615"/>
      <c r="ACQ219" s="2615"/>
      <c r="ACR219" s="2615"/>
      <c r="ACS219" s="2615"/>
      <c r="ACT219" s="2615"/>
      <c r="ACU219" s="2615"/>
      <c r="ACV219" s="2615"/>
      <c r="ACW219" s="2615"/>
      <c r="ACX219" s="2615"/>
      <c r="ACY219" s="2615"/>
      <c r="ACZ219" s="2615"/>
      <c r="ADA219" s="2615"/>
      <c r="ADB219" s="2615"/>
      <c r="ADC219" s="2615"/>
      <c r="ADD219" s="2615"/>
      <c r="ADE219" s="2615"/>
      <c r="ADF219" s="2615"/>
      <c r="ADG219" s="2615"/>
      <c r="ADH219" s="2615"/>
      <c r="ADI219" s="2615"/>
      <c r="ADJ219" s="2615"/>
      <c r="ADK219" s="2615"/>
      <c r="ADL219" s="2615"/>
      <c r="ADM219" s="2615"/>
      <c r="ADN219" s="2615"/>
      <c r="ADO219" s="2615"/>
      <c r="ADP219" s="2615"/>
      <c r="ADQ219" s="2615"/>
      <c r="ADR219" s="2615"/>
      <c r="ADS219" s="2615"/>
      <c r="ADT219" s="2615"/>
      <c r="ADU219" s="2615"/>
      <c r="ADV219" s="2615"/>
      <c r="ADW219" s="2615"/>
      <c r="ADX219" s="2615"/>
      <c r="ADY219" s="2615"/>
      <c r="ADZ219" s="2615"/>
      <c r="AEA219" s="2615"/>
      <c r="AEB219" s="2615"/>
      <c r="AEC219" s="2615"/>
      <c r="AED219" s="2615"/>
      <c r="AEE219" s="2615"/>
      <c r="AEF219" s="2615"/>
      <c r="AEG219" s="2615"/>
      <c r="AEH219" s="2615"/>
      <c r="AEI219" s="2615"/>
      <c r="AEJ219" s="2615"/>
      <c r="AEK219" s="2615"/>
      <c r="AEL219" s="2615"/>
      <c r="AEM219" s="2615"/>
      <c r="AEN219" s="2615"/>
      <c r="AEO219" s="2615"/>
      <c r="AEP219" s="2615"/>
      <c r="AEQ219" s="2615"/>
      <c r="AER219" s="2615"/>
      <c r="AES219" s="2615"/>
      <c r="AET219" s="2615"/>
      <c r="AEU219" s="2615"/>
      <c r="AEV219" s="2615"/>
      <c r="AEW219" s="2615"/>
      <c r="AEX219" s="2615"/>
      <c r="AEY219" s="2615"/>
      <c r="AEZ219" s="2615"/>
      <c r="AFA219" s="2615"/>
      <c r="AFB219" s="2615"/>
      <c r="AFC219" s="2615"/>
      <c r="AFD219" s="2615"/>
      <c r="AFE219" s="2615"/>
      <c r="AFF219" s="2615"/>
      <c r="AFG219" s="2615"/>
      <c r="AFH219" s="2615"/>
      <c r="AFI219" s="2615"/>
      <c r="AFJ219" s="2615"/>
      <c r="AFK219" s="2615"/>
      <c r="AFL219" s="2615"/>
      <c r="AFM219" s="2615"/>
      <c r="AFN219" s="2615"/>
      <c r="AFO219" s="2615"/>
      <c r="AFP219" s="2615"/>
      <c r="AFQ219" s="2615"/>
      <c r="AFR219" s="2615"/>
      <c r="AFS219" s="2615"/>
      <c r="AFT219" s="2615"/>
      <c r="AFU219" s="2615"/>
      <c r="AFV219" s="2615"/>
      <c r="AFW219" s="2615"/>
      <c r="AFX219" s="2615"/>
      <c r="AFY219" s="2615"/>
      <c r="AFZ219" s="2615"/>
      <c r="AGA219" s="2615"/>
      <c r="AGB219" s="2615"/>
      <c r="AGC219" s="2615"/>
      <c r="AGD219" s="2615"/>
      <c r="AGE219" s="2615"/>
      <c r="AGF219" s="2615"/>
      <c r="AGG219" s="2615"/>
      <c r="AGH219" s="2615"/>
      <c r="AGI219" s="2615"/>
      <c r="AGJ219" s="2615"/>
      <c r="AGK219" s="2615"/>
      <c r="AGL219" s="2615"/>
      <c r="AGM219" s="2615"/>
      <c r="AGN219" s="2615"/>
      <c r="AGO219" s="2615"/>
      <c r="AGP219" s="2615"/>
      <c r="AGQ219" s="2615"/>
      <c r="AGR219" s="2615"/>
      <c r="AGS219" s="2615"/>
      <c r="AGT219" s="2615"/>
      <c r="AGU219" s="2615"/>
      <c r="AGV219" s="2615"/>
      <c r="AGW219" s="2615"/>
      <c r="AGX219" s="2615"/>
      <c r="AGY219" s="2615"/>
      <c r="AGZ219" s="2615"/>
      <c r="AHA219" s="2615"/>
      <c r="AHB219" s="2615"/>
      <c r="AHC219" s="2615"/>
      <c r="AHD219" s="2615"/>
      <c r="AHE219" s="2615"/>
      <c r="AHF219" s="2615"/>
      <c r="AHG219" s="2615"/>
      <c r="AHH219" s="2615"/>
      <c r="AHI219" s="2615"/>
      <c r="AHJ219" s="2615"/>
      <c r="AHK219" s="2615"/>
      <c r="AHL219" s="2615"/>
      <c r="AHM219" s="2615"/>
      <c r="AHN219" s="2615"/>
      <c r="AHO219" s="2615"/>
      <c r="AHP219" s="2615"/>
      <c r="AHQ219" s="2615"/>
      <c r="AHR219" s="2615"/>
      <c r="AHS219" s="2615"/>
      <c r="AHT219" s="2615"/>
      <c r="AHU219" s="2615"/>
      <c r="AHV219" s="2615"/>
      <c r="AHW219" s="2615"/>
      <c r="AHX219" s="2615"/>
      <c r="AHY219" s="2615"/>
      <c r="AHZ219" s="2615"/>
      <c r="AIA219" s="2615"/>
      <c r="AIB219" s="2615"/>
      <c r="AIC219" s="2615"/>
      <c r="AID219" s="2615"/>
      <c r="AIE219" s="2615"/>
      <c r="AIF219" s="2615"/>
      <c r="AIG219" s="2615"/>
      <c r="AIH219" s="2615"/>
      <c r="AII219" s="2615"/>
      <c r="AIJ219" s="2615"/>
      <c r="AIK219" s="2615"/>
      <c r="AIL219" s="2615"/>
      <c r="AIM219" s="2615"/>
      <c r="AIN219" s="2615"/>
      <c r="AIO219" s="2615"/>
      <c r="AIP219" s="2615"/>
      <c r="AIQ219" s="2615"/>
      <c r="AIR219" s="2615"/>
      <c r="AIS219" s="2615"/>
      <c r="AIT219" s="2615"/>
      <c r="AIU219" s="2615"/>
      <c r="AIV219" s="2615"/>
      <c r="AIW219" s="2615"/>
      <c r="AIX219" s="2615"/>
      <c r="AIY219" s="2615"/>
      <c r="AIZ219" s="2615"/>
      <c r="AJA219" s="2615"/>
      <c r="AJB219" s="2615"/>
      <c r="AJC219" s="2615"/>
      <c r="AJD219" s="2615"/>
      <c r="AJE219" s="2615"/>
      <c r="AJF219" s="2615"/>
      <c r="AJG219" s="2615"/>
      <c r="AJH219" s="2615"/>
      <c r="AJI219" s="2615"/>
      <c r="AJJ219" s="2615"/>
      <c r="AJK219" s="2615"/>
      <c r="AJL219" s="2615"/>
      <c r="AJM219" s="2615"/>
      <c r="AJN219" s="2615"/>
      <c r="AJO219" s="2615"/>
      <c r="AJP219" s="2615"/>
      <c r="AJQ219" s="2615"/>
      <c r="AJR219" s="2615"/>
      <c r="AJS219" s="2615"/>
      <c r="AJT219" s="2615"/>
      <c r="AJU219" s="2615"/>
      <c r="AJV219" s="2615"/>
      <c r="AJW219" s="2615"/>
      <c r="AJX219" s="2615"/>
      <c r="AJY219" s="2615"/>
      <c r="AJZ219" s="2615"/>
      <c r="AKA219" s="2615"/>
      <c r="AKB219" s="2615"/>
      <c r="AKC219" s="2615"/>
      <c r="AKD219" s="2615"/>
      <c r="AKE219" s="2615"/>
      <c r="AKF219" s="2615"/>
      <c r="AKG219" s="2615"/>
      <c r="AKH219" s="2615"/>
      <c r="AKI219" s="2615"/>
      <c r="AKJ219" s="2615"/>
      <c r="AKK219" s="2615"/>
      <c r="AKL219" s="2615"/>
      <c r="AKM219" s="2615"/>
      <c r="AKN219" s="2615"/>
      <c r="AKO219" s="2615"/>
      <c r="AKP219" s="2615"/>
      <c r="AKQ219" s="2615"/>
      <c r="AKR219" s="2615"/>
      <c r="AKS219" s="2615"/>
      <c r="AKT219" s="2615"/>
      <c r="AKU219" s="2615"/>
      <c r="AKV219" s="2615"/>
      <c r="AKW219" s="2615"/>
      <c r="AKX219" s="2615"/>
      <c r="AKY219" s="2615"/>
      <c r="AKZ219" s="2615"/>
      <c r="ALA219" s="2615"/>
      <c r="ALB219" s="2615"/>
      <c r="ALC219" s="2615"/>
      <c r="ALD219" s="2615"/>
      <c r="ALE219" s="2615"/>
      <c r="ALF219" s="2615"/>
      <c r="ALG219" s="2615"/>
      <c r="ALH219" s="2615"/>
      <c r="ALI219" s="2615"/>
      <c r="ALJ219" s="2615"/>
      <c r="ALK219" s="2615"/>
      <c r="ALL219" s="2615"/>
      <c r="ALM219" s="2615"/>
      <c r="ALN219" s="2615"/>
      <c r="ALO219" s="2615"/>
      <c r="ALP219" s="2615"/>
      <c r="ALQ219" s="2615"/>
      <c r="ALR219" s="2615"/>
      <c r="ALS219" s="2615"/>
      <c r="ALT219" s="2615"/>
      <c r="ALU219" s="2615"/>
      <c r="ALV219" s="2615"/>
      <c r="ALW219" s="2615"/>
      <c r="ALX219" s="2615"/>
      <c r="ALY219" s="2615"/>
      <c r="ALZ219" s="2615"/>
      <c r="AMA219" s="2615"/>
      <c r="AMB219" s="2615"/>
      <c r="AMC219" s="2615"/>
      <c r="AMD219" s="2615"/>
      <c r="AME219" s="2615"/>
      <c r="AMF219" s="2615"/>
      <c r="AMG219" s="2615"/>
      <c r="AMH219" s="2615"/>
      <c r="AMI219" s="2615"/>
      <c r="AMJ219" s="2615"/>
      <c r="AMK219" s="2615"/>
      <c r="AML219" s="2615"/>
      <c r="AMM219" s="2615"/>
      <c r="AMN219" s="2615"/>
      <c r="AMO219" s="2615"/>
      <c r="AMP219" s="2615"/>
      <c r="AMQ219" s="2615"/>
      <c r="AMR219" s="2615"/>
      <c r="AMS219" s="2615"/>
      <c r="AMT219" s="2615"/>
      <c r="AMU219" s="2615"/>
      <c r="AMV219" s="2615"/>
      <c r="AMW219" s="2615"/>
      <c r="AMX219" s="2615"/>
      <c r="AMY219" s="2615"/>
      <c r="AMZ219" s="2615"/>
      <c r="ANA219" s="2615"/>
      <c r="ANB219" s="2615"/>
      <c r="ANC219" s="2615"/>
      <c r="AND219" s="2615"/>
      <c r="ANE219" s="2615"/>
      <c r="ANF219" s="2615"/>
      <c r="ANG219" s="2615"/>
      <c r="ANH219" s="2615"/>
      <c r="ANI219" s="2615"/>
      <c r="ANJ219" s="2615"/>
      <c r="ANK219" s="2615"/>
      <c r="ANL219" s="2615"/>
      <c r="ANM219" s="2615"/>
      <c r="ANN219" s="2615"/>
      <c r="ANO219" s="2615"/>
      <c r="ANP219" s="2615"/>
      <c r="ANQ219" s="2615"/>
      <c r="ANR219" s="2615"/>
      <c r="ANS219" s="2615"/>
      <c r="ANT219" s="2615"/>
      <c r="ANU219" s="2615"/>
      <c r="ANV219" s="2615"/>
      <c r="ANW219" s="2615"/>
      <c r="ANX219" s="2615"/>
      <c r="ANY219" s="2615"/>
      <c r="ANZ219" s="2615"/>
      <c r="AOA219" s="2615"/>
      <c r="AOB219" s="2615"/>
      <c r="AOC219" s="2615"/>
      <c r="AOD219" s="2615"/>
      <c r="AOE219" s="2615"/>
      <c r="AOF219" s="2615"/>
      <c r="AOG219" s="2615"/>
      <c r="AOH219" s="2615"/>
      <c r="AOI219" s="2615"/>
      <c r="AOJ219" s="2615"/>
      <c r="AOK219" s="2615"/>
      <c r="AOL219" s="2615"/>
      <c r="AOM219" s="2615"/>
      <c r="AON219" s="2615"/>
      <c r="AOO219" s="2615"/>
      <c r="AOP219" s="2615"/>
      <c r="AOQ219" s="2615"/>
      <c r="AOR219" s="2615"/>
      <c r="AOS219" s="2615"/>
      <c r="AOT219" s="2615"/>
      <c r="AOU219" s="2615"/>
      <c r="AOV219" s="2615"/>
      <c r="AOW219" s="2615"/>
      <c r="AOX219" s="2615"/>
      <c r="AOY219" s="2615"/>
      <c r="AOZ219" s="2615"/>
      <c r="APA219" s="2615"/>
      <c r="APB219" s="2615"/>
      <c r="APC219" s="2615"/>
      <c r="APD219" s="2615"/>
      <c r="APE219" s="2615"/>
      <c r="APF219" s="2615"/>
      <c r="APG219" s="2615"/>
      <c r="APH219" s="2615"/>
      <c r="API219" s="2615"/>
      <c r="APJ219" s="2615"/>
      <c r="APK219" s="2615"/>
      <c r="APL219" s="2615"/>
      <c r="APM219" s="2615"/>
      <c r="APN219" s="2615"/>
      <c r="APO219" s="2615"/>
      <c r="APP219" s="2615"/>
      <c r="APQ219" s="2615"/>
      <c r="APR219" s="2615"/>
      <c r="APS219" s="2615"/>
      <c r="APT219" s="2615"/>
      <c r="APU219" s="2615"/>
      <c r="APV219" s="2615"/>
      <c r="APW219" s="2615"/>
      <c r="APX219" s="2615"/>
      <c r="APY219" s="2615"/>
      <c r="APZ219" s="2615"/>
      <c r="AQA219" s="2615"/>
      <c r="AQB219" s="2615"/>
      <c r="AQC219" s="2615"/>
      <c r="AQD219" s="2615"/>
      <c r="AQE219" s="2615"/>
      <c r="AQF219" s="2615"/>
      <c r="AQG219" s="2615"/>
      <c r="AQH219" s="2615"/>
      <c r="AQI219" s="2615"/>
      <c r="AQJ219" s="2615"/>
      <c r="AQK219" s="2615"/>
      <c r="AQL219" s="2615"/>
      <c r="AQM219" s="2615"/>
      <c r="AQN219" s="2615"/>
      <c r="AQO219" s="2615"/>
      <c r="AQP219" s="2615"/>
      <c r="AQQ219" s="2615"/>
      <c r="AQR219" s="2615"/>
      <c r="AQS219" s="2615"/>
      <c r="AQT219" s="2615"/>
      <c r="AQU219" s="2615"/>
      <c r="AQV219" s="2615"/>
      <c r="AQW219" s="2615"/>
      <c r="AQX219" s="2615"/>
      <c r="AQY219" s="2615"/>
      <c r="AQZ219" s="2615"/>
      <c r="ARA219" s="2615"/>
      <c r="ARB219" s="2615"/>
      <c r="ARC219" s="2615"/>
      <c r="ARD219" s="2615"/>
      <c r="ARE219" s="2615"/>
      <c r="ARF219" s="2615"/>
      <c r="ARG219" s="2615"/>
      <c r="ARH219" s="2615"/>
      <c r="ARI219" s="2615"/>
      <c r="ARJ219" s="2615"/>
      <c r="ARK219" s="2615"/>
      <c r="ARL219" s="2615"/>
      <c r="ARM219" s="2615"/>
      <c r="ARN219" s="2615"/>
      <c r="ARO219" s="2615"/>
      <c r="ARP219" s="2615"/>
      <c r="ARQ219" s="2615"/>
      <c r="ARR219" s="2615"/>
      <c r="ARS219" s="2615"/>
      <c r="ART219" s="2615"/>
      <c r="ARU219" s="2615"/>
      <c r="ARV219" s="2615"/>
      <c r="ARW219" s="2615"/>
      <c r="ARX219" s="2615"/>
      <c r="ARY219" s="2615"/>
      <c r="ARZ219" s="2615"/>
      <c r="ASA219" s="2615"/>
      <c r="ASB219" s="2615"/>
      <c r="ASC219" s="2615"/>
      <c r="ASD219" s="2615"/>
      <c r="ASE219" s="2615"/>
      <c r="ASF219" s="2615"/>
      <c r="ASG219" s="2615"/>
      <c r="ASH219" s="2615"/>
      <c r="ASI219" s="2615"/>
      <c r="ASJ219" s="2615"/>
      <c r="ASK219" s="2615"/>
      <c r="ASL219" s="2615"/>
      <c r="ASM219" s="2615"/>
      <c r="ASN219" s="2615"/>
      <c r="ASO219" s="2615"/>
      <c r="ASP219" s="2615"/>
      <c r="ASQ219" s="2615"/>
      <c r="ASR219" s="2615"/>
      <c r="ASS219" s="2615"/>
      <c r="AST219" s="2615"/>
      <c r="ASU219" s="2615"/>
      <c r="ASV219" s="2615"/>
      <c r="ASW219" s="2615"/>
      <c r="ASX219" s="2615"/>
      <c r="ASY219" s="2615"/>
      <c r="ASZ219" s="2615"/>
      <c r="ATA219" s="2615"/>
      <c r="ATB219" s="2615"/>
      <c r="ATC219" s="2615"/>
      <c r="ATD219" s="2615"/>
      <c r="ATE219" s="2615"/>
      <c r="ATF219" s="2615"/>
      <c r="ATG219" s="2615"/>
      <c r="ATH219" s="2615"/>
      <c r="ATI219" s="2615"/>
      <c r="ATJ219" s="2615"/>
      <c r="ATK219" s="2615"/>
      <c r="ATL219" s="2615"/>
      <c r="ATM219" s="2615"/>
      <c r="ATN219" s="2615"/>
      <c r="ATO219" s="2615"/>
      <c r="ATP219" s="2615"/>
      <c r="ATQ219" s="2615"/>
      <c r="ATR219" s="2615"/>
      <c r="ATS219" s="2615"/>
      <c r="ATT219" s="2615"/>
      <c r="ATU219" s="2615"/>
      <c r="ATV219" s="2615"/>
      <c r="ATW219" s="2615"/>
      <c r="ATX219" s="2615"/>
      <c r="ATY219" s="2615"/>
      <c r="ATZ219" s="2615"/>
      <c r="AUA219" s="2615"/>
      <c r="AUB219" s="2615"/>
      <c r="AUC219" s="2615"/>
      <c r="AUD219" s="2615"/>
      <c r="AUE219" s="2615"/>
      <c r="AUF219" s="2615"/>
      <c r="AUG219" s="2615"/>
      <c r="AUH219" s="2615"/>
      <c r="AUI219" s="2615"/>
      <c r="AUJ219" s="2615"/>
      <c r="AUK219" s="2615"/>
      <c r="AUL219" s="2615"/>
      <c r="AUM219" s="2615"/>
      <c r="AUN219" s="2615"/>
      <c r="AUO219" s="2615"/>
      <c r="AUP219" s="2615"/>
      <c r="AUQ219" s="2615"/>
      <c r="AUR219" s="2615"/>
      <c r="AUS219" s="2615"/>
      <c r="AUT219" s="2615"/>
      <c r="AUU219" s="2615"/>
      <c r="AUV219" s="2615"/>
      <c r="AUW219" s="2615"/>
      <c r="AUX219" s="2615"/>
      <c r="AUY219" s="2615"/>
      <c r="AUZ219" s="2615"/>
      <c r="AVA219" s="2615"/>
      <c r="AVB219" s="2615"/>
      <c r="AVC219" s="2615"/>
      <c r="AVD219" s="2615"/>
      <c r="AVE219" s="2615"/>
      <c r="AVF219" s="2615"/>
      <c r="AVG219" s="2615"/>
      <c r="AVH219" s="2615"/>
      <c r="AVI219" s="2615"/>
      <c r="AVJ219" s="2615"/>
      <c r="AVK219" s="2615"/>
      <c r="AVL219" s="2615"/>
      <c r="AVM219" s="2615"/>
      <c r="AVN219" s="2615"/>
      <c r="AVO219" s="2615"/>
      <c r="AVP219" s="2615"/>
      <c r="AVQ219" s="2615"/>
      <c r="AVR219" s="2615"/>
      <c r="AVS219" s="2615"/>
      <c r="AVT219" s="2615"/>
      <c r="AVU219" s="2615"/>
      <c r="AVV219" s="2615"/>
      <c r="AVW219" s="2615"/>
      <c r="AVX219" s="2615"/>
      <c r="AVY219" s="2615"/>
      <c r="AVZ219" s="2615"/>
      <c r="AWA219" s="2615"/>
      <c r="AWB219" s="2615"/>
      <c r="AWC219" s="2615"/>
      <c r="AWD219" s="2615"/>
      <c r="AWE219" s="2615"/>
      <c r="AWF219" s="2615"/>
      <c r="AWG219" s="2615"/>
      <c r="AWH219" s="2615"/>
      <c r="AWI219" s="2615"/>
      <c r="AWJ219" s="2615"/>
      <c r="AWK219" s="2615"/>
      <c r="AWL219" s="2615"/>
      <c r="AWM219" s="2615"/>
      <c r="AWN219" s="2615"/>
      <c r="AWO219" s="2615"/>
      <c r="AWP219" s="2615"/>
      <c r="AWQ219" s="2615"/>
      <c r="AWR219" s="2615"/>
      <c r="AWS219" s="2615"/>
      <c r="AWT219" s="2615"/>
      <c r="AWU219" s="2615"/>
      <c r="AWV219" s="2615"/>
      <c r="AWW219" s="2615"/>
      <c r="AWX219" s="2615"/>
      <c r="AWY219" s="2615"/>
      <c r="AWZ219" s="2615"/>
      <c r="AXA219" s="2615"/>
      <c r="AXB219" s="2615"/>
      <c r="AXC219" s="2615"/>
      <c r="AXD219" s="2615"/>
      <c r="AXE219" s="2615"/>
      <c r="AXF219" s="2615"/>
      <c r="AXG219" s="2615"/>
      <c r="AXH219" s="2615"/>
      <c r="AXI219" s="2615"/>
      <c r="AXJ219" s="2615"/>
    </row>
    <row r="220" spans="1:1310" s="2616" customFormat="1" ht="23.25" customHeight="1">
      <c r="A220" s="2617"/>
      <c r="B220" s="5509" t="s">
        <v>1842</v>
      </c>
      <c r="C220" s="5509"/>
      <c r="D220" s="5509"/>
      <c r="E220" s="5509"/>
      <c r="F220" s="5509"/>
      <c r="G220" s="5509"/>
      <c r="H220" s="5509"/>
      <c r="I220" s="5509"/>
      <c r="J220" s="5509"/>
      <c r="K220" s="5509"/>
      <c r="L220" s="5509"/>
      <c r="M220" s="5509"/>
      <c r="N220" s="5509"/>
      <c r="O220" s="5509"/>
      <c r="P220" s="5509"/>
      <c r="Q220" s="5509"/>
      <c r="R220" s="306"/>
      <c r="S220" s="306"/>
      <c r="T220" s="306"/>
      <c r="U220" s="306"/>
      <c r="V220" s="306"/>
      <c r="W220" s="306"/>
      <c r="X220" s="306"/>
      <c r="Y220" s="306"/>
      <c r="Z220" s="306"/>
      <c r="AA220" s="306"/>
      <c r="AB220" s="306"/>
      <c r="AC220" s="306"/>
      <c r="AD220" s="2615"/>
      <c r="AE220" s="2615"/>
      <c r="AF220" s="2615"/>
      <c r="AG220" s="2615"/>
      <c r="AH220" s="2615"/>
      <c r="AI220" s="2615"/>
      <c r="AJ220" s="2615"/>
      <c r="AK220" s="2615"/>
      <c r="AL220" s="2615"/>
      <c r="AM220" s="2615"/>
      <c r="AN220" s="2615"/>
      <c r="AO220" s="2615"/>
      <c r="AP220" s="2615"/>
      <c r="AQ220" s="2615"/>
      <c r="AR220" s="2615"/>
      <c r="AS220" s="2615"/>
      <c r="AT220" s="2615"/>
      <c r="AU220" s="2615"/>
      <c r="AV220" s="2615"/>
      <c r="AW220" s="2615"/>
      <c r="AX220" s="2615"/>
      <c r="AY220" s="2615"/>
      <c r="AZ220" s="2615"/>
      <c r="BA220" s="2615"/>
      <c r="BB220" s="2615"/>
      <c r="BC220" s="2615"/>
      <c r="BD220" s="2615"/>
      <c r="BE220" s="2615"/>
      <c r="BF220" s="2615"/>
      <c r="BG220" s="2615"/>
      <c r="BH220" s="2615"/>
      <c r="BI220" s="2615"/>
      <c r="BJ220" s="2615"/>
      <c r="BK220" s="2615"/>
      <c r="BL220" s="2615"/>
      <c r="BM220" s="2615"/>
      <c r="BN220" s="2615"/>
      <c r="BO220" s="2615"/>
      <c r="BP220" s="2615"/>
      <c r="BQ220" s="2615"/>
      <c r="BR220" s="2615"/>
      <c r="BS220" s="2615"/>
      <c r="BT220" s="2615"/>
      <c r="BU220" s="2615"/>
      <c r="BV220" s="2615"/>
      <c r="BW220" s="2615"/>
      <c r="BX220" s="2615"/>
      <c r="BY220" s="2615"/>
      <c r="BZ220" s="2615"/>
      <c r="CA220" s="2615"/>
      <c r="CB220" s="2615"/>
      <c r="CC220" s="2615"/>
      <c r="CD220" s="2615"/>
      <c r="CE220" s="2615"/>
      <c r="CF220" s="2615"/>
      <c r="CG220" s="2615"/>
      <c r="CH220" s="2615"/>
      <c r="CI220" s="2615"/>
      <c r="CJ220" s="2615"/>
      <c r="CK220" s="2615"/>
      <c r="CL220" s="2615"/>
      <c r="CM220" s="2615"/>
      <c r="CN220" s="2615"/>
      <c r="CO220" s="2615"/>
      <c r="CP220" s="2615"/>
      <c r="CQ220" s="2615"/>
      <c r="CR220" s="2615"/>
      <c r="CS220" s="2615"/>
      <c r="CT220" s="2615"/>
      <c r="CU220" s="2615"/>
      <c r="CV220" s="2615"/>
      <c r="CW220" s="2615"/>
      <c r="CX220" s="2615"/>
      <c r="CY220" s="2615"/>
      <c r="CZ220" s="2615"/>
      <c r="DA220" s="2615"/>
      <c r="DB220" s="2615"/>
      <c r="DC220" s="2615"/>
      <c r="DD220" s="2615"/>
      <c r="DE220" s="2615"/>
      <c r="DF220" s="2615"/>
      <c r="DG220" s="2615"/>
      <c r="DH220" s="2615"/>
      <c r="DI220" s="2615"/>
      <c r="DJ220" s="2615"/>
      <c r="DK220" s="2615"/>
      <c r="DL220" s="2615"/>
      <c r="DM220" s="2615"/>
      <c r="DN220" s="2615"/>
      <c r="DO220" s="2615"/>
      <c r="DP220" s="2615"/>
      <c r="DQ220" s="2615"/>
      <c r="DR220" s="2615"/>
      <c r="DS220" s="2615"/>
      <c r="DT220" s="2615"/>
      <c r="DU220" s="2615"/>
      <c r="DV220" s="2615"/>
      <c r="DW220" s="2615"/>
      <c r="DX220" s="2615"/>
      <c r="DY220" s="2615"/>
      <c r="DZ220" s="2615"/>
      <c r="EA220" s="2615"/>
      <c r="EB220" s="2615"/>
      <c r="EC220" s="2615"/>
      <c r="ED220" s="2615"/>
      <c r="EE220" s="2615"/>
      <c r="EF220" s="2615"/>
      <c r="EG220" s="2615"/>
      <c r="EH220" s="2615"/>
      <c r="EI220" s="2615"/>
      <c r="EJ220" s="2615"/>
      <c r="EK220" s="2615"/>
      <c r="EL220" s="2615"/>
      <c r="EM220" s="2615"/>
      <c r="EN220" s="2615"/>
      <c r="EO220" s="2615"/>
      <c r="EP220" s="2615"/>
      <c r="EQ220" s="2615"/>
      <c r="ER220" s="2615"/>
      <c r="ES220" s="2615"/>
      <c r="ET220" s="2615"/>
      <c r="EU220" s="2615"/>
      <c r="EV220" s="2615"/>
      <c r="EW220" s="2615"/>
      <c r="EX220" s="2615"/>
      <c r="EY220" s="2615"/>
      <c r="EZ220" s="2615"/>
      <c r="FA220" s="2615"/>
      <c r="FB220" s="2615"/>
      <c r="FC220" s="2615"/>
      <c r="FD220" s="2615"/>
      <c r="FE220" s="2615"/>
      <c r="FF220" s="2615"/>
      <c r="FG220" s="2615"/>
      <c r="FH220" s="2615"/>
      <c r="FI220" s="2615"/>
      <c r="FJ220" s="2615"/>
      <c r="FK220" s="2615"/>
      <c r="FL220" s="2615"/>
      <c r="FM220" s="2615"/>
      <c r="FN220" s="2615"/>
      <c r="FO220" s="2615"/>
      <c r="FP220" s="2615"/>
      <c r="FQ220" s="2615"/>
      <c r="FR220" s="2615"/>
      <c r="FS220" s="2615"/>
      <c r="FT220" s="2615"/>
      <c r="FU220" s="2615"/>
      <c r="FV220" s="2615"/>
      <c r="FW220" s="2615"/>
      <c r="FX220" s="2615"/>
      <c r="FY220" s="2615"/>
      <c r="FZ220" s="2615"/>
      <c r="GA220" s="2615"/>
      <c r="GB220" s="2615"/>
      <c r="GC220" s="2615"/>
      <c r="GD220" s="2615"/>
      <c r="GE220" s="2615"/>
      <c r="GF220" s="2615"/>
      <c r="GG220" s="2615"/>
      <c r="GH220" s="2615"/>
      <c r="GI220" s="2615"/>
      <c r="GJ220" s="2615"/>
      <c r="GK220" s="2615"/>
      <c r="GL220" s="2615"/>
      <c r="GM220" s="2615"/>
      <c r="GN220" s="2615"/>
      <c r="GO220" s="2615"/>
      <c r="GP220" s="2615"/>
      <c r="GQ220" s="2615"/>
      <c r="GR220" s="2615"/>
      <c r="GS220" s="2615"/>
      <c r="GT220" s="2615"/>
      <c r="GU220" s="2615"/>
      <c r="GV220" s="2615"/>
      <c r="GW220" s="2615"/>
      <c r="GX220" s="2615"/>
      <c r="GY220" s="2615"/>
      <c r="GZ220" s="2615"/>
      <c r="HA220" s="2615"/>
      <c r="HB220" s="2615"/>
      <c r="HC220" s="2615"/>
      <c r="HD220" s="2615"/>
      <c r="HE220" s="2615"/>
      <c r="HF220" s="2615"/>
      <c r="HG220" s="2615"/>
      <c r="HH220" s="2615"/>
      <c r="HI220" s="2615"/>
      <c r="HJ220" s="2615"/>
      <c r="HK220" s="2615"/>
      <c r="HL220" s="2615"/>
      <c r="HM220" s="2615"/>
      <c r="HN220" s="2615"/>
      <c r="HO220" s="2615"/>
      <c r="HP220" s="2615"/>
      <c r="HQ220" s="2615"/>
      <c r="HR220" s="2615"/>
      <c r="HS220" s="2615"/>
      <c r="HT220" s="2615"/>
      <c r="HU220" s="2615"/>
      <c r="HV220" s="2615"/>
      <c r="HW220" s="2615"/>
      <c r="HX220" s="2615"/>
      <c r="HY220" s="2615"/>
      <c r="HZ220" s="2615"/>
      <c r="IA220" s="2615"/>
      <c r="IB220" s="2615"/>
      <c r="IC220" s="2615"/>
      <c r="ID220" s="2615"/>
      <c r="IE220" s="2615"/>
      <c r="IF220" s="2615"/>
      <c r="IG220" s="2615"/>
      <c r="IH220" s="2615"/>
      <c r="II220" s="2615"/>
      <c r="IJ220" s="2615"/>
      <c r="IK220" s="2615"/>
      <c r="IL220" s="2615"/>
      <c r="IM220" s="2615"/>
      <c r="IN220" s="2615"/>
      <c r="IO220" s="2615"/>
      <c r="IP220" s="2615"/>
      <c r="IQ220" s="2615"/>
      <c r="IR220" s="2615"/>
      <c r="IS220" s="2615"/>
      <c r="IT220" s="2615"/>
      <c r="IU220" s="2615"/>
      <c r="IV220" s="2615"/>
      <c r="IW220" s="2615"/>
      <c r="IX220" s="2615"/>
      <c r="IY220" s="2615"/>
      <c r="IZ220" s="2615"/>
      <c r="JA220" s="2615"/>
      <c r="JB220" s="2615"/>
      <c r="JC220" s="2615"/>
      <c r="JD220" s="2615"/>
      <c r="JE220" s="2615"/>
      <c r="JF220" s="2615"/>
      <c r="JG220" s="2615"/>
      <c r="JH220" s="2615"/>
      <c r="JI220" s="2615"/>
      <c r="JJ220" s="2615"/>
      <c r="JK220" s="2615"/>
      <c r="JL220" s="2615"/>
      <c r="JM220" s="2615"/>
      <c r="JN220" s="2615"/>
      <c r="JO220" s="2615"/>
      <c r="JP220" s="2615"/>
      <c r="JQ220" s="2615"/>
      <c r="JR220" s="2615"/>
      <c r="JS220" s="2615"/>
      <c r="JT220" s="2615"/>
      <c r="JU220" s="2615"/>
      <c r="JV220" s="2615"/>
      <c r="JW220" s="2615"/>
      <c r="JX220" s="2615"/>
      <c r="JY220" s="2615"/>
      <c r="JZ220" s="2615"/>
      <c r="KA220" s="2615"/>
      <c r="KB220" s="2615"/>
      <c r="KC220" s="2615"/>
      <c r="KD220" s="2615"/>
      <c r="KE220" s="2615"/>
      <c r="KF220" s="2615"/>
      <c r="KG220" s="2615"/>
      <c r="KH220" s="2615"/>
      <c r="KI220" s="2615"/>
      <c r="KJ220" s="2615"/>
      <c r="KK220" s="2615"/>
      <c r="KL220" s="2615"/>
      <c r="KM220" s="2615"/>
      <c r="KN220" s="2615"/>
      <c r="KO220" s="2615"/>
      <c r="KP220" s="2615"/>
      <c r="KQ220" s="2615"/>
      <c r="KR220" s="2615"/>
      <c r="KS220" s="2615"/>
      <c r="KT220" s="2615"/>
      <c r="KU220" s="2615"/>
      <c r="KV220" s="2615"/>
      <c r="KW220" s="2615"/>
      <c r="KX220" s="2615"/>
      <c r="KY220" s="2615"/>
      <c r="KZ220" s="2615"/>
      <c r="LA220" s="2615"/>
      <c r="LB220" s="2615"/>
      <c r="LC220" s="2615"/>
      <c r="LD220" s="2615"/>
      <c r="LE220" s="2615"/>
      <c r="LF220" s="2615"/>
      <c r="LG220" s="2615"/>
      <c r="LH220" s="2615"/>
      <c r="LI220" s="2615"/>
      <c r="LJ220" s="2615"/>
      <c r="LK220" s="2615"/>
      <c r="LL220" s="2615"/>
      <c r="LM220" s="2615"/>
      <c r="LN220" s="2615"/>
      <c r="LO220" s="2615"/>
      <c r="LP220" s="2615"/>
      <c r="LQ220" s="2615"/>
      <c r="LR220" s="2615"/>
      <c r="LS220" s="2615"/>
      <c r="LT220" s="2615"/>
      <c r="LU220" s="2615"/>
      <c r="LV220" s="2615"/>
      <c r="LW220" s="2615"/>
      <c r="LX220" s="2615"/>
      <c r="LY220" s="2615"/>
      <c r="LZ220" s="2615"/>
      <c r="MA220" s="2615"/>
      <c r="MB220" s="2615"/>
      <c r="MC220" s="2615"/>
      <c r="MD220" s="2615"/>
      <c r="ME220" s="2615"/>
      <c r="MF220" s="2615"/>
      <c r="MG220" s="2615"/>
      <c r="MH220" s="2615"/>
      <c r="MI220" s="2615"/>
      <c r="MJ220" s="2615"/>
      <c r="MK220" s="2615"/>
      <c r="ML220" s="2615"/>
      <c r="MM220" s="2615"/>
      <c r="MN220" s="2615"/>
      <c r="MO220" s="2615"/>
      <c r="MP220" s="2615"/>
      <c r="MQ220" s="2615"/>
      <c r="MR220" s="2615"/>
      <c r="MS220" s="2615"/>
      <c r="MT220" s="2615"/>
      <c r="MU220" s="2615"/>
      <c r="MV220" s="2615"/>
      <c r="MW220" s="2615"/>
      <c r="MX220" s="2615"/>
      <c r="MY220" s="2615"/>
      <c r="MZ220" s="2615"/>
      <c r="NA220" s="2615"/>
      <c r="NB220" s="2615"/>
      <c r="NC220" s="2615"/>
      <c r="ND220" s="2615"/>
      <c r="NE220" s="2615"/>
      <c r="NF220" s="2615"/>
      <c r="NG220" s="2615"/>
      <c r="NH220" s="2615"/>
      <c r="NI220" s="2615"/>
      <c r="NJ220" s="2615"/>
      <c r="NK220" s="2615"/>
      <c r="NL220" s="2615"/>
      <c r="NM220" s="2615"/>
      <c r="NN220" s="2615"/>
      <c r="NO220" s="2615"/>
      <c r="NP220" s="2615"/>
      <c r="NQ220" s="2615"/>
      <c r="NR220" s="2615"/>
      <c r="NS220" s="2615"/>
      <c r="NT220" s="2615"/>
      <c r="NU220" s="2615"/>
      <c r="NV220" s="2615"/>
      <c r="NW220" s="2615"/>
      <c r="NX220" s="2615"/>
      <c r="NY220" s="2615"/>
      <c r="NZ220" s="2615"/>
      <c r="OA220" s="2615"/>
      <c r="OB220" s="2615"/>
      <c r="OC220" s="2615"/>
      <c r="OD220" s="2615"/>
      <c r="OE220" s="2615"/>
      <c r="OF220" s="2615"/>
      <c r="OG220" s="2615"/>
      <c r="OH220" s="2615"/>
      <c r="OI220" s="2615"/>
      <c r="OJ220" s="2615"/>
      <c r="OK220" s="2615"/>
      <c r="OL220" s="2615"/>
      <c r="OM220" s="2615"/>
      <c r="ON220" s="2615"/>
      <c r="OO220" s="2615"/>
      <c r="OP220" s="2615"/>
      <c r="OQ220" s="2615"/>
      <c r="OR220" s="2615"/>
      <c r="OS220" s="2615"/>
      <c r="OT220" s="2615"/>
      <c r="OU220" s="2615"/>
      <c r="OV220" s="2615"/>
      <c r="OW220" s="2615"/>
      <c r="OX220" s="2615"/>
      <c r="OY220" s="2615"/>
      <c r="OZ220" s="2615"/>
      <c r="PA220" s="2615"/>
      <c r="PB220" s="2615"/>
      <c r="PC220" s="2615"/>
      <c r="PD220" s="2615"/>
      <c r="PE220" s="2615"/>
      <c r="PF220" s="2615"/>
      <c r="PG220" s="2615"/>
      <c r="PH220" s="2615"/>
      <c r="PI220" s="2615"/>
      <c r="PJ220" s="2615"/>
      <c r="PK220" s="2615"/>
      <c r="PL220" s="2615"/>
      <c r="PM220" s="2615"/>
      <c r="PN220" s="2615"/>
      <c r="PO220" s="2615"/>
      <c r="PP220" s="2615"/>
      <c r="PQ220" s="2615"/>
      <c r="PR220" s="2615"/>
      <c r="PS220" s="2615"/>
      <c r="PT220" s="2615"/>
      <c r="PU220" s="2615"/>
      <c r="PV220" s="2615"/>
      <c r="PW220" s="2615"/>
      <c r="PX220" s="2615"/>
      <c r="PY220" s="2615"/>
      <c r="PZ220" s="2615"/>
      <c r="QA220" s="2615"/>
      <c r="QB220" s="2615"/>
      <c r="QC220" s="2615"/>
      <c r="QD220" s="2615"/>
      <c r="QE220" s="2615"/>
      <c r="QF220" s="2615"/>
      <c r="QG220" s="2615"/>
      <c r="QH220" s="2615"/>
      <c r="QI220" s="2615"/>
      <c r="QJ220" s="2615"/>
      <c r="QK220" s="2615"/>
      <c r="QL220" s="2615"/>
      <c r="QM220" s="2615"/>
      <c r="QN220" s="2615"/>
      <c r="QO220" s="2615"/>
      <c r="QP220" s="2615"/>
      <c r="QQ220" s="2615"/>
      <c r="QR220" s="2615"/>
      <c r="QS220" s="2615"/>
      <c r="QT220" s="2615"/>
      <c r="QU220" s="2615"/>
      <c r="QV220" s="2615"/>
      <c r="QW220" s="2615"/>
      <c r="QX220" s="2615"/>
      <c r="QY220" s="2615"/>
      <c r="QZ220" s="2615"/>
      <c r="RA220" s="2615"/>
      <c r="RB220" s="2615"/>
      <c r="RC220" s="2615"/>
      <c r="RD220" s="2615"/>
      <c r="RE220" s="2615"/>
      <c r="RF220" s="2615"/>
      <c r="RG220" s="2615"/>
      <c r="RH220" s="2615"/>
      <c r="RI220" s="2615"/>
      <c r="RJ220" s="2615"/>
      <c r="RK220" s="2615"/>
      <c r="RL220" s="2615"/>
      <c r="RM220" s="2615"/>
      <c r="RN220" s="2615"/>
      <c r="RO220" s="2615"/>
      <c r="RP220" s="2615"/>
      <c r="RQ220" s="2615"/>
      <c r="RR220" s="2615"/>
      <c r="RS220" s="2615"/>
      <c r="RT220" s="2615"/>
      <c r="RU220" s="2615"/>
      <c r="RV220" s="2615"/>
      <c r="RW220" s="2615"/>
      <c r="RX220" s="2615"/>
      <c r="RY220" s="2615"/>
      <c r="RZ220" s="2615"/>
      <c r="SA220" s="2615"/>
      <c r="SB220" s="2615"/>
      <c r="SC220" s="2615"/>
      <c r="SD220" s="2615"/>
      <c r="SE220" s="2615"/>
      <c r="SF220" s="2615"/>
      <c r="SG220" s="2615"/>
      <c r="SH220" s="2615"/>
      <c r="SI220" s="2615"/>
      <c r="SJ220" s="2615"/>
      <c r="SK220" s="2615"/>
      <c r="SL220" s="2615"/>
      <c r="SM220" s="2615"/>
      <c r="SN220" s="2615"/>
      <c r="SO220" s="2615"/>
      <c r="SP220" s="2615"/>
      <c r="SQ220" s="2615"/>
      <c r="SR220" s="2615"/>
      <c r="SS220" s="2615"/>
      <c r="ST220" s="2615"/>
      <c r="SU220" s="2615"/>
      <c r="SV220" s="2615"/>
      <c r="SW220" s="2615"/>
      <c r="SX220" s="2615"/>
      <c r="SY220" s="2615"/>
      <c r="SZ220" s="2615"/>
      <c r="TA220" s="2615"/>
      <c r="TB220" s="2615"/>
      <c r="TC220" s="2615"/>
      <c r="TD220" s="2615"/>
      <c r="TE220" s="2615"/>
      <c r="TF220" s="2615"/>
      <c r="TG220" s="2615"/>
      <c r="TH220" s="2615"/>
      <c r="TI220" s="2615"/>
      <c r="TJ220" s="2615"/>
      <c r="TK220" s="2615"/>
      <c r="TL220" s="2615"/>
      <c r="TM220" s="2615"/>
      <c r="TN220" s="2615"/>
      <c r="TO220" s="2615"/>
      <c r="TP220" s="2615"/>
      <c r="TQ220" s="2615"/>
      <c r="TR220" s="2615"/>
      <c r="TS220" s="2615"/>
      <c r="TT220" s="2615"/>
      <c r="TU220" s="2615"/>
      <c r="TV220" s="2615"/>
      <c r="TW220" s="2615"/>
      <c r="TX220" s="2615"/>
      <c r="TY220" s="2615"/>
      <c r="TZ220" s="2615"/>
      <c r="UA220" s="2615"/>
      <c r="UB220" s="2615"/>
      <c r="UC220" s="2615"/>
      <c r="UD220" s="2615"/>
      <c r="UE220" s="2615"/>
      <c r="UF220" s="2615"/>
      <c r="UG220" s="2615"/>
      <c r="UH220" s="2615"/>
      <c r="UI220" s="2615"/>
      <c r="UJ220" s="2615"/>
      <c r="UK220" s="2615"/>
      <c r="UL220" s="2615"/>
      <c r="UM220" s="2615"/>
      <c r="UN220" s="2615"/>
      <c r="UO220" s="2615"/>
      <c r="UP220" s="2615"/>
      <c r="UQ220" s="2615"/>
      <c r="UR220" s="2615"/>
      <c r="US220" s="2615"/>
      <c r="UT220" s="2615"/>
      <c r="UU220" s="2615"/>
      <c r="UV220" s="2615"/>
      <c r="UW220" s="2615"/>
      <c r="UX220" s="2615"/>
      <c r="UY220" s="2615"/>
      <c r="UZ220" s="2615"/>
      <c r="VA220" s="2615"/>
      <c r="VB220" s="2615"/>
      <c r="VC220" s="2615"/>
      <c r="VD220" s="2615"/>
      <c r="VE220" s="2615"/>
      <c r="VF220" s="2615"/>
      <c r="VG220" s="2615"/>
      <c r="VH220" s="2615"/>
      <c r="VI220" s="2615"/>
      <c r="VJ220" s="2615"/>
      <c r="VK220" s="2615"/>
      <c r="VL220" s="2615"/>
      <c r="VM220" s="2615"/>
      <c r="VN220" s="2615"/>
      <c r="VO220" s="2615"/>
      <c r="VP220" s="2615"/>
      <c r="VQ220" s="2615"/>
      <c r="VR220" s="2615"/>
      <c r="VS220" s="2615"/>
      <c r="VT220" s="2615"/>
      <c r="VU220" s="2615"/>
      <c r="VV220" s="2615"/>
      <c r="VW220" s="2615"/>
      <c r="VX220" s="2615"/>
      <c r="VY220" s="2615"/>
      <c r="VZ220" s="2615"/>
      <c r="WA220" s="2615"/>
      <c r="WB220" s="2615"/>
      <c r="WC220" s="2615"/>
      <c r="WD220" s="2615"/>
      <c r="WE220" s="2615"/>
      <c r="WF220" s="2615"/>
      <c r="WG220" s="2615"/>
      <c r="WH220" s="2615"/>
      <c r="WI220" s="2615"/>
      <c r="WJ220" s="2615"/>
      <c r="WK220" s="2615"/>
      <c r="WL220" s="2615"/>
      <c r="WM220" s="2615"/>
      <c r="WN220" s="2615"/>
      <c r="WO220" s="2615"/>
      <c r="WP220" s="2615"/>
      <c r="WQ220" s="2615"/>
      <c r="WR220" s="2615"/>
      <c r="WS220" s="2615"/>
      <c r="WT220" s="2615"/>
      <c r="WU220" s="2615"/>
      <c r="WV220" s="2615"/>
      <c r="WW220" s="2615"/>
      <c r="WX220" s="2615"/>
      <c r="WY220" s="2615"/>
      <c r="WZ220" s="2615"/>
      <c r="XA220" s="2615"/>
      <c r="XB220" s="2615"/>
      <c r="XC220" s="2615"/>
      <c r="XD220" s="2615"/>
      <c r="XE220" s="2615"/>
      <c r="XF220" s="2615"/>
      <c r="XG220" s="2615"/>
      <c r="XH220" s="2615"/>
      <c r="XI220" s="2615"/>
      <c r="XJ220" s="2615"/>
      <c r="XK220" s="2615"/>
      <c r="XL220" s="2615"/>
      <c r="XM220" s="2615"/>
      <c r="XN220" s="2615"/>
      <c r="XO220" s="2615"/>
      <c r="XP220" s="2615"/>
      <c r="XQ220" s="2615"/>
      <c r="XR220" s="2615"/>
      <c r="XS220" s="2615"/>
      <c r="XT220" s="2615"/>
      <c r="XU220" s="2615"/>
      <c r="XV220" s="2615"/>
      <c r="XW220" s="2615"/>
      <c r="XX220" s="2615"/>
      <c r="XY220" s="2615"/>
      <c r="XZ220" s="2615"/>
      <c r="YA220" s="2615"/>
      <c r="YB220" s="2615"/>
      <c r="YC220" s="2615"/>
      <c r="YD220" s="2615"/>
      <c r="YE220" s="2615"/>
      <c r="YF220" s="2615"/>
      <c r="YG220" s="2615"/>
      <c r="YH220" s="2615"/>
      <c r="YI220" s="2615"/>
      <c r="YJ220" s="2615"/>
      <c r="YK220" s="2615"/>
      <c r="YL220" s="2615"/>
      <c r="YM220" s="2615"/>
      <c r="YN220" s="2615"/>
      <c r="YO220" s="2615"/>
      <c r="YP220" s="2615"/>
      <c r="YQ220" s="2615"/>
      <c r="YR220" s="2615"/>
      <c r="YS220" s="2615"/>
      <c r="YT220" s="2615"/>
      <c r="YU220" s="2615"/>
      <c r="YV220" s="2615"/>
      <c r="YW220" s="2615"/>
      <c r="YX220" s="2615"/>
      <c r="YY220" s="2615"/>
      <c r="YZ220" s="2615"/>
      <c r="ZA220" s="2615"/>
      <c r="ZB220" s="2615"/>
      <c r="ZC220" s="2615"/>
      <c r="ZD220" s="2615"/>
      <c r="ZE220" s="2615"/>
      <c r="ZF220" s="2615"/>
      <c r="ZG220" s="2615"/>
      <c r="ZH220" s="2615"/>
      <c r="ZI220" s="2615"/>
      <c r="ZJ220" s="2615"/>
      <c r="ZK220" s="2615"/>
      <c r="ZL220" s="2615"/>
      <c r="ZM220" s="2615"/>
      <c r="ZN220" s="2615"/>
      <c r="ZO220" s="2615"/>
      <c r="ZP220" s="2615"/>
      <c r="ZQ220" s="2615"/>
      <c r="ZR220" s="2615"/>
      <c r="ZS220" s="2615"/>
      <c r="ZT220" s="2615"/>
      <c r="ZU220" s="2615"/>
      <c r="ZV220" s="2615"/>
      <c r="ZW220" s="2615"/>
      <c r="ZX220" s="2615"/>
      <c r="ZY220" s="2615"/>
      <c r="ZZ220" s="2615"/>
      <c r="AAA220" s="2615"/>
      <c r="AAB220" s="2615"/>
      <c r="AAC220" s="2615"/>
      <c r="AAD220" s="2615"/>
      <c r="AAE220" s="2615"/>
      <c r="AAF220" s="2615"/>
      <c r="AAG220" s="2615"/>
      <c r="AAH220" s="2615"/>
      <c r="AAI220" s="2615"/>
      <c r="AAJ220" s="2615"/>
      <c r="AAK220" s="2615"/>
      <c r="AAL220" s="2615"/>
      <c r="AAM220" s="2615"/>
      <c r="AAN220" s="2615"/>
      <c r="AAO220" s="2615"/>
      <c r="AAP220" s="2615"/>
      <c r="AAQ220" s="2615"/>
      <c r="AAR220" s="2615"/>
      <c r="AAS220" s="2615"/>
      <c r="AAT220" s="2615"/>
      <c r="AAU220" s="2615"/>
      <c r="AAV220" s="2615"/>
      <c r="AAW220" s="2615"/>
      <c r="AAX220" s="2615"/>
      <c r="AAY220" s="2615"/>
      <c r="AAZ220" s="2615"/>
      <c r="ABA220" s="2615"/>
      <c r="ABB220" s="2615"/>
      <c r="ABC220" s="2615"/>
      <c r="ABD220" s="2615"/>
      <c r="ABE220" s="2615"/>
      <c r="ABF220" s="2615"/>
      <c r="ABG220" s="2615"/>
      <c r="ABH220" s="2615"/>
      <c r="ABI220" s="2615"/>
      <c r="ABJ220" s="2615"/>
      <c r="ABK220" s="2615"/>
      <c r="ABL220" s="2615"/>
      <c r="ABM220" s="2615"/>
      <c r="ABN220" s="2615"/>
      <c r="ABO220" s="2615"/>
      <c r="ABP220" s="2615"/>
      <c r="ABQ220" s="2615"/>
      <c r="ABR220" s="2615"/>
      <c r="ABS220" s="2615"/>
      <c r="ABT220" s="2615"/>
      <c r="ABU220" s="2615"/>
      <c r="ABV220" s="2615"/>
      <c r="ABW220" s="2615"/>
      <c r="ABX220" s="2615"/>
      <c r="ABY220" s="2615"/>
      <c r="ABZ220" s="2615"/>
      <c r="ACA220" s="2615"/>
      <c r="ACB220" s="2615"/>
      <c r="ACC220" s="2615"/>
      <c r="ACD220" s="2615"/>
      <c r="ACE220" s="2615"/>
      <c r="ACF220" s="2615"/>
      <c r="ACG220" s="2615"/>
      <c r="ACH220" s="2615"/>
      <c r="ACI220" s="2615"/>
      <c r="ACJ220" s="2615"/>
      <c r="ACK220" s="2615"/>
      <c r="ACL220" s="2615"/>
      <c r="ACM220" s="2615"/>
      <c r="ACN220" s="2615"/>
      <c r="ACO220" s="2615"/>
      <c r="ACP220" s="2615"/>
      <c r="ACQ220" s="2615"/>
      <c r="ACR220" s="2615"/>
      <c r="ACS220" s="2615"/>
      <c r="ACT220" s="2615"/>
      <c r="ACU220" s="2615"/>
      <c r="ACV220" s="2615"/>
      <c r="ACW220" s="2615"/>
      <c r="ACX220" s="2615"/>
      <c r="ACY220" s="2615"/>
      <c r="ACZ220" s="2615"/>
      <c r="ADA220" s="2615"/>
      <c r="ADB220" s="2615"/>
      <c r="ADC220" s="2615"/>
      <c r="ADD220" s="2615"/>
      <c r="ADE220" s="2615"/>
      <c r="ADF220" s="2615"/>
      <c r="ADG220" s="2615"/>
      <c r="ADH220" s="2615"/>
      <c r="ADI220" s="2615"/>
      <c r="ADJ220" s="2615"/>
      <c r="ADK220" s="2615"/>
      <c r="ADL220" s="2615"/>
      <c r="ADM220" s="2615"/>
      <c r="ADN220" s="2615"/>
      <c r="ADO220" s="2615"/>
      <c r="ADP220" s="2615"/>
      <c r="ADQ220" s="2615"/>
      <c r="ADR220" s="2615"/>
      <c r="ADS220" s="2615"/>
      <c r="ADT220" s="2615"/>
      <c r="ADU220" s="2615"/>
      <c r="ADV220" s="2615"/>
      <c r="ADW220" s="2615"/>
      <c r="ADX220" s="2615"/>
      <c r="ADY220" s="2615"/>
      <c r="ADZ220" s="2615"/>
      <c r="AEA220" s="2615"/>
      <c r="AEB220" s="2615"/>
      <c r="AEC220" s="2615"/>
      <c r="AED220" s="2615"/>
      <c r="AEE220" s="2615"/>
      <c r="AEF220" s="2615"/>
      <c r="AEG220" s="2615"/>
      <c r="AEH220" s="2615"/>
      <c r="AEI220" s="2615"/>
      <c r="AEJ220" s="2615"/>
      <c r="AEK220" s="2615"/>
      <c r="AEL220" s="2615"/>
      <c r="AEM220" s="2615"/>
      <c r="AEN220" s="2615"/>
      <c r="AEO220" s="2615"/>
      <c r="AEP220" s="2615"/>
      <c r="AEQ220" s="2615"/>
      <c r="AER220" s="2615"/>
      <c r="AES220" s="2615"/>
      <c r="AET220" s="2615"/>
      <c r="AEU220" s="2615"/>
      <c r="AEV220" s="2615"/>
      <c r="AEW220" s="2615"/>
      <c r="AEX220" s="2615"/>
      <c r="AEY220" s="2615"/>
      <c r="AEZ220" s="2615"/>
      <c r="AFA220" s="2615"/>
      <c r="AFB220" s="2615"/>
      <c r="AFC220" s="2615"/>
      <c r="AFD220" s="2615"/>
      <c r="AFE220" s="2615"/>
      <c r="AFF220" s="2615"/>
      <c r="AFG220" s="2615"/>
      <c r="AFH220" s="2615"/>
      <c r="AFI220" s="2615"/>
      <c r="AFJ220" s="2615"/>
      <c r="AFK220" s="2615"/>
      <c r="AFL220" s="2615"/>
      <c r="AFM220" s="2615"/>
      <c r="AFN220" s="2615"/>
      <c r="AFO220" s="2615"/>
      <c r="AFP220" s="2615"/>
      <c r="AFQ220" s="2615"/>
      <c r="AFR220" s="2615"/>
      <c r="AFS220" s="2615"/>
      <c r="AFT220" s="2615"/>
      <c r="AFU220" s="2615"/>
      <c r="AFV220" s="2615"/>
      <c r="AFW220" s="2615"/>
      <c r="AFX220" s="2615"/>
      <c r="AFY220" s="2615"/>
      <c r="AFZ220" s="2615"/>
      <c r="AGA220" s="2615"/>
      <c r="AGB220" s="2615"/>
      <c r="AGC220" s="2615"/>
      <c r="AGD220" s="2615"/>
      <c r="AGE220" s="2615"/>
      <c r="AGF220" s="2615"/>
      <c r="AGG220" s="2615"/>
      <c r="AGH220" s="2615"/>
      <c r="AGI220" s="2615"/>
      <c r="AGJ220" s="2615"/>
      <c r="AGK220" s="2615"/>
      <c r="AGL220" s="2615"/>
      <c r="AGM220" s="2615"/>
      <c r="AGN220" s="2615"/>
      <c r="AGO220" s="2615"/>
      <c r="AGP220" s="2615"/>
      <c r="AGQ220" s="2615"/>
      <c r="AGR220" s="2615"/>
      <c r="AGS220" s="2615"/>
      <c r="AGT220" s="2615"/>
      <c r="AGU220" s="2615"/>
      <c r="AGV220" s="2615"/>
      <c r="AGW220" s="2615"/>
      <c r="AGX220" s="2615"/>
      <c r="AGY220" s="2615"/>
      <c r="AGZ220" s="2615"/>
      <c r="AHA220" s="2615"/>
      <c r="AHB220" s="2615"/>
      <c r="AHC220" s="2615"/>
      <c r="AHD220" s="2615"/>
      <c r="AHE220" s="2615"/>
      <c r="AHF220" s="2615"/>
      <c r="AHG220" s="2615"/>
      <c r="AHH220" s="2615"/>
      <c r="AHI220" s="2615"/>
      <c r="AHJ220" s="2615"/>
      <c r="AHK220" s="2615"/>
      <c r="AHL220" s="2615"/>
      <c r="AHM220" s="2615"/>
      <c r="AHN220" s="2615"/>
      <c r="AHO220" s="2615"/>
      <c r="AHP220" s="2615"/>
      <c r="AHQ220" s="2615"/>
      <c r="AHR220" s="2615"/>
      <c r="AHS220" s="2615"/>
      <c r="AHT220" s="2615"/>
      <c r="AHU220" s="2615"/>
      <c r="AHV220" s="2615"/>
      <c r="AHW220" s="2615"/>
      <c r="AHX220" s="2615"/>
      <c r="AHY220" s="2615"/>
      <c r="AHZ220" s="2615"/>
      <c r="AIA220" s="2615"/>
      <c r="AIB220" s="2615"/>
      <c r="AIC220" s="2615"/>
      <c r="AID220" s="2615"/>
      <c r="AIE220" s="2615"/>
      <c r="AIF220" s="2615"/>
      <c r="AIG220" s="2615"/>
      <c r="AIH220" s="2615"/>
      <c r="AII220" s="2615"/>
      <c r="AIJ220" s="2615"/>
      <c r="AIK220" s="2615"/>
      <c r="AIL220" s="2615"/>
      <c r="AIM220" s="2615"/>
      <c r="AIN220" s="2615"/>
      <c r="AIO220" s="2615"/>
      <c r="AIP220" s="2615"/>
      <c r="AIQ220" s="2615"/>
      <c r="AIR220" s="2615"/>
      <c r="AIS220" s="2615"/>
      <c r="AIT220" s="2615"/>
      <c r="AIU220" s="2615"/>
      <c r="AIV220" s="2615"/>
      <c r="AIW220" s="2615"/>
      <c r="AIX220" s="2615"/>
      <c r="AIY220" s="2615"/>
      <c r="AIZ220" s="2615"/>
      <c r="AJA220" s="2615"/>
      <c r="AJB220" s="2615"/>
      <c r="AJC220" s="2615"/>
      <c r="AJD220" s="2615"/>
      <c r="AJE220" s="2615"/>
      <c r="AJF220" s="2615"/>
      <c r="AJG220" s="2615"/>
      <c r="AJH220" s="2615"/>
      <c r="AJI220" s="2615"/>
      <c r="AJJ220" s="2615"/>
      <c r="AJK220" s="2615"/>
      <c r="AJL220" s="2615"/>
      <c r="AJM220" s="2615"/>
      <c r="AJN220" s="2615"/>
      <c r="AJO220" s="2615"/>
      <c r="AJP220" s="2615"/>
      <c r="AJQ220" s="2615"/>
      <c r="AJR220" s="2615"/>
      <c r="AJS220" s="2615"/>
      <c r="AJT220" s="2615"/>
      <c r="AJU220" s="2615"/>
      <c r="AJV220" s="2615"/>
      <c r="AJW220" s="2615"/>
      <c r="AJX220" s="2615"/>
      <c r="AJY220" s="2615"/>
      <c r="AJZ220" s="2615"/>
      <c r="AKA220" s="2615"/>
      <c r="AKB220" s="2615"/>
      <c r="AKC220" s="2615"/>
      <c r="AKD220" s="2615"/>
      <c r="AKE220" s="2615"/>
      <c r="AKF220" s="2615"/>
      <c r="AKG220" s="2615"/>
      <c r="AKH220" s="2615"/>
      <c r="AKI220" s="2615"/>
      <c r="AKJ220" s="2615"/>
      <c r="AKK220" s="2615"/>
      <c r="AKL220" s="2615"/>
      <c r="AKM220" s="2615"/>
      <c r="AKN220" s="2615"/>
      <c r="AKO220" s="2615"/>
      <c r="AKP220" s="2615"/>
      <c r="AKQ220" s="2615"/>
      <c r="AKR220" s="2615"/>
      <c r="AKS220" s="2615"/>
      <c r="AKT220" s="2615"/>
      <c r="AKU220" s="2615"/>
      <c r="AKV220" s="2615"/>
      <c r="AKW220" s="2615"/>
      <c r="AKX220" s="2615"/>
      <c r="AKY220" s="2615"/>
      <c r="AKZ220" s="2615"/>
      <c r="ALA220" s="2615"/>
      <c r="ALB220" s="2615"/>
      <c r="ALC220" s="2615"/>
      <c r="ALD220" s="2615"/>
      <c r="ALE220" s="2615"/>
      <c r="ALF220" s="2615"/>
      <c r="ALG220" s="2615"/>
      <c r="ALH220" s="2615"/>
      <c r="ALI220" s="2615"/>
      <c r="ALJ220" s="2615"/>
      <c r="ALK220" s="2615"/>
      <c r="ALL220" s="2615"/>
      <c r="ALM220" s="2615"/>
      <c r="ALN220" s="2615"/>
      <c r="ALO220" s="2615"/>
      <c r="ALP220" s="2615"/>
      <c r="ALQ220" s="2615"/>
      <c r="ALR220" s="2615"/>
      <c r="ALS220" s="2615"/>
      <c r="ALT220" s="2615"/>
      <c r="ALU220" s="2615"/>
      <c r="ALV220" s="2615"/>
      <c r="ALW220" s="2615"/>
      <c r="ALX220" s="2615"/>
      <c r="ALY220" s="2615"/>
      <c r="ALZ220" s="2615"/>
      <c r="AMA220" s="2615"/>
      <c r="AMB220" s="2615"/>
      <c r="AMC220" s="2615"/>
      <c r="AMD220" s="2615"/>
      <c r="AME220" s="2615"/>
      <c r="AMF220" s="2615"/>
      <c r="AMG220" s="2615"/>
      <c r="AMH220" s="2615"/>
      <c r="AMI220" s="2615"/>
      <c r="AMJ220" s="2615"/>
      <c r="AMK220" s="2615"/>
      <c r="AML220" s="2615"/>
      <c r="AMM220" s="2615"/>
      <c r="AMN220" s="2615"/>
      <c r="AMO220" s="2615"/>
      <c r="AMP220" s="2615"/>
      <c r="AMQ220" s="2615"/>
      <c r="AMR220" s="2615"/>
      <c r="AMS220" s="2615"/>
      <c r="AMT220" s="2615"/>
      <c r="AMU220" s="2615"/>
      <c r="AMV220" s="2615"/>
      <c r="AMW220" s="2615"/>
      <c r="AMX220" s="2615"/>
      <c r="AMY220" s="2615"/>
      <c r="AMZ220" s="2615"/>
      <c r="ANA220" s="2615"/>
      <c r="ANB220" s="2615"/>
      <c r="ANC220" s="2615"/>
      <c r="AND220" s="2615"/>
      <c r="ANE220" s="2615"/>
      <c r="ANF220" s="2615"/>
      <c r="ANG220" s="2615"/>
      <c r="ANH220" s="2615"/>
      <c r="ANI220" s="2615"/>
      <c r="ANJ220" s="2615"/>
      <c r="ANK220" s="2615"/>
      <c r="ANL220" s="2615"/>
      <c r="ANM220" s="2615"/>
      <c r="ANN220" s="2615"/>
      <c r="ANO220" s="2615"/>
      <c r="ANP220" s="2615"/>
      <c r="ANQ220" s="2615"/>
      <c r="ANR220" s="2615"/>
      <c r="ANS220" s="2615"/>
      <c r="ANT220" s="2615"/>
      <c r="ANU220" s="2615"/>
      <c r="ANV220" s="2615"/>
      <c r="ANW220" s="2615"/>
      <c r="ANX220" s="2615"/>
      <c r="ANY220" s="2615"/>
      <c r="ANZ220" s="2615"/>
      <c r="AOA220" s="2615"/>
      <c r="AOB220" s="2615"/>
      <c r="AOC220" s="2615"/>
      <c r="AOD220" s="2615"/>
      <c r="AOE220" s="2615"/>
      <c r="AOF220" s="2615"/>
      <c r="AOG220" s="2615"/>
      <c r="AOH220" s="2615"/>
      <c r="AOI220" s="2615"/>
      <c r="AOJ220" s="2615"/>
      <c r="AOK220" s="2615"/>
      <c r="AOL220" s="2615"/>
      <c r="AOM220" s="2615"/>
      <c r="AON220" s="2615"/>
      <c r="AOO220" s="2615"/>
      <c r="AOP220" s="2615"/>
      <c r="AOQ220" s="2615"/>
      <c r="AOR220" s="2615"/>
      <c r="AOS220" s="2615"/>
      <c r="AOT220" s="2615"/>
      <c r="AOU220" s="2615"/>
      <c r="AOV220" s="2615"/>
      <c r="AOW220" s="2615"/>
      <c r="AOX220" s="2615"/>
      <c r="AOY220" s="2615"/>
      <c r="AOZ220" s="2615"/>
      <c r="APA220" s="2615"/>
      <c r="APB220" s="2615"/>
      <c r="APC220" s="2615"/>
      <c r="APD220" s="2615"/>
      <c r="APE220" s="2615"/>
      <c r="APF220" s="2615"/>
      <c r="APG220" s="2615"/>
      <c r="APH220" s="2615"/>
      <c r="API220" s="2615"/>
      <c r="APJ220" s="2615"/>
      <c r="APK220" s="2615"/>
      <c r="APL220" s="2615"/>
      <c r="APM220" s="2615"/>
      <c r="APN220" s="2615"/>
      <c r="APO220" s="2615"/>
      <c r="APP220" s="2615"/>
      <c r="APQ220" s="2615"/>
      <c r="APR220" s="2615"/>
      <c r="APS220" s="2615"/>
      <c r="APT220" s="2615"/>
      <c r="APU220" s="2615"/>
      <c r="APV220" s="2615"/>
      <c r="APW220" s="2615"/>
      <c r="APX220" s="2615"/>
      <c r="APY220" s="2615"/>
      <c r="APZ220" s="2615"/>
      <c r="AQA220" s="2615"/>
      <c r="AQB220" s="2615"/>
      <c r="AQC220" s="2615"/>
      <c r="AQD220" s="2615"/>
      <c r="AQE220" s="2615"/>
      <c r="AQF220" s="2615"/>
      <c r="AQG220" s="2615"/>
      <c r="AQH220" s="2615"/>
      <c r="AQI220" s="2615"/>
      <c r="AQJ220" s="2615"/>
      <c r="AQK220" s="2615"/>
      <c r="AQL220" s="2615"/>
      <c r="AQM220" s="2615"/>
      <c r="AQN220" s="2615"/>
      <c r="AQO220" s="2615"/>
      <c r="AQP220" s="2615"/>
      <c r="AQQ220" s="2615"/>
      <c r="AQR220" s="2615"/>
      <c r="AQS220" s="2615"/>
      <c r="AQT220" s="2615"/>
      <c r="AQU220" s="2615"/>
      <c r="AQV220" s="2615"/>
      <c r="AQW220" s="2615"/>
      <c r="AQX220" s="2615"/>
      <c r="AQY220" s="2615"/>
      <c r="AQZ220" s="2615"/>
      <c r="ARA220" s="2615"/>
      <c r="ARB220" s="2615"/>
      <c r="ARC220" s="2615"/>
      <c r="ARD220" s="2615"/>
      <c r="ARE220" s="2615"/>
      <c r="ARF220" s="2615"/>
      <c r="ARG220" s="2615"/>
      <c r="ARH220" s="2615"/>
      <c r="ARI220" s="2615"/>
      <c r="ARJ220" s="2615"/>
      <c r="ARK220" s="2615"/>
      <c r="ARL220" s="2615"/>
      <c r="ARM220" s="2615"/>
      <c r="ARN220" s="2615"/>
      <c r="ARO220" s="2615"/>
      <c r="ARP220" s="2615"/>
      <c r="ARQ220" s="2615"/>
      <c r="ARR220" s="2615"/>
      <c r="ARS220" s="2615"/>
      <c r="ART220" s="2615"/>
      <c r="ARU220" s="2615"/>
      <c r="ARV220" s="2615"/>
      <c r="ARW220" s="2615"/>
      <c r="ARX220" s="2615"/>
      <c r="ARY220" s="2615"/>
      <c r="ARZ220" s="2615"/>
      <c r="ASA220" s="2615"/>
      <c r="ASB220" s="2615"/>
      <c r="ASC220" s="2615"/>
      <c r="ASD220" s="2615"/>
      <c r="ASE220" s="2615"/>
      <c r="ASF220" s="2615"/>
      <c r="ASG220" s="2615"/>
      <c r="ASH220" s="2615"/>
      <c r="ASI220" s="2615"/>
      <c r="ASJ220" s="2615"/>
      <c r="ASK220" s="2615"/>
      <c r="ASL220" s="2615"/>
      <c r="ASM220" s="2615"/>
      <c r="ASN220" s="2615"/>
      <c r="ASO220" s="2615"/>
      <c r="ASP220" s="2615"/>
      <c r="ASQ220" s="2615"/>
      <c r="ASR220" s="2615"/>
      <c r="ASS220" s="2615"/>
      <c r="AST220" s="2615"/>
      <c r="ASU220" s="2615"/>
      <c r="ASV220" s="2615"/>
      <c r="ASW220" s="2615"/>
      <c r="ASX220" s="2615"/>
      <c r="ASY220" s="2615"/>
      <c r="ASZ220" s="2615"/>
      <c r="ATA220" s="2615"/>
      <c r="ATB220" s="2615"/>
      <c r="ATC220" s="2615"/>
      <c r="ATD220" s="2615"/>
      <c r="ATE220" s="2615"/>
      <c r="ATF220" s="2615"/>
      <c r="ATG220" s="2615"/>
      <c r="ATH220" s="2615"/>
      <c r="ATI220" s="2615"/>
      <c r="ATJ220" s="2615"/>
      <c r="ATK220" s="2615"/>
      <c r="ATL220" s="2615"/>
      <c r="ATM220" s="2615"/>
      <c r="ATN220" s="2615"/>
      <c r="ATO220" s="2615"/>
      <c r="ATP220" s="2615"/>
      <c r="ATQ220" s="2615"/>
      <c r="ATR220" s="2615"/>
      <c r="ATS220" s="2615"/>
      <c r="ATT220" s="2615"/>
      <c r="ATU220" s="2615"/>
      <c r="ATV220" s="2615"/>
      <c r="ATW220" s="2615"/>
      <c r="ATX220" s="2615"/>
      <c r="ATY220" s="2615"/>
      <c r="ATZ220" s="2615"/>
      <c r="AUA220" s="2615"/>
      <c r="AUB220" s="2615"/>
      <c r="AUC220" s="2615"/>
      <c r="AUD220" s="2615"/>
      <c r="AUE220" s="2615"/>
      <c r="AUF220" s="2615"/>
      <c r="AUG220" s="2615"/>
      <c r="AUH220" s="2615"/>
      <c r="AUI220" s="2615"/>
      <c r="AUJ220" s="2615"/>
      <c r="AUK220" s="2615"/>
      <c r="AUL220" s="2615"/>
      <c r="AUM220" s="2615"/>
      <c r="AUN220" s="2615"/>
      <c r="AUO220" s="2615"/>
      <c r="AUP220" s="2615"/>
      <c r="AUQ220" s="2615"/>
      <c r="AUR220" s="2615"/>
      <c r="AUS220" s="2615"/>
      <c r="AUT220" s="2615"/>
      <c r="AUU220" s="2615"/>
      <c r="AUV220" s="2615"/>
      <c r="AUW220" s="2615"/>
      <c r="AUX220" s="2615"/>
      <c r="AUY220" s="2615"/>
      <c r="AUZ220" s="2615"/>
      <c r="AVA220" s="2615"/>
      <c r="AVB220" s="2615"/>
      <c r="AVC220" s="2615"/>
      <c r="AVD220" s="2615"/>
      <c r="AVE220" s="2615"/>
      <c r="AVF220" s="2615"/>
      <c r="AVG220" s="2615"/>
      <c r="AVH220" s="2615"/>
      <c r="AVI220" s="2615"/>
      <c r="AVJ220" s="2615"/>
      <c r="AVK220" s="2615"/>
      <c r="AVL220" s="2615"/>
      <c r="AVM220" s="2615"/>
      <c r="AVN220" s="2615"/>
      <c r="AVO220" s="2615"/>
      <c r="AVP220" s="2615"/>
      <c r="AVQ220" s="2615"/>
      <c r="AVR220" s="2615"/>
      <c r="AVS220" s="2615"/>
      <c r="AVT220" s="2615"/>
      <c r="AVU220" s="2615"/>
      <c r="AVV220" s="2615"/>
      <c r="AVW220" s="2615"/>
      <c r="AVX220" s="2615"/>
      <c r="AVY220" s="2615"/>
      <c r="AVZ220" s="2615"/>
      <c r="AWA220" s="2615"/>
      <c r="AWB220" s="2615"/>
      <c r="AWC220" s="2615"/>
      <c r="AWD220" s="2615"/>
      <c r="AWE220" s="2615"/>
      <c r="AWF220" s="2615"/>
      <c r="AWG220" s="2615"/>
      <c r="AWH220" s="2615"/>
      <c r="AWI220" s="2615"/>
      <c r="AWJ220" s="2615"/>
      <c r="AWK220" s="2615"/>
      <c r="AWL220" s="2615"/>
      <c r="AWM220" s="2615"/>
      <c r="AWN220" s="2615"/>
      <c r="AWO220" s="2615"/>
      <c r="AWP220" s="2615"/>
      <c r="AWQ220" s="2615"/>
      <c r="AWR220" s="2615"/>
      <c r="AWS220" s="2615"/>
      <c r="AWT220" s="2615"/>
      <c r="AWU220" s="2615"/>
      <c r="AWV220" s="2615"/>
      <c r="AWW220" s="2615"/>
      <c r="AWX220" s="2615"/>
      <c r="AWY220" s="2615"/>
      <c r="AWZ220" s="2615"/>
      <c r="AXA220" s="2615"/>
      <c r="AXB220" s="2615"/>
      <c r="AXC220" s="2615"/>
      <c r="AXD220" s="2615"/>
      <c r="AXE220" s="2615"/>
      <c r="AXF220" s="2615"/>
      <c r="AXG220" s="2615"/>
      <c r="AXH220" s="2615"/>
      <c r="AXI220" s="2615"/>
      <c r="AXJ220" s="2615"/>
    </row>
    <row r="221" spans="1:1310" s="2616" customFormat="1" ht="23.25" customHeight="1">
      <c r="A221" s="2617"/>
      <c r="B221" s="5509"/>
      <c r="C221" s="5509"/>
      <c r="D221" s="5509"/>
      <c r="E221" s="5509"/>
      <c r="F221" s="5509"/>
      <c r="G221" s="5509"/>
      <c r="H221" s="5509"/>
      <c r="I221" s="5509"/>
      <c r="J221" s="5509"/>
      <c r="K221" s="5509"/>
      <c r="L221" s="5509"/>
      <c r="M221" s="5509"/>
      <c r="N221" s="5509"/>
      <c r="O221" s="5509"/>
      <c r="P221" s="5509"/>
      <c r="Q221" s="5509"/>
      <c r="R221" s="306"/>
      <c r="S221" s="306"/>
      <c r="T221" s="306"/>
      <c r="U221" s="306"/>
      <c r="V221" s="306"/>
      <c r="W221" s="306"/>
      <c r="X221" s="306"/>
      <c r="Y221" s="306"/>
      <c r="Z221" s="306"/>
      <c r="AA221" s="306"/>
      <c r="AB221" s="306"/>
      <c r="AC221" s="306"/>
      <c r="AD221" s="2615"/>
      <c r="AE221" s="2615"/>
      <c r="AF221" s="2615"/>
      <c r="AG221" s="2615"/>
      <c r="AH221" s="2615"/>
      <c r="AI221" s="2615"/>
      <c r="AJ221" s="2615"/>
      <c r="AK221" s="2615"/>
      <c r="AL221" s="2615"/>
      <c r="AM221" s="2615"/>
      <c r="AN221" s="2615"/>
      <c r="AO221" s="2615"/>
      <c r="AP221" s="2615"/>
      <c r="AQ221" s="2615"/>
      <c r="AR221" s="2615"/>
      <c r="AS221" s="2615"/>
      <c r="AT221" s="2615"/>
      <c r="AU221" s="2615"/>
      <c r="AV221" s="2615"/>
      <c r="AW221" s="2615"/>
      <c r="AX221" s="2615"/>
      <c r="AY221" s="2615"/>
      <c r="AZ221" s="2615"/>
      <c r="BA221" s="2615"/>
      <c r="BB221" s="2615"/>
      <c r="BC221" s="2615"/>
      <c r="BD221" s="2615"/>
      <c r="BE221" s="2615"/>
      <c r="BF221" s="2615"/>
      <c r="BG221" s="2615"/>
      <c r="BH221" s="2615"/>
      <c r="BI221" s="2615"/>
      <c r="BJ221" s="2615"/>
      <c r="BK221" s="2615"/>
      <c r="BL221" s="2615"/>
      <c r="BM221" s="2615"/>
      <c r="BN221" s="2615"/>
      <c r="BO221" s="2615"/>
      <c r="BP221" s="2615"/>
      <c r="BQ221" s="2615"/>
      <c r="BR221" s="2615"/>
      <c r="BS221" s="2615"/>
      <c r="BT221" s="2615"/>
      <c r="BU221" s="2615"/>
      <c r="BV221" s="2615"/>
      <c r="BW221" s="2615"/>
      <c r="BX221" s="2615"/>
      <c r="BY221" s="2615"/>
      <c r="BZ221" s="2615"/>
      <c r="CA221" s="2615"/>
      <c r="CB221" s="2615"/>
      <c r="CC221" s="2615"/>
      <c r="CD221" s="2615"/>
      <c r="CE221" s="2615"/>
      <c r="CF221" s="2615"/>
      <c r="CG221" s="2615"/>
      <c r="CH221" s="2615"/>
      <c r="CI221" s="2615"/>
      <c r="CJ221" s="2615"/>
      <c r="CK221" s="2615"/>
      <c r="CL221" s="2615"/>
      <c r="CM221" s="2615"/>
      <c r="CN221" s="2615"/>
      <c r="CO221" s="2615"/>
      <c r="CP221" s="2615"/>
      <c r="CQ221" s="2615"/>
      <c r="CR221" s="2615"/>
      <c r="CS221" s="2615"/>
      <c r="CT221" s="2615"/>
      <c r="CU221" s="2615"/>
      <c r="CV221" s="2615"/>
      <c r="CW221" s="2615"/>
      <c r="CX221" s="2615"/>
      <c r="CY221" s="2615"/>
      <c r="CZ221" s="2615"/>
      <c r="DA221" s="2615"/>
      <c r="DB221" s="2615"/>
      <c r="DC221" s="2615"/>
      <c r="DD221" s="2615"/>
      <c r="DE221" s="2615"/>
      <c r="DF221" s="2615"/>
      <c r="DG221" s="2615"/>
      <c r="DH221" s="2615"/>
      <c r="DI221" s="2615"/>
      <c r="DJ221" s="2615"/>
      <c r="DK221" s="2615"/>
      <c r="DL221" s="2615"/>
      <c r="DM221" s="2615"/>
      <c r="DN221" s="2615"/>
      <c r="DO221" s="2615"/>
      <c r="DP221" s="2615"/>
      <c r="DQ221" s="2615"/>
      <c r="DR221" s="2615"/>
      <c r="DS221" s="2615"/>
      <c r="DT221" s="2615"/>
      <c r="DU221" s="2615"/>
      <c r="DV221" s="2615"/>
      <c r="DW221" s="2615"/>
      <c r="DX221" s="2615"/>
      <c r="DY221" s="2615"/>
      <c r="DZ221" s="2615"/>
      <c r="EA221" s="2615"/>
      <c r="EB221" s="2615"/>
      <c r="EC221" s="2615"/>
      <c r="ED221" s="2615"/>
      <c r="EE221" s="2615"/>
      <c r="EF221" s="2615"/>
      <c r="EG221" s="2615"/>
      <c r="EH221" s="2615"/>
      <c r="EI221" s="2615"/>
      <c r="EJ221" s="2615"/>
      <c r="EK221" s="2615"/>
      <c r="EL221" s="2615"/>
      <c r="EM221" s="2615"/>
      <c r="EN221" s="2615"/>
      <c r="EO221" s="2615"/>
      <c r="EP221" s="2615"/>
      <c r="EQ221" s="2615"/>
      <c r="ER221" s="2615"/>
      <c r="ES221" s="2615"/>
      <c r="ET221" s="2615"/>
      <c r="EU221" s="2615"/>
      <c r="EV221" s="2615"/>
      <c r="EW221" s="2615"/>
      <c r="EX221" s="2615"/>
      <c r="EY221" s="2615"/>
      <c r="EZ221" s="2615"/>
      <c r="FA221" s="2615"/>
      <c r="FB221" s="2615"/>
      <c r="FC221" s="2615"/>
      <c r="FD221" s="2615"/>
      <c r="FE221" s="2615"/>
      <c r="FF221" s="2615"/>
      <c r="FG221" s="2615"/>
      <c r="FH221" s="2615"/>
      <c r="FI221" s="2615"/>
      <c r="FJ221" s="2615"/>
      <c r="FK221" s="2615"/>
      <c r="FL221" s="2615"/>
      <c r="FM221" s="2615"/>
      <c r="FN221" s="2615"/>
      <c r="FO221" s="2615"/>
      <c r="FP221" s="2615"/>
      <c r="FQ221" s="2615"/>
      <c r="FR221" s="2615"/>
      <c r="FS221" s="2615"/>
      <c r="FT221" s="2615"/>
      <c r="FU221" s="2615"/>
      <c r="FV221" s="2615"/>
      <c r="FW221" s="2615"/>
      <c r="FX221" s="2615"/>
      <c r="FY221" s="2615"/>
      <c r="FZ221" s="2615"/>
      <c r="GA221" s="2615"/>
      <c r="GB221" s="2615"/>
      <c r="GC221" s="2615"/>
      <c r="GD221" s="2615"/>
      <c r="GE221" s="2615"/>
      <c r="GF221" s="2615"/>
      <c r="GG221" s="2615"/>
      <c r="GH221" s="2615"/>
      <c r="GI221" s="2615"/>
      <c r="GJ221" s="2615"/>
      <c r="GK221" s="2615"/>
      <c r="GL221" s="2615"/>
      <c r="GM221" s="2615"/>
      <c r="GN221" s="2615"/>
      <c r="GO221" s="2615"/>
      <c r="GP221" s="2615"/>
      <c r="GQ221" s="2615"/>
      <c r="GR221" s="2615"/>
      <c r="GS221" s="2615"/>
      <c r="GT221" s="2615"/>
      <c r="GU221" s="2615"/>
      <c r="GV221" s="2615"/>
      <c r="GW221" s="2615"/>
      <c r="GX221" s="2615"/>
      <c r="GY221" s="2615"/>
      <c r="GZ221" s="2615"/>
      <c r="HA221" s="2615"/>
      <c r="HB221" s="2615"/>
      <c r="HC221" s="2615"/>
      <c r="HD221" s="2615"/>
      <c r="HE221" s="2615"/>
      <c r="HF221" s="2615"/>
      <c r="HG221" s="2615"/>
      <c r="HH221" s="2615"/>
      <c r="HI221" s="2615"/>
      <c r="HJ221" s="2615"/>
      <c r="HK221" s="2615"/>
      <c r="HL221" s="2615"/>
      <c r="HM221" s="2615"/>
      <c r="HN221" s="2615"/>
      <c r="HO221" s="2615"/>
      <c r="HP221" s="2615"/>
      <c r="HQ221" s="2615"/>
      <c r="HR221" s="2615"/>
      <c r="HS221" s="2615"/>
      <c r="HT221" s="2615"/>
      <c r="HU221" s="2615"/>
      <c r="HV221" s="2615"/>
      <c r="HW221" s="2615"/>
      <c r="HX221" s="2615"/>
      <c r="HY221" s="2615"/>
      <c r="HZ221" s="2615"/>
      <c r="IA221" s="2615"/>
      <c r="IB221" s="2615"/>
      <c r="IC221" s="2615"/>
      <c r="ID221" s="2615"/>
      <c r="IE221" s="2615"/>
      <c r="IF221" s="2615"/>
      <c r="IG221" s="2615"/>
      <c r="IH221" s="2615"/>
      <c r="II221" s="2615"/>
      <c r="IJ221" s="2615"/>
      <c r="IK221" s="2615"/>
      <c r="IL221" s="2615"/>
      <c r="IM221" s="2615"/>
      <c r="IN221" s="2615"/>
      <c r="IO221" s="2615"/>
      <c r="IP221" s="2615"/>
      <c r="IQ221" s="2615"/>
      <c r="IR221" s="2615"/>
      <c r="IS221" s="2615"/>
      <c r="IT221" s="2615"/>
      <c r="IU221" s="2615"/>
      <c r="IV221" s="2615"/>
      <c r="IW221" s="2615"/>
      <c r="IX221" s="2615"/>
      <c r="IY221" s="2615"/>
      <c r="IZ221" s="2615"/>
      <c r="JA221" s="2615"/>
      <c r="JB221" s="2615"/>
      <c r="JC221" s="2615"/>
      <c r="JD221" s="2615"/>
      <c r="JE221" s="2615"/>
      <c r="JF221" s="2615"/>
      <c r="JG221" s="2615"/>
      <c r="JH221" s="2615"/>
      <c r="JI221" s="2615"/>
      <c r="JJ221" s="2615"/>
      <c r="JK221" s="2615"/>
      <c r="JL221" s="2615"/>
      <c r="JM221" s="2615"/>
      <c r="JN221" s="2615"/>
      <c r="JO221" s="2615"/>
      <c r="JP221" s="2615"/>
      <c r="JQ221" s="2615"/>
      <c r="JR221" s="2615"/>
      <c r="JS221" s="2615"/>
      <c r="JT221" s="2615"/>
      <c r="JU221" s="2615"/>
      <c r="JV221" s="2615"/>
      <c r="JW221" s="2615"/>
      <c r="JX221" s="2615"/>
      <c r="JY221" s="2615"/>
      <c r="JZ221" s="2615"/>
      <c r="KA221" s="2615"/>
      <c r="KB221" s="2615"/>
      <c r="KC221" s="2615"/>
      <c r="KD221" s="2615"/>
      <c r="KE221" s="2615"/>
      <c r="KF221" s="2615"/>
      <c r="KG221" s="2615"/>
      <c r="KH221" s="2615"/>
      <c r="KI221" s="2615"/>
      <c r="KJ221" s="2615"/>
      <c r="KK221" s="2615"/>
      <c r="KL221" s="2615"/>
      <c r="KM221" s="2615"/>
      <c r="KN221" s="2615"/>
      <c r="KO221" s="2615"/>
      <c r="KP221" s="2615"/>
      <c r="KQ221" s="2615"/>
      <c r="KR221" s="2615"/>
      <c r="KS221" s="2615"/>
      <c r="KT221" s="2615"/>
      <c r="KU221" s="2615"/>
      <c r="KV221" s="2615"/>
      <c r="KW221" s="2615"/>
      <c r="KX221" s="2615"/>
      <c r="KY221" s="2615"/>
      <c r="KZ221" s="2615"/>
      <c r="LA221" s="2615"/>
      <c r="LB221" s="2615"/>
      <c r="LC221" s="2615"/>
      <c r="LD221" s="2615"/>
      <c r="LE221" s="2615"/>
      <c r="LF221" s="2615"/>
      <c r="LG221" s="2615"/>
      <c r="LH221" s="2615"/>
      <c r="LI221" s="2615"/>
      <c r="LJ221" s="2615"/>
      <c r="LK221" s="2615"/>
      <c r="LL221" s="2615"/>
      <c r="LM221" s="2615"/>
      <c r="LN221" s="2615"/>
      <c r="LO221" s="2615"/>
      <c r="LP221" s="2615"/>
      <c r="LQ221" s="2615"/>
      <c r="LR221" s="2615"/>
      <c r="LS221" s="2615"/>
      <c r="LT221" s="2615"/>
      <c r="LU221" s="2615"/>
      <c r="LV221" s="2615"/>
      <c r="LW221" s="2615"/>
      <c r="LX221" s="2615"/>
      <c r="LY221" s="2615"/>
      <c r="LZ221" s="2615"/>
      <c r="MA221" s="2615"/>
      <c r="MB221" s="2615"/>
      <c r="MC221" s="2615"/>
      <c r="MD221" s="2615"/>
      <c r="ME221" s="2615"/>
      <c r="MF221" s="2615"/>
      <c r="MG221" s="2615"/>
      <c r="MH221" s="2615"/>
      <c r="MI221" s="2615"/>
      <c r="MJ221" s="2615"/>
      <c r="MK221" s="2615"/>
      <c r="ML221" s="2615"/>
      <c r="MM221" s="2615"/>
      <c r="MN221" s="2615"/>
      <c r="MO221" s="2615"/>
      <c r="MP221" s="2615"/>
      <c r="MQ221" s="2615"/>
      <c r="MR221" s="2615"/>
      <c r="MS221" s="2615"/>
      <c r="MT221" s="2615"/>
      <c r="MU221" s="2615"/>
      <c r="MV221" s="2615"/>
      <c r="MW221" s="2615"/>
      <c r="MX221" s="2615"/>
      <c r="MY221" s="2615"/>
      <c r="MZ221" s="2615"/>
      <c r="NA221" s="2615"/>
      <c r="NB221" s="2615"/>
      <c r="NC221" s="2615"/>
      <c r="ND221" s="2615"/>
      <c r="NE221" s="2615"/>
      <c r="NF221" s="2615"/>
      <c r="NG221" s="2615"/>
      <c r="NH221" s="2615"/>
      <c r="NI221" s="2615"/>
      <c r="NJ221" s="2615"/>
      <c r="NK221" s="2615"/>
      <c r="NL221" s="2615"/>
      <c r="NM221" s="2615"/>
      <c r="NN221" s="2615"/>
      <c r="NO221" s="2615"/>
      <c r="NP221" s="2615"/>
      <c r="NQ221" s="2615"/>
      <c r="NR221" s="2615"/>
      <c r="NS221" s="2615"/>
      <c r="NT221" s="2615"/>
      <c r="NU221" s="2615"/>
      <c r="NV221" s="2615"/>
      <c r="NW221" s="2615"/>
      <c r="NX221" s="2615"/>
      <c r="NY221" s="2615"/>
      <c r="NZ221" s="2615"/>
      <c r="OA221" s="2615"/>
      <c r="OB221" s="2615"/>
      <c r="OC221" s="2615"/>
      <c r="OD221" s="2615"/>
      <c r="OE221" s="2615"/>
      <c r="OF221" s="2615"/>
      <c r="OG221" s="2615"/>
      <c r="OH221" s="2615"/>
      <c r="OI221" s="2615"/>
      <c r="OJ221" s="2615"/>
      <c r="OK221" s="2615"/>
      <c r="OL221" s="2615"/>
      <c r="OM221" s="2615"/>
      <c r="ON221" s="2615"/>
      <c r="OO221" s="2615"/>
      <c r="OP221" s="2615"/>
      <c r="OQ221" s="2615"/>
      <c r="OR221" s="2615"/>
      <c r="OS221" s="2615"/>
      <c r="OT221" s="2615"/>
      <c r="OU221" s="2615"/>
      <c r="OV221" s="2615"/>
      <c r="OW221" s="2615"/>
      <c r="OX221" s="2615"/>
      <c r="OY221" s="2615"/>
      <c r="OZ221" s="2615"/>
      <c r="PA221" s="2615"/>
      <c r="PB221" s="2615"/>
      <c r="PC221" s="2615"/>
      <c r="PD221" s="2615"/>
      <c r="PE221" s="2615"/>
      <c r="PF221" s="2615"/>
      <c r="PG221" s="2615"/>
      <c r="PH221" s="2615"/>
      <c r="PI221" s="2615"/>
      <c r="PJ221" s="2615"/>
      <c r="PK221" s="2615"/>
      <c r="PL221" s="2615"/>
      <c r="PM221" s="2615"/>
      <c r="PN221" s="2615"/>
      <c r="PO221" s="2615"/>
      <c r="PP221" s="2615"/>
      <c r="PQ221" s="2615"/>
      <c r="PR221" s="2615"/>
      <c r="PS221" s="2615"/>
      <c r="PT221" s="2615"/>
      <c r="PU221" s="2615"/>
      <c r="PV221" s="2615"/>
      <c r="PW221" s="2615"/>
      <c r="PX221" s="2615"/>
      <c r="PY221" s="2615"/>
      <c r="PZ221" s="2615"/>
      <c r="QA221" s="2615"/>
      <c r="QB221" s="2615"/>
      <c r="QC221" s="2615"/>
      <c r="QD221" s="2615"/>
      <c r="QE221" s="2615"/>
      <c r="QF221" s="2615"/>
      <c r="QG221" s="2615"/>
      <c r="QH221" s="2615"/>
      <c r="QI221" s="2615"/>
      <c r="QJ221" s="2615"/>
      <c r="QK221" s="2615"/>
      <c r="QL221" s="2615"/>
      <c r="QM221" s="2615"/>
      <c r="QN221" s="2615"/>
      <c r="QO221" s="2615"/>
      <c r="QP221" s="2615"/>
      <c r="QQ221" s="2615"/>
      <c r="QR221" s="2615"/>
      <c r="QS221" s="2615"/>
      <c r="QT221" s="2615"/>
      <c r="QU221" s="2615"/>
      <c r="QV221" s="2615"/>
      <c r="QW221" s="2615"/>
      <c r="QX221" s="2615"/>
      <c r="QY221" s="2615"/>
      <c r="QZ221" s="2615"/>
      <c r="RA221" s="2615"/>
      <c r="RB221" s="2615"/>
      <c r="RC221" s="2615"/>
      <c r="RD221" s="2615"/>
      <c r="RE221" s="2615"/>
      <c r="RF221" s="2615"/>
      <c r="RG221" s="2615"/>
      <c r="RH221" s="2615"/>
      <c r="RI221" s="2615"/>
      <c r="RJ221" s="2615"/>
      <c r="RK221" s="2615"/>
      <c r="RL221" s="2615"/>
      <c r="RM221" s="2615"/>
      <c r="RN221" s="2615"/>
      <c r="RO221" s="2615"/>
      <c r="RP221" s="2615"/>
      <c r="RQ221" s="2615"/>
      <c r="RR221" s="2615"/>
      <c r="RS221" s="2615"/>
      <c r="RT221" s="2615"/>
      <c r="RU221" s="2615"/>
      <c r="RV221" s="2615"/>
      <c r="RW221" s="2615"/>
      <c r="RX221" s="2615"/>
      <c r="RY221" s="2615"/>
      <c r="RZ221" s="2615"/>
      <c r="SA221" s="2615"/>
      <c r="SB221" s="2615"/>
      <c r="SC221" s="2615"/>
      <c r="SD221" s="2615"/>
      <c r="SE221" s="2615"/>
      <c r="SF221" s="2615"/>
      <c r="SG221" s="2615"/>
      <c r="SH221" s="2615"/>
      <c r="SI221" s="2615"/>
      <c r="SJ221" s="2615"/>
      <c r="SK221" s="2615"/>
      <c r="SL221" s="2615"/>
      <c r="SM221" s="2615"/>
      <c r="SN221" s="2615"/>
      <c r="SO221" s="2615"/>
      <c r="SP221" s="2615"/>
      <c r="SQ221" s="2615"/>
      <c r="SR221" s="2615"/>
      <c r="SS221" s="2615"/>
      <c r="ST221" s="2615"/>
      <c r="SU221" s="2615"/>
      <c r="SV221" s="2615"/>
      <c r="SW221" s="2615"/>
      <c r="SX221" s="2615"/>
      <c r="SY221" s="2615"/>
      <c r="SZ221" s="2615"/>
      <c r="TA221" s="2615"/>
      <c r="TB221" s="2615"/>
      <c r="TC221" s="2615"/>
      <c r="TD221" s="2615"/>
      <c r="TE221" s="2615"/>
      <c r="TF221" s="2615"/>
      <c r="TG221" s="2615"/>
      <c r="TH221" s="2615"/>
      <c r="TI221" s="2615"/>
      <c r="TJ221" s="2615"/>
      <c r="TK221" s="2615"/>
      <c r="TL221" s="2615"/>
      <c r="TM221" s="2615"/>
      <c r="TN221" s="2615"/>
      <c r="TO221" s="2615"/>
      <c r="TP221" s="2615"/>
      <c r="TQ221" s="2615"/>
      <c r="TR221" s="2615"/>
      <c r="TS221" s="2615"/>
      <c r="TT221" s="2615"/>
      <c r="TU221" s="2615"/>
      <c r="TV221" s="2615"/>
      <c r="TW221" s="2615"/>
      <c r="TX221" s="2615"/>
      <c r="TY221" s="2615"/>
      <c r="TZ221" s="2615"/>
      <c r="UA221" s="2615"/>
      <c r="UB221" s="2615"/>
      <c r="UC221" s="2615"/>
      <c r="UD221" s="2615"/>
      <c r="UE221" s="2615"/>
      <c r="UF221" s="2615"/>
      <c r="UG221" s="2615"/>
      <c r="UH221" s="2615"/>
      <c r="UI221" s="2615"/>
      <c r="UJ221" s="2615"/>
      <c r="UK221" s="2615"/>
      <c r="UL221" s="2615"/>
      <c r="UM221" s="2615"/>
      <c r="UN221" s="2615"/>
      <c r="UO221" s="2615"/>
      <c r="UP221" s="2615"/>
      <c r="UQ221" s="2615"/>
      <c r="UR221" s="2615"/>
      <c r="US221" s="2615"/>
      <c r="UT221" s="2615"/>
      <c r="UU221" s="2615"/>
      <c r="UV221" s="2615"/>
      <c r="UW221" s="2615"/>
      <c r="UX221" s="2615"/>
      <c r="UY221" s="2615"/>
      <c r="UZ221" s="2615"/>
      <c r="VA221" s="2615"/>
      <c r="VB221" s="2615"/>
      <c r="VC221" s="2615"/>
      <c r="VD221" s="2615"/>
      <c r="VE221" s="2615"/>
      <c r="VF221" s="2615"/>
      <c r="VG221" s="2615"/>
      <c r="VH221" s="2615"/>
      <c r="VI221" s="2615"/>
      <c r="VJ221" s="2615"/>
      <c r="VK221" s="2615"/>
      <c r="VL221" s="2615"/>
      <c r="VM221" s="2615"/>
      <c r="VN221" s="2615"/>
      <c r="VO221" s="2615"/>
      <c r="VP221" s="2615"/>
      <c r="VQ221" s="2615"/>
      <c r="VR221" s="2615"/>
      <c r="VS221" s="2615"/>
      <c r="VT221" s="2615"/>
      <c r="VU221" s="2615"/>
      <c r="VV221" s="2615"/>
      <c r="VW221" s="2615"/>
      <c r="VX221" s="2615"/>
      <c r="VY221" s="2615"/>
      <c r="VZ221" s="2615"/>
      <c r="WA221" s="2615"/>
      <c r="WB221" s="2615"/>
      <c r="WC221" s="2615"/>
      <c r="WD221" s="2615"/>
      <c r="WE221" s="2615"/>
      <c r="WF221" s="2615"/>
      <c r="WG221" s="2615"/>
      <c r="WH221" s="2615"/>
      <c r="WI221" s="2615"/>
      <c r="WJ221" s="2615"/>
      <c r="WK221" s="2615"/>
      <c r="WL221" s="2615"/>
      <c r="WM221" s="2615"/>
      <c r="WN221" s="2615"/>
      <c r="WO221" s="2615"/>
      <c r="WP221" s="2615"/>
      <c r="WQ221" s="2615"/>
      <c r="WR221" s="2615"/>
      <c r="WS221" s="2615"/>
      <c r="WT221" s="2615"/>
      <c r="WU221" s="2615"/>
      <c r="WV221" s="2615"/>
      <c r="WW221" s="2615"/>
      <c r="WX221" s="2615"/>
      <c r="WY221" s="2615"/>
      <c r="WZ221" s="2615"/>
      <c r="XA221" s="2615"/>
      <c r="XB221" s="2615"/>
      <c r="XC221" s="2615"/>
      <c r="XD221" s="2615"/>
      <c r="XE221" s="2615"/>
      <c r="XF221" s="2615"/>
      <c r="XG221" s="2615"/>
      <c r="XH221" s="2615"/>
      <c r="XI221" s="2615"/>
      <c r="XJ221" s="2615"/>
      <c r="XK221" s="2615"/>
      <c r="XL221" s="2615"/>
      <c r="XM221" s="2615"/>
      <c r="XN221" s="2615"/>
      <c r="XO221" s="2615"/>
      <c r="XP221" s="2615"/>
      <c r="XQ221" s="2615"/>
      <c r="XR221" s="2615"/>
      <c r="XS221" s="2615"/>
      <c r="XT221" s="2615"/>
      <c r="XU221" s="2615"/>
      <c r="XV221" s="2615"/>
      <c r="XW221" s="2615"/>
      <c r="XX221" s="2615"/>
      <c r="XY221" s="2615"/>
      <c r="XZ221" s="2615"/>
      <c r="YA221" s="2615"/>
      <c r="YB221" s="2615"/>
      <c r="YC221" s="2615"/>
      <c r="YD221" s="2615"/>
      <c r="YE221" s="2615"/>
      <c r="YF221" s="2615"/>
      <c r="YG221" s="2615"/>
      <c r="YH221" s="2615"/>
      <c r="YI221" s="2615"/>
      <c r="YJ221" s="2615"/>
      <c r="YK221" s="2615"/>
      <c r="YL221" s="2615"/>
      <c r="YM221" s="2615"/>
      <c r="YN221" s="2615"/>
      <c r="YO221" s="2615"/>
      <c r="YP221" s="2615"/>
      <c r="YQ221" s="2615"/>
      <c r="YR221" s="2615"/>
      <c r="YS221" s="2615"/>
      <c r="YT221" s="2615"/>
      <c r="YU221" s="2615"/>
      <c r="YV221" s="2615"/>
      <c r="YW221" s="2615"/>
      <c r="YX221" s="2615"/>
      <c r="YY221" s="2615"/>
      <c r="YZ221" s="2615"/>
      <c r="ZA221" s="2615"/>
      <c r="ZB221" s="2615"/>
      <c r="ZC221" s="2615"/>
      <c r="ZD221" s="2615"/>
      <c r="ZE221" s="2615"/>
      <c r="ZF221" s="2615"/>
      <c r="ZG221" s="2615"/>
      <c r="ZH221" s="2615"/>
      <c r="ZI221" s="2615"/>
      <c r="ZJ221" s="2615"/>
      <c r="ZK221" s="2615"/>
      <c r="ZL221" s="2615"/>
      <c r="ZM221" s="2615"/>
      <c r="ZN221" s="2615"/>
      <c r="ZO221" s="2615"/>
      <c r="ZP221" s="2615"/>
      <c r="ZQ221" s="2615"/>
      <c r="ZR221" s="2615"/>
      <c r="ZS221" s="2615"/>
      <c r="ZT221" s="2615"/>
      <c r="ZU221" s="2615"/>
      <c r="ZV221" s="2615"/>
      <c r="ZW221" s="2615"/>
      <c r="ZX221" s="2615"/>
      <c r="ZY221" s="2615"/>
      <c r="ZZ221" s="2615"/>
      <c r="AAA221" s="2615"/>
      <c r="AAB221" s="2615"/>
      <c r="AAC221" s="2615"/>
      <c r="AAD221" s="2615"/>
      <c r="AAE221" s="2615"/>
      <c r="AAF221" s="2615"/>
      <c r="AAG221" s="2615"/>
      <c r="AAH221" s="2615"/>
      <c r="AAI221" s="2615"/>
      <c r="AAJ221" s="2615"/>
      <c r="AAK221" s="2615"/>
      <c r="AAL221" s="2615"/>
      <c r="AAM221" s="2615"/>
      <c r="AAN221" s="2615"/>
      <c r="AAO221" s="2615"/>
      <c r="AAP221" s="2615"/>
      <c r="AAQ221" s="2615"/>
      <c r="AAR221" s="2615"/>
      <c r="AAS221" s="2615"/>
      <c r="AAT221" s="2615"/>
      <c r="AAU221" s="2615"/>
      <c r="AAV221" s="2615"/>
      <c r="AAW221" s="2615"/>
      <c r="AAX221" s="2615"/>
      <c r="AAY221" s="2615"/>
      <c r="AAZ221" s="2615"/>
      <c r="ABA221" s="2615"/>
      <c r="ABB221" s="2615"/>
      <c r="ABC221" s="2615"/>
      <c r="ABD221" s="2615"/>
      <c r="ABE221" s="2615"/>
      <c r="ABF221" s="2615"/>
      <c r="ABG221" s="2615"/>
      <c r="ABH221" s="2615"/>
      <c r="ABI221" s="2615"/>
      <c r="ABJ221" s="2615"/>
      <c r="ABK221" s="2615"/>
      <c r="ABL221" s="2615"/>
      <c r="ABM221" s="2615"/>
      <c r="ABN221" s="2615"/>
      <c r="ABO221" s="2615"/>
      <c r="ABP221" s="2615"/>
      <c r="ABQ221" s="2615"/>
      <c r="ABR221" s="2615"/>
      <c r="ABS221" s="2615"/>
      <c r="ABT221" s="2615"/>
      <c r="ABU221" s="2615"/>
      <c r="ABV221" s="2615"/>
      <c r="ABW221" s="2615"/>
      <c r="ABX221" s="2615"/>
      <c r="ABY221" s="2615"/>
      <c r="ABZ221" s="2615"/>
      <c r="ACA221" s="2615"/>
      <c r="ACB221" s="2615"/>
      <c r="ACC221" s="2615"/>
      <c r="ACD221" s="2615"/>
      <c r="ACE221" s="2615"/>
      <c r="ACF221" s="2615"/>
      <c r="ACG221" s="2615"/>
      <c r="ACH221" s="2615"/>
      <c r="ACI221" s="2615"/>
      <c r="ACJ221" s="2615"/>
      <c r="ACK221" s="2615"/>
      <c r="ACL221" s="2615"/>
      <c r="ACM221" s="2615"/>
      <c r="ACN221" s="2615"/>
      <c r="ACO221" s="2615"/>
      <c r="ACP221" s="2615"/>
      <c r="ACQ221" s="2615"/>
      <c r="ACR221" s="2615"/>
      <c r="ACS221" s="2615"/>
      <c r="ACT221" s="2615"/>
      <c r="ACU221" s="2615"/>
      <c r="ACV221" s="2615"/>
      <c r="ACW221" s="2615"/>
      <c r="ACX221" s="2615"/>
      <c r="ACY221" s="2615"/>
      <c r="ACZ221" s="2615"/>
      <c r="ADA221" s="2615"/>
      <c r="ADB221" s="2615"/>
      <c r="ADC221" s="2615"/>
      <c r="ADD221" s="2615"/>
      <c r="ADE221" s="2615"/>
      <c r="ADF221" s="2615"/>
      <c r="ADG221" s="2615"/>
      <c r="ADH221" s="2615"/>
      <c r="ADI221" s="2615"/>
      <c r="ADJ221" s="2615"/>
      <c r="ADK221" s="2615"/>
      <c r="ADL221" s="2615"/>
      <c r="ADM221" s="2615"/>
      <c r="ADN221" s="2615"/>
      <c r="ADO221" s="2615"/>
      <c r="ADP221" s="2615"/>
      <c r="ADQ221" s="2615"/>
      <c r="ADR221" s="2615"/>
      <c r="ADS221" s="2615"/>
      <c r="ADT221" s="2615"/>
      <c r="ADU221" s="2615"/>
      <c r="ADV221" s="2615"/>
      <c r="ADW221" s="2615"/>
      <c r="ADX221" s="2615"/>
      <c r="ADY221" s="2615"/>
      <c r="ADZ221" s="2615"/>
      <c r="AEA221" s="2615"/>
      <c r="AEB221" s="2615"/>
      <c r="AEC221" s="2615"/>
      <c r="AED221" s="2615"/>
      <c r="AEE221" s="2615"/>
      <c r="AEF221" s="2615"/>
      <c r="AEG221" s="2615"/>
      <c r="AEH221" s="2615"/>
      <c r="AEI221" s="2615"/>
      <c r="AEJ221" s="2615"/>
      <c r="AEK221" s="2615"/>
      <c r="AEL221" s="2615"/>
      <c r="AEM221" s="2615"/>
      <c r="AEN221" s="2615"/>
      <c r="AEO221" s="2615"/>
      <c r="AEP221" s="2615"/>
      <c r="AEQ221" s="2615"/>
      <c r="AER221" s="2615"/>
      <c r="AES221" s="2615"/>
      <c r="AET221" s="2615"/>
      <c r="AEU221" s="2615"/>
      <c r="AEV221" s="2615"/>
      <c r="AEW221" s="2615"/>
      <c r="AEX221" s="2615"/>
      <c r="AEY221" s="2615"/>
      <c r="AEZ221" s="2615"/>
      <c r="AFA221" s="2615"/>
      <c r="AFB221" s="2615"/>
      <c r="AFC221" s="2615"/>
      <c r="AFD221" s="2615"/>
      <c r="AFE221" s="2615"/>
      <c r="AFF221" s="2615"/>
      <c r="AFG221" s="2615"/>
      <c r="AFH221" s="2615"/>
      <c r="AFI221" s="2615"/>
      <c r="AFJ221" s="2615"/>
      <c r="AFK221" s="2615"/>
      <c r="AFL221" s="2615"/>
      <c r="AFM221" s="2615"/>
      <c r="AFN221" s="2615"/>
      <c r="AFO221" s="2615"/>
      <c r="AFP221" s="2615"/>
      <c r="AFQ221" s="2615"/>
      <c r="AFR221" s="2615"/>
      <c r="AFS221" s="2615"/>
      <c r="AFT221" s="2615"/>
      <c r="AFU221" s="2615"/>
      <c r="AFV221" s="2615"/>
      <c r="AFW221" s="2615"/>
      <c r="AFX221" s="2615"/>
      <c r="AFY221" s="2615"/>
      <c r="AFZ221" s="2615"/>
      <c r="AGA221" s="2615"/>
      <c r="AGB221" s="2615"/>
      <c r="AGC221" s="2615"/>
      <c r="AGD221" s="2615"/>
      <c r="AGE221" s="2615"/>
      <c r="AGF221" s="2615"/>
      <c r="AGG221" s="2615"/>
      <c r="AGH221" s="2615"/>
      <c r="AGI221" s="2615"/>
      <c r="AGJ221" s="2615"/>
      <c r="AGK221" s="2615"/>
      <c r="AGL221" s="2615"/>
      <c r="AGM221" s="2615"/>
      <c r="AGN221" s="2615"/>
      <c r="AGO221" s="2615"/>
      <c r="AGP221" s="2615"/>
      <c r="AGQ221" s="2615"/>
      <c r="AGR221" s="2615"/>
      <c r="AGS221" s="2615"/>
      <c r="AGT221" s="2615"/>
      <c r="AGU221" s="2615"/>
      <c r="AGV221" s="2615"/>
      <c r="AGW221" s="2615"/>
      <c r="AGX221" s="2615"/>
      <c r="AGY221" s="2615"/>
      <c r="AGZ221" s="2615"/>
      <c r="AHA221" s="2615"/>
      <c r="AHB221" s="2615"/>
      <c r="AHC221" s="2615"/>
      <c r="AHD221" s="2615"/>
      <c r="AHE221" s="2615"/>
      <c r="AHF221" s="2615"/>
      <c r="AHG221" s="2615"/>
      <c r="AHH221" s="2615"/>
      <c r="AHI221" s="2615"/>
      <c r="AHJ221" s="2615"/>
      <c r="AHK221" s="2615"/>
      <c r="AHL221" s="2615"/>
      <c r="AHM221" s="2615"/>
      <c r="AHN221" s="2615"/>
      <c r="AHO221" s="2615"/>
      <c r="AHP221" s="2615"/>
      <c r="AHQ221" s="2615"/>
      <c r="AHR221" s="2615"/>
      <c r="AHS221" s="2615"/>
      <c r="AHT221" s="2615"/>
      <c r="AHU221" s="2615"/>
      <c r="AHV221" s="2615"/>
      <c r="AHW221" s="2615"/>
      <c r="AHX221" s="2615"/>
      <c r="AHY221" s="2615"/>
      <c r="AHZ221" s="2615"/>
      <c r="AIA221" s="2615"/>
      <c r="AIB221" s="2615"/>
      <c r="AIC221" s="2615"/>
      <c r="AID221" s="2615"/>
      <c r="AIE221" s="2615"/>
      <c r="AIF221" s="2615"/>
      <c r="AIG221" s="2615"/>
      <c r="AIH221" s="2615"/>
      <c r="AII221" s="2615"/>
      <c r="AIJ221" s="2615"/>
      <c r="AIK221" s="2615"/>
      <c r="AIL221" s="2615"/>
      <c r="AIM221" s="2615"/>
      <c r="AIN221" s="2615"/>
      <c r="AIO221" s="2615"/>
      <c r="AIP221" s="2615"/>
      <c r="AIQ221" s="2615"/>
      <c r="AIR221" s="2615"/>
      <c r="AIS221" s="2615"/>
      <c r="AIT221" s="2615"/>
      <c r="AIU221" s="2615"/>
      <c r="AIV221" s="2615"/>
      <c r="AIW221" s="2615"/>
      <c r="AIX221" s="2615"/>
      <c r="AIY221" s="2615"/>
      <c r="AIZ221" s="2615"/>
      <c r="AJA221" s="2615"/>
      <c r="AJB221" s="2615"/>
      <c r="AJC221" s="2615"/>
      <c r="AJD221" s="2615"/>
      <c r="AJE221" s="2615"/>
      <c r="AJF221" s="2615"/>
      <c r="AJG221" s="2615"/>
      <c r="AJH221" s="2615"/>
      <c r="AJI221" s="2615"/>
      <c r="AJJ221" s="2615"/>
      <c r="AJK221" s="2615"/>
      <c r="AJL221" s="2615"/>
      <c r="AJM221" s="2615"/>
      <c r="AJN221" s="2615"/>
      <c r="AJO221" s="2615"/>
      <c r="AJP221" s="2615"/>
      <c r="AJQ221" s="2615"/>
      <c r="AJR221" s="2615"/>
      <c r="AJS221" s="2615"/>
      <c r="AJT221" s="2615"/>
      <c r="AJU221" s="2615"/>
      <c r="AJV221" s="2615"/>
      <c r="AJW221" s="2615"/>
      <c r="AJX221" s="2615"/>
      <c r="AJY221" s="2615"/>
      <c r="AJZ221" s="2615"/>
      <c r="AKA221" s="2615"/>
      <c r="AKB221" s="2615"/>
      <c r="AKC221" s="2615"/>
      <c r="AKD221" s="2615"/>
      <c r="AKE221" s="2615"/>
      <c r="AKF221" s="2615"/>
      <c r="AKG221" s="2615"/>
      <c r="AKH221" s="2615"/>
      <c r="AKI221" s="2615"/>
      <c r="AKJ221" s="2615"/>
      <c r="AKK221" s="2615"/>
      <c r="AKL221" s="2615"/>
      <c r="AKM221" s="2615"/>
      <c r="AKN221" s="2615"/>
      <c r="AKO221" s="2615"/>
      <c r="AKP221" s="2615"/>
      <c r="AKQ221" s="2615"/>
      <c r="AKR221" s="2615"/>
      <c r="AKS221" s="2615"/>
      <c r="AKT221" s="2615"/>
      <c r="AKU221" s="2615"/>
      <c r="AKV221" s="2615"/>
      <c r="AKW221" s="2615"/>
      <c r="AKX221" s="2615"/>
      <c r="AKY221" s="2615"/>
      <c r="AKZ221" s="2615"/>
      <c r="ALA221" s="2615"/>
      <c r="ALB221" s="2615"/>
      <c r="ALC221" s="2615"/>
      <c r="ALD221" s="2615"/>
      <c r="ALE221" s="2615"/>
      <c r="ALF221" s="2615"/>
      <c r="ALG221" s="2615"/>
      <c r="ALH221" s="2615"/>
      <c r="ALI221" s="2615"/>
      <c r="ALJ221" s="2615"/>
      <c r="ALK221" s="2615"/>
      <c r="ALL221" s="2615"/>
      <c r="ALM221" s="2615"/>
      <c r="ALN221" s="2615"/>
      <c r="ALO221" s="2615"/>
      <c r="ALP221" s="2615"/>
      <c r="ALQ221" s="2615"/>
      <c r="ALR221" s="2615"/>
      <c r="ALS221" s="2615"/>
      <c r="ALT221" s="2615"/>
      <c r="ALU221" s="2615"/>
      <c r="ALV221" s="2615"/>
      <c r="ALW221" s="2615"/>
      <c r="ALX221" s="2615"/>
      <c r="ALY221" s="2615"/>
      <c r="ALZ221" s="2615"/>
      <c r="AMA221" s="2615"/>
      <c r="AMB221" s="2615"/>
      <c r="AMC221" s="2615"/>
      <c r="AMD221" s="2615"/>
      <c r="AME221" s="2615"/>
      <c r="AMF221" s="2615"/>
      <c r="AMG221" s="2615"/>
      <c r="AMH221" s="2615"/>
      <c r="AMI221" s="2615"/>
      <c r="AMJ221" s="2615"/>
      <c r="AMK221" s="2615"/>
      <c r="AML221" s="2615"/>
      <c r="AMM221" s="2615"/>
      <c r="AMN221" s="2615"/>
      <c r="AMO221" s="2615"/>
      <c r="AMP221" s="2615"/>
      <c r="AMQ221" s="2615"/>
      <c r="AMR221" s="2615"/>
      <c r="AMS221" s="2615"/>
      <c r="AMT221" s="2615"/>
      <c r="AMU221" s="2615"/>
      <c r="AMV221" s="2615"/>
      <c r="AMW221" s="2615"/>
      <c r="AMX221" s="2615"/>
      <c r="AMY221" s="2615"/>
      <c r="AMZ221" s="2615"/>
      <c r="ANA221" s="2615"/>
      <c r="ANB221" s="2615"/>
      <c r="ANC221" s="2615"/>
      <c r="AND221" s="2615"/>
      <c r="ANE221" s="2615"/>
      <c r="ANF221" s="2615"/>
      <c r="ANG221" s="2615"/>
      <c r="ANH221" s="2615"/>
      <c r="ANI221" s="2615"/>
      <c r="ANJ221" s="2615"/>
      <c r="ANK221" s="2615"/>
      <c r="ANL221" s="2615"/>
      <c r="ANM221" s="2615"/>
      <c r="ANN221" s="2615"/>
      <c r="ANO221" s="2615"/>
      <c r="ANP221" s="2615"/>
      <c r="ANQ221" s="2615"/>
      <c r="ANR221" s="2615"/>
      <c r="ANS221" s="2615"/>
      <c r="ANT221" s="2615"/>
      <c r="ANU221" s="2615"/>
      <c r="ANV221" s="2615"/>
      <c r="ANW221" s="2615"/>
      <c r="ANX221" s="2615"/>
      <c r="ANY221" s="2615"/>
      <c r="ANZ221" s="2615"/>
      <c r="AOA221" s="2615"/>
      <c r="AOB221" s="2615"/>
      <c r="AOC221" s="2615"/>
      <c r="AOD221" s="2615"/>
      <c r="AOE221" s="2615"/>
      <c r="AOF221" s="2615"/>
      <c r="AOG221" s="2615"/>
      <c r="AOH221" s="2615"/>
      <c r="AOI221" s="2615"/>
      <c r="AOJ221" s="2615"/>
      <c r="AOK221" s="2615"/>
      <c r="AOL221" s="2615"/>
      <c r="AOM221" s="2615"/>
      <c r="AON221" s="2615"/>
      <c r="AOO221" s="2615"/>
      <c r="AOP221" s="2615"/>
      <c r="AOQ221" s="2615"/>
      <c r="AOR221" s="2615"/>
      <c r="AOS221" s="2615"/>
      <c r="AOT221" s="2615"/>
      <c r="AOU221" s="2615"/>
      <c r="AOV221" s="2615"/>
      <c r="AOW221" s="2615"/>
      <c r="AOX221" s="2615"/>
      <c r="AOY221" s="2615"/>
      <c r="AOZ221" s="2615"/>
      <c r="APA221" s="2615"/>
      <c r="APB221" s="2615"/>
      <c r="APC221" s="2615"/>
      <c r="APD221" s="2615"/>
      <c r="APE221" s="2615"/>
      <c r="APF221" s="2615"/>
      <c r="APG221" s="2615"/>
      <c r="APH221" s="2615"/>
      <c r="API221" s="2615"/>
      <c r="APJ221" s="2615"/>
      <c r="APK221" s="2615"/>
      <c r="APL221" s="2615"/>
      <c r="APM221" s="2615"/>
      <c r="APN221" s="2615"/>
      <c r="APO221" s="2615"/>
      <c r="APP221" s="2615"/>
      <c r="APQ221" s="2615"/>
      <c r="APR221" s="2615"/>
      <c r="APS221" s="2615"/>
      <c r="APT221" s="2615"/>
      <c r="APU221" s="2615"/>
      <c r="APV221" s="2615"/>
      <c r="APW221" s="2615"/>
      <c r="APX221" s="2615"/>
      <c r="APY221" s="2615"/>
      <c r="APZ221" s="2615"/>
      <c r="AQA221" s="2615"/>
      <c r="AQB221" s="2615"/>
      <c r="AQC221" s="2615"/>
      <c r="AQD221" s="2615"/>
      <c r="AQE221" s="2615"/>
      <c r="AQF221" s="2615"/>
      <c r="AQG221" s="2615"/>
      <c r="AQH221" s="2615"/>
      <c r="AQI221" s="2615"/>
      <c r="AQJ221" s="2615"/>
      <c r="AQK221" s="2615"/>
      <c r="AQL221" s="2615"/>
      <c r="AQM221" s="2615"/>
      <c r="AQN221" s="2615"/>
      <c r="AQO221" s="2615"/>
      <c r="AQP221" s="2615"/>
      <c r="AQQ221" s="2615"/>
      <c r="AQR221" s="2615"/>
      <c r="AQS221" s="2615"/>
      <c r="AQT221" s="2615"/>
      <c r="AQU221" s="2615"/>
      <c r="AQV221" s="2615"/>
      <c r="AQW221" s="2615"/>
      <c r="AQX221" s="2615"/>
      <c r="AQY221" s="2615"/>
      <c r="AQZ221" s="2615"/>
      <c r="ARA221" s="2615"/>
      <c r="ARB221" s="2615"/>
      <c r="ARC221" s="2615"/>
      <c r="ARD221" s="2615"/>
      <c r="ARE221" s="2615"/>
      <c r="ARF221" s="2615"/>
      <c r="ARG221" s="2615"/>
      <c r="ARH221" s="2615"/>
      <c r="ARI221" s="2615"/>
      <c r="ARJ221" s="2615"/>
      <c r="ARK221" s="2615"/>
      <c r="ARL221" s="2615"/>
      <c r="ARM221" s="2615"/>
      <c r="ARN221" s="2615"/>
      <c r="ARO221" s="2615"/>
      <c r="ARP221" s="2615"/>
      <c r="ARQ221" s="2615"/>
      <c r="ARR221" s="2615"/>
      <c r="ARS221" s="2615"/>
      <c r="ART221" s="2615"/>
      <c r="ARU221" s="2615"/>
      <c r="ARV221" s="2615"/>
      <c r="ARW221" s="2615"/>
      <c r="ARX221" s="2615"/>
      <c r="ARY221" s="2615"/>
      <c r="ARZ221" s="2615"/>
      <c r="ASA221" s="2615"/>
      <c r="ASB221" s="2615"/>
      <c r="ASC221" s="2615"/>
      <c r="ASD221" s="2615"/>
      <c r="ASE221" s="2615"/>
      <c r="ASF221" s="2615"/>
      <c r="ASG221" s="2615"/>
      <c r="ASH221" s="2615"/>
      <c r="ASI221" s="2615"/>
      <c r="ASJ221" s="2615"/>
      <c r="ASK221" s="2615"/>
      <c r="ASL221" s="2615"/>
      <c r="ASM221" s="2615"/>
      <c r="ASN221" s="2615"/>
      <c r="ASO221" s="2615"/>
      <c r="ASP221" s="2615"/>
      <c r="ASQ221" s="2615"/>
      <c r="ASR221" s="2615"/>
      <c r="ASS221" s="2615"/>
      <c r="AST221" s="2615"/>
      <c r="ASU221" s="2615"/>
      <c r="ASV221" s="2615"/>
      <c r="ASW221" s="2615"/>
      <c r="ASX221" s="2615"/>
      <c r="ASY221" s="2615"/>
      <c r="ASZ221" s="2615"/>
      <c r="ATA221" s="2615"/>
      <c r="ATB221" s="2615"/>
      <c r="ATC221" s="2615"/>
      <c r="ATD221" s="2615"/>
      <c r="ATE221" s="2615"/>
      <c r="ATF221" s="2615"/>
      <c r="ATG221" s="2615"/>
      <c r="ATH221" s="2615"/>
      <c r="ATI221" s="2615"/>
      <c r="ATJ221" s="2615"/>
      <c r="ATK221" s="2615"/>
      <c r="ATL221" s="2615"/>
      <c r="ATM221" s="2615"/>
      <c r="ATN221" s="2615"/>
      <c r="ATO221" s="2615"/>
      <c r="ATP221" s="2615"/>
      <c r="ATQ221" s="2615"/>
      <c r="ATR221" s="2615"/>
      <c r="ATS221" s="2615"/>
      <c r="ATT221" s="2615"/>
      <c r="ATU221" s="2615"/>
      <c r="ATV221" s="2615"/>
      <c r="ATW221" s="2615"/>
      <c r="ATX221" s="2615"/>
      <c r="ATY221" s="2615"/>
      <c r="ATZ221" s="2615"/>
      <c r="AUA221" s="2615"/>
      <c r="AUB221" s="2615"/>
      <c r="AUC221" s="2615"/>
      <c r="AUD221" s="2615"/>
      <c r="AUE221" s="2615"/>
      <c r="AUF221" s="2615"/>
      <c r="AUG221" s="2615"/>
      <c r="AUH221" s="2615"/>
      <c r="AUI221" s="2615"/>
      <c r="AUJ221" s="2615"/>
      <c r="AUK221" s="2615"/>
      <c r="AUL221" s="2615"/>
      <c r="AUM221" s="2615"/>
      <c r="AUN221" s="2615"/>
      <c r="AUO221" s="2615"/>
      <c r="AUP221" s="2615"/>
      <c r="AUQ221" s="2615"/>
      <c r="AUR221" s="2615"/>
      <c r="AUS221" s="2615"/>
      <c r="AUT221" s="2615"/>
      <c r="AUU221" s="2615"/>
      <c r="AUV221" s="2615"/>
      <c r="AUW221" s="2615"/>
      <c r="AUX221" s="2615"/>
      <c r="AUY221" s="2615"/>
      <c r="AUZ221" s="2615"/>
      <c r="AVA221" s="2615"/>
      <c r="AVB221" s="2615"/>
      <c r="AVC221" s="2615"/>
      <c r="AVD221" s="2615"/>
      <c r="AVE221" s="2615"/>
      <c r="AVF221" s="2615"/>
      <c r="AVG221" s="2615"/>
      <c r="AVH221" s="2615"/>
      <c r="AVI221" s="2615"/>
      <c r="AVJ221" s="2615"/>
      <c r="AVK221" s="2615"/>
      <c r="AVL221" s="2615"/>
      <c r="AVM221" s="2615"/>
      <c r="AVN221" s="2615"/>
      <c r="AVO221" s="2615"/>
      <c r="AVP221" s="2615"/>
      <c r="AVQ221" s="2615"/>
      <c r="AVR221" s="2615"/>
      <c r="AVS221" s="2615"/>
      <c r="AVT221" s="2615"/>
      <c r="AVU221" s="2615"/>
      <c r="AVV221" s="2615"/>
      <c r="AVW221" s="2615"/>
      <c r="AVX221" s="2615"/>
      <c r="AVY221" s="2615"/>
      <c r="AVZ221" s="2615"/>
      <c r="AWA221" s="2615"/>
      <c r="AWB221" s="2615"/>
      <c r="AWC221" s="2615"/>
      <c r="AWD221" s="2615"/>
      <c r="AWE221" s="2615"/>
      <c r="AWF221" s="2615"/>
      <c r="AWG221" s="2615"/>
      <c r="AWH221" s="2615"/>
      <c r="AWI221" s="2615"/>
      <c r="AWJ221" s="2615"/>
      <c r="AWK221" s="2615"/>
      <c r="AWL221" s="2615"/>
      <c r="AWM221" s="2615"/>
      <c r="AWN221" s="2615"/>
      <c r="AWO221" s="2615"/>
      <c r="AWP221" s="2615"/>
      <c r="AWQ221" s="2615"/>
      <c r="AWR221" s="2615"/>
      <c r="AWS221" s="2615"/>
      <c r="AWT221" s="2615"/>
      <c r="AWU221" s="2615"/>
      <c r="AWV221" s="2615"/>
      <c r="AWW221" s="2615"/>
      <c r="AWX221" s="2615"/>
      <c r="AWY221" s="2615"/>
      <c r="AWZ221" s="2615"/>
      <c r="AXA221" s="2615"/>
      <c r="AXB221" s="2615"/>
      <c r="AXC221" s="2615"/>
      <c r="AXD221" s="2615"/>
      <c r="AXE221" s="2615"/>
      <c r="AXF221" s="2615"/>
      <c r="AXG221" s="2615"/>
      <c r="AXH221" s="2615"/>
      <c r="AXI221" s="2615"/>
      <c r="AXJ221" s="2615"/>
    </row>
    <row r="222" spans="1:1310" s="2616" customFormat="1" ht="23.25" customHeight="1">
      <c r="A222" s="2617"/>
      <c r="B222" s="5510" t="s">
        <v>1843</v>
      </c>
      <c r="C222" s="5510"/>
      <c r="D222" s="5510"/>
      <c r="E222" s="5510"/>
      <c r="F222" s="5510"/>
      <c r="G222" s="5510"/>
      <c r="H222" s="5510"/>
      <c r="I222" s="5510"/>
      <c r="J222" s="5510"/>
      <c r="K222" s="5510"/>
      <c r="L222" s="5510"/>
      <c r="M222" s="5510"/>
      <c r="N222" s="5510"/>
      <c r="O222" s="5510"/>
      <c r="P222" s="5510"/>
      <c r="Q222" s="5510"/>
      <c r="R222" s="306"/>
      <c r="S222" s="306"/>
      <c r="T222" s="306"/>
      <c r="U222" s="306"/>
      <c r="V222" s="306"/>
      <c r="W222" s="306"/>
      <c r="X222" s="306"/>
      <c r="Y222" s="306"/>
      <c r="Z222" s="306"/>
      <c r="AA222" s="306"/>
      <c r="AB222" s="306"/>
      <c r="AC222" s="306"/>
      <c r="AD222" s="2615"/>
      <c r="AE222" s="2615"/>
      <c r="AF222" s="2615"/>
      <c r="AG222" s="2615"/>
      <c r="AH222" s="2615"/>
      <c r="AI222" s="2615"/>
      <c r="AJ222" s="2615"/>
      <c r="AK222" s="2615"/>
      <c r="AL222" s="2615"/>
      <c r="AM222" s="2615"/>
      <c r="AN222" s="2615"/>
      <c r="AO222" s="2615"/>
      <c r="AP222" s="2615"/>
      <c r="AQ222" s="2615"/>
      <c r="AR222" s="2615"/>
      <c r="AS222" s="2615"/>
      <c r="AT222" s="2615"/>
      <c r="AU222" s="2615"/>
      <c r="AV222" s="2615"/>
      <c r="AW222" s="2615"/>
      <c r="AX222" s="2615"/>
      <c r="AY222" s="2615"/>
      <c r="AZ222" s="2615"/>
      <c r="BA222" s="2615"/>
      <c r="BB222" s="2615"/>
      <c r="BC222" s="2615"/>
      <c r="BD222" s="2615"/>
      <c r="BE222" s="2615"/>
      <c r="BF222" s="2615"/>
      <c r="BG222" s="2615"/>
      <c r="BH222" s="2615"/>
      <c r="BI222" s="2615"/>
      <c r="BJ222" s="2615"/>
      <c r="BK222" s="2615"/>
      <c r="BL222" s="2615"/>
      <c r="BM222" s="2615"/>
      <c r="BN222" s="2615"/>
      <c r="BO222" s="2615"/>
      <c r="BP222" s="2615"/>
      <c r="BQ222" s="2615"/>
      <c r="BR222" s="2615"/>
      <c r="BS222" s="2615"/>
      <c r="BT222" s="2615"/>
      <c r="BU222" s="2615"/>
      <c r="BV222" s="2615"/>
      <c r="BW222" s="2615"/>
      <c r="BX222" s="2615"/>
      <c r="BY222" s="2615"/>
      <c r="BZ222" s="2615"/>
      <c r="CA222" s="2615"/>
      <c r="CB222" s="2615"/>
      <c r="CC222" s="2615"/>
      <c r="CD222" s="2615"/>
      <c r="CE222" s="2615"/>
      <c r="CF222" s="2615"/>
      <c r="CG222" s="2615"/>
      <c r="CH222" s="2615"/>
      <c r="CI222" s="2615"/>
      <c r="CJ222" s="2615"/>
      <c r="CK222" s="2615"/>
      <c r="CL222" s="2615"/>
      <c r="CM222" s="2615"/>
      <c r="CN222" s="2615"/>
      <c r="CO222" s="2615"/>
      <c r="CP222" s="2615"/>
      <c r="CQ222" s="2615"/>
      <c r="CR222" s="2615"/>
      <c r="CS222" s="2615"/>
      <c r="CT222" s="2615"/>
      <c r="CU222" s="2615"/>
      <c r="CV222" s="2615"/>
      <c r="CW222" s="2615"/>
      <c r="CX222" s="2615"/>
      <c r="CY222" s="2615"/>
      <c r="CZ222" s="2615"/>
      <c r="DA222" s="2615"/>
      <c r="DB222" s="2615"/>
      <c r="DC222" s="2615"/>
      <c r="DD222" s="2615"/>
      <c r="DE222" s="2615"/>
      <c r="DF222" s="2615"/>
      <c r="DG222" s="2615"/>
      <c r="DH222" s="2615"/>
      <c r="DI222" s="2615"/>
      <c r="DJ222" s="2615"/>
      <c r="DK222" s="2615"/>
      <c r="DL222" s="2615"/>
      <c r="DM222" s="2615"/>
      <c r="DN222" s="2615"/>
      <c r="DO222" s="2615"/>
      <c r="DP222" s="2615"/>
      <c r="DQ222" s="2615"/>
      <c r="DR222" s="2615"/>
      <c r="DS222" s="2615"/>
      <c r="DT222" s="2615"/>
      <c r="DU222" s="2615"/>
      <c r="DV222" s="2615"/>
      <c r="DW222" s="2615"/>
      <c r="DX222" s="2615"/>
      <c r="DY222" s="2615"/>
      <c r="DZ222" s="2615"/>
      <c r="EA222" s="2615"/>
      <c r="EB222" s="2615"/>
      <c r="EC222" s="2615"/>
      <c r="ED222" s="2615"/>
      <c r="EE222" s="2615"/>
      <c r="EF222" s="2615"/>
      <c r="EG222" s="2615"/>
      <c r="EH222" s="2615"/>
      <c r="EI222" s="2615"/>
      <c r="EJ222" s="2615"/>
      <c r="EK222" s="2615"/>
      <c r="EL222" s="2615"/>
      <c r="EM222" s="2615"/>
      <c r="EN222" s="2615"/>
      <c r="EO222" s="2615"/>
      <c r="EP222" s="2615"/>
      <c r="EQ222" s="2615"/>
      <c r="ER222" s="2615"/>
      <c r="ES222" s="2615"/>
      <c r="ET222" s="2615"/>
      <c r="EU222" s="2615"/>
      <c r="EV222" s="2615"/>
      <c r="EW222" s="2615"/>
      <c r="EX222" s="2615"/>
      <c r="EY222" s="2615"/>
      <c r="EZ222" s="2615"/>
      <c r="FA222" s="2615"/>
      <c r="FB222" s="2615"/>
      <c r="FC222" s="2615"/>
      <c r="FD222" s="2615"/>
      <c r="FE222" s="2615"/>
      <c r="FF222" s="2615"/>
      <c r="FG222" s="2615"/>
      <c r="FH222" s="2615"/>
      <c r="FI222" s="2615"/>
      <c r="FJ222" s="2615"/>
      <c r="FK222" s="2615"/>
      <c r="FL222" s="2615"/>
      <c r="FM222" s="2615"/>
      <c r="FN222" s="2615"/>
      <c r="FO222" s="2615"/>
      <c r="FP222" s="2615"/>
      <c r="FQ222" s="2615"/>
      <c r="FR222" s="2615"/>
      <c r="FS222" s="2615"/>
      <c r="FT222" s="2615"/>
      <c r="FU222" s="2615"/>
      <c r="FV222" s="2615"/>
      <c r="FW222" s="2615"/>
      <c r="FX222" s="2615"/>
      <c r="FY222" s="2615"/>
      <c r="FZ222" s="2615"/>
      <c r="GA222" s="2615"/>
      <c r="GB222" s="2615"/>
      <c r="GC222" s="2615"/>
      <c r="GD222" s="2615"/>
      <c r="GE222" s="2615"/>
      <c r="GF222" s="2615"/>
      <c r="GG222" s="2615"/>
      <c r="GH222" s="2615"/>
      <c r="GI222" s="2615"/>
      <c r="GJ222" s="2615"/>
      <c r="GK222" s="2615"/>
      <c r="GL222" s="2615"/>
      <c r="GM222" s="2615"/>
      <c r="GN222" s="2615"/>
      <c r="GO222" s="2615"/>
      <c r="GP222" s="2615"/>
      <c r="GQ222" s="2615"/>
      <c r="GR222" s="2615"/>
      <c r="GS222" s="2615"/>
      <c r="GT222" s="2615"/>
      <c r="GU222" s="2615"/>
      <c r="GV222" s="2615"/>
      <c r="GW222" s="2615"/>
      <c r="GX222" s="2615"/>
      <c r="GY222" s="2615"/>
      <c r="GZ222" s="2615"/>
      <c r="HA222" s="2615"/>
      <c r="HB222" s="2615"/>
      <c r="HC222" s="2615"/>
      <c r="HD222" s="2615"/>
      <c r="HE222" s="2615"/>
      <c r="HF222" s="2615"/>
      <c r="HG222" s="2615"/>
      <c r="HH222" s="2615"/>
      <c r="HI222" s="2615"/>
      <c r="HJ222" s="2615"/>
      <c r="HK222" s="2615"/>
      <c r="HL222" s="2615"/>
      <c r="HM222" s="2615"/>
      <c r="HN222" s="2615"/>
      <c r="HO222" s="2615"/>
      <c r="HP222" s="2615"/>
      <c r="HQ222" s="2615"/>
      <c r="HR222" s="2615"/>
      <c r="HS222" s="2615"/>
      <c r="HT222" s="2615"/>
      <c r="HU222" s="2615"/>
      <c r="HV222" s="2615"/>
      <c r="HW222" s="2615"/>
      <c r="HX222" s="2615"/>
      <c r="HY222" s="2615"/>
      <c r="HZ222" s="2615"/>
      <c r="IA222" s="2615"/>
      <c r="IB222" s="2615"/>
      <c r="IC222" s="2615"/>
      <c r="ID222" s="2615"/>
      <c r="IE222" s="2615"/>
      <c r="IF222" s="2615"/>
      <c r="IG222" s="2615"/>
      <c r="IH222" s="2615"/>
      <c r="II222" s="2615"/>
      <c r="IJ222" s="2615"/>
      <c r="IK222" s="2615"/>
      <c r="IL222" s="2615"/>
      <c r="IM222" s="2615"/>
      <c r="IN222" s="2615"/>
      <c r="IO222" s="2615"/>
      <c r="IP222" s="2615"/>
      <c r="IQ222" s="2615"/>
      <c r="IR222" s="2615"/>
      <c r="IS222" s="2615"/>
      <c r="IT222" s="2615"/>
      <c r="IU222" s="2615"/>
      <c r="IV222" s="2615"/>
      <c r="IW222" s="2615"/>
      <c r="IX222" s="2615"/>
      <c r="IY222" s="2615"/>
      <c r="IZ222" s="2615"/>
      <c r="JA222" s="2615"/>
      <c r="JB222" s="2615"/>
      <c r="JC222" s="2615"/>
      <c r="JD222" s="2615"/>
      <c r="JE222" s="2615"/>
      <c r="JF222" s="2615"/>
      <c r="JG222" s="2615"/>
      <c r="JH222" s="2615"/>
      <c r="JI222" s="2615"/>
      <c r="JJ222" s="2615"/>
      <c r="JK222" s="2615"/>
      <c r="JL222" s="2615"/>
      <c r="JM222" s="2615"/>
      <c r="JN222" s="2615"/>
      <c r="JO222" s="2615"/>
      <c r="JP222" s="2615"/>
      <c r="JQ222" s="2615"/>
      <c r="JR222" s="2615"/>
      <c r="JS222" s="2615"/>
      <c r="JT222" s="2615"/>
      <c r="JU222" s="2615"/>
      <c r="JV222" s="2615"/>
      <c r="JW222" s="2615"/>
      <c r="JX222" s="2615"/>
      <c r="JY222" s="2615"/>
      <c r="JZ222" s="2615"/>
      <c r="KA222" s="2615"/>
      <c r="KB222" s="2615"/>
      <c r="KC222" s="2615"/>
      <c r="KD222" s="2615"/>
      <c r="KE222" s="2615"/>
      <c r="KF222" s="2615"/>
      <c r="KG222" s="2615"/>
      <c r="KH222" s="2615"/>
      <c r="KI222" s="2615"/>
      <c r="KJ222" s="2615"/>
      <c r="KK222" s="2615"/>
      <c r="KL222" s="2615"/>
      <c r="KM222" s="2615"/>
      <c r="KN222" s="2615"/>
      <c r="KO222" s="2615"/>
      <c r="KP222" s="2615"/>
      <c r="KQ222" s="2615"/>
      <c r="KR222" s="2615"/>
      <c r="KS222" s="2615"/>
      <c r="KT222" s="2615"/>
      <c r="KU222" s="2615"/>
      <c r="KV222" s="2615"/>
      <c r="KW222" s="2615"/>
      <c r="KX222" s="2615"/>
      <c r="KY222" s="2615"/>
      <c r="KZ222" s="2615"/>
      <c r="LA222" s="2615"/>
      <c r="LB222" s="2615"/>
      <c r="LC222" s="2615"/>
      <c r="LD222" s="2615"/>
      <c r="LE222" s="2615"/>
      <c r="LF222" s="2615"/>
      <c r="LG222" s="2615"/>
      <c r="LH222" s="2615"/>
      <c r="LI222" s="2615"/>
      <c r="LJ222" s="2615"/>
      <c r="LK222" s="2615"/>
      <c r="LL222" s="2615"/>
      <c r="LM222" s="2615"/>
      <c r="LN222" s="2615"/>
      <c r="LO222" s="2615"/>
      <c r="LP222" s="2615"/>
      <c r="LQ222" s="2615"/>
      <c r="LR222" s="2615"/>
      <c r="LS222" s="2615"/>
      <c r="LT222" s="2615"/>
      <c r="LU222" s="2615"/>
      <c r="LV222" s="2615"/>
      <c r="LW222" s="2615"/>
      <c r="LX222" s="2615"/>
      <c r="LY222" s="2615"/>
      <c r="LZ222" s="2615"/>
      <c r="MA222" s="2615"/>
      <c r="MB222" s="2615"/>
      <c r="MC222" s="2615"/>
      <c r="MD222" s="2615"/>
      <c r="ME222" s="2615"/>
      <c r="MF222" s="2615"/>
      <c r="MG222" s="2615"/>
      <c r="MH222" s="2615"/>
      <c r="MI222" s="2615"/>
      <c r="MJ222" s="2615"/>
      <c r="MK222" s="2615"/>
      <c r="ML222" s="2615"/>
      <c r="MM222" s="2615"/>
      <c r="MN222" s="2615"/>
      <c r="MO222" s="2615"/>
      <c r="MP222" s="2615"/>
      <c r="MQ222" s="2615"/>
      <c r="MR222" s="2615"/>
      <c r="MS222" s="2615"/>
      <c r="MT222" s="2615"/>
      <c r="MU222" s="2615"/>
      <c r="MV222" s="2615"/>
      <c r="MW222" s="2615"/>
      <c r="MX222" s="2615"/>
      <c r="MY222" s="2615"/>
      <c r="MZ222" s="2615"/>
      <c r="NA222" s="2615"/>
      <c r="NB222" s="2615"/>
      <c r="NC222" s="2615"/>
      <c r="ND222" s="2615"/>
      <c r="NE222" s="2615"/>
      <c r="NF222" s="2615"/>
      <c r="NG222" s="2615"/>
      <c r="NH222" s="2615"/>
      <c r="NI222" s="2615"/>
      <c r="NJ222" s="2615"/>
      <c r="NK222" s="2615"/>
      <c r="NL222" s="2615"/>
      <c r="NM222" s="2615"/>
      <c r="NN222" s="2615"/>
      <c r="NO222" s="2615"/>
      <c r="NP222" s="2615"/>
      <c r="NQ222" s="2615"/>
      <c r="NR222" s="2615"/>
      <c r="NS222" s="2615"/>
      <c r="NT222" s="2615"/>
      <c r="NU222" s="2615"/>
      <c r="NV222" s="2615"/>
      <c r="NW222" s="2615"/>
      <c r="NX222" s="2615"/>
      <c r="NY222" s="2615"/>
      <c r="NZ222" s="2615"/>
      <c r="OA222" s="2615"/>
      <c r="OB222" s="2615"/>
      <c r="OC222" s="2615"/>
      <c r="OD222" s="2615"/>
      <c r="OE222" s="2615"/>
      <c r="OF222" s="2615"/>
      <c r="OG222" s="2615"/>
      <c r="OH222" s="2615"/>
      <c r="OI222" s="2615"/>
      <c r="OJ222" s="2615"/>
      <c r="OK222" s="2615"/>
      <c r="OL222" s="2615"/>
      <c r="OM222" s="2615"/>
      <c r="ON222" s="2615"/>
      <c r="OO222" s="2615"/>
      <c r="OP222" s="2615"/>
      <c r="OQ222" s="2615"/>
      <c r="OR222" s="2615"/>
      <c r="OS222" s="2615"/>
      <c r="OT222" s="2615"/>
      <c r="OU222" s="2615"/>
      <c r="OV222" s="2615"/>
      <c r="OW222" s="2615"/>
      <c r="OX222" s="2615"/>
      <c r="OY222" s="2615"/>
      <c r="OZ222" s="2615"/>
      <c r="PA222" s="2615"/>
      <c r="PB222" s="2615"/>
      <c r="PC222" s="2615"/>
      <c r="PD222" s="2615"/>
      <c r="PE222" s="2615"/>
      <c r="PF222" s="2615"/>
      <c r="PG222" s="2615"/>
      <c r="PH222" s="2615"/>
      <c r="PI222" s="2615"/>
      <c r="PJ222" s="2615"/>
      <c r="PK222" s="2615"/>
      <c r="PL222" s="2615"/>
      <c r="PM222" s="2615"/>
      <c r="PN222" s="2615"/>
      <c r="PO222" s="2615"/>
      <c r="PP222" s="2615"/>
      <c r="PQ222" s="2615"/>
      <c r="PR222" s="2615"/>
      <c r="PS222" s="2615"/>
      <c r="PT222" s="2615"/>
      <c r="PU222" s="2615"/>
      <c r="PV222" s="2615"/>
      <c r="PW222" s="2615"/>
      <c r="PX222" s="2615"/>
      <c r="PY222" s="2615"/>
      <c r="PZ222" s="2615"/>
      <c r="QA222" s="2615"/>
      <c r="QB222" s="2615"/>
      <c r="QC222" s="2615"/>
      <c r="QD222" s="2615"/>
      <c r="QE222" s="2615"/>
      <c r="QF222" s="2615"/>
      <c r="QG222" s="2615"/>
      <c r="QH222" s="2615"/>
      <c r="QI222" s="2615"/>
      <c r="QJ222" s="2615"/>
      <c r="QK222" s="2615"/>
      <c r="QL222" s="2615"/>
      <c r="QM222" s="2615"/>
      <c r="QN222" s="2615"/>
      <c r="QO222" s="2615"/>
      <c r="QP222" s="2615"/>
      <c r="QQ222" s="2615"/>
      <c r="QR222" s="2615"/>
      <c r="QS222" s="2615"/>
      <c r="QT222" s="2615"/>
      <c r="QU222" s="2615"/>
      <c r="QV222" s="2615"/>
      <c r="QW222" s="2615"/>
      <c r="QX222" s="2615"/>
      <c r="QY222" s="2615"/>
      <c r="QZ222" s="2615"/>
      <c r="RA222" s="2615"/>
      <c r="RB222" s="2615"/>
      <c r="RC222" s="2615"/>
      <c r="RD222" s="2615"/>
      <c r="RE222" s="2615"/>
      <c r="RF222" s="2615"/>
      <c r="RG222" s="2615"/>
      <c r="RH222" s="2615"/>
      <c r="RI222" s="2615"/>
      <c r="RJ222" s="2615"/>
      <c r="RK222" s="2615"/>
      <c r="RL222" s="2615"/>
      <c r="RM222" s="2615"/>
      <c r="RN222" s="2615"/>
      <c r="RO222" s="2615"/>
      <c r="RP222" s="2615"/>
      <c r="RQ222" s="2615"/>
      <c r="RR222" s="2615"/>
      <c r="RS222" s="2615"/>
      <c r="RT222" s="2615"/>
      <c r="RU222" s="2615"/>
      <c r="RV222" s="2615"/>
      <c r="RW222" s="2615"/>
      <c r="RX222" s="2615"/>
      <c r="RY222" s="2615"/>
      <c r="RZ222" s="2615"/>
      <c r="SA222" s="2615"/>
      <c r="SB222" s="2615"/>
      <c r="SC222" s="2615"/>
      <c r="SD222" s="2615"/>
      <c r="SE222" s="2615"/>
      <c r="SF222" s="2615"/>
      <c r="SG222" s="2615"/>
      <c r="SH222" s="2615"/>
      <c r="SI222" s="2615"/>
      <c r="SJ222" s="2615"/>
      <c r="SK222" s="2615"/>
      <c r="SL222" s="2615"/>
      <c r="SM222" s="2615"/>
      <c r="SN222" s="2615"/>
      <c r="SO222" s="2615"/>
      <c r="SP222" s="2615"/>
      <c r="SQ222" s="2615"/>
      <c r="SR222" s="2615"/>
      <c r="SS222" s="2615"/>
      <c r="ST222" s="2615"/>
      <c r="SU222" s="2615"/>
      <c r="SV222" s="2615"/>
      <c r="SW222" s="2615"/>
      <c r="SX222" s="2615"/>
      <c r="SY222" s="2615"/>
      <c r="SZ222" s="2615"/>
      <c r="TA222" s="2615"/>
      <c r="TB222" s="2615"/>
      <c r="TC222" s="2615"/>
      <c r="TD222" s="2615"/>
      <c r="TE222" s="2615"/>
      <c r="TF222" s="2615"/>
      <c r="TG222" s="2615"/>
      <c r="TH222" s="2615"/>
      <c r="TI222" s="2615"/>
      <c r="TJ222" s="2615"/>
      <c r="TK222" s="2615"/>
      <c r="TL222" s="2615"/>
      <c r="TM222" s="2615"/>
      <c r="TN222" s="2615"/>
      <c r="TO222" s="2615"/>
      <c r="TP222" s="2615"/>
      <c r="TQ222" s="2615"/>
      <c r="TR222" s="2615"/>
      <c r="TS222" s="2615"/>
      <c r="TT222" s="2615"/>
      <c r="TU222" s="2615"/>
      <c r="TV222" s="2615"/>
      <c r="TW222" s="2615"/>
      <c r="TX222" s="2615"/>
      <c r="TY222" s="2615"/>
      <c r="TZ222" s="2615"/>
      <c r="UA222" s="2615"/>
      <c r="UB222" s="2615"/>
      <c r="UC222" s="2615"/>
      <c r="UD222" s="2615"/>
      <c r="UE222" s="2615"/>
      <c r="UF222" s="2615"/>
      <c r="UG222" s="2615"/>
      <c r="UH222" s="2615"/>
      <c r="UI222" s="2615"/>
      <c r="UJ222" s="2615"/>
      <c r="UK222" s="2615"/>
      <c r="UL222" s="2615"/>
      <c r="UM222" s="2615"/>
      <c r="UN222" s="2615"/>
      <c r="UO222" s="2615"/>
      <c r="UP222" s="2615"/>
      <c r="UQ222" s="2615"/>
      <c r="UR222" s="2615"/>
      <c r="US222" s="2615"/>
      <c r="UT222" s="2615"/>
      <c r="UU222" s="2615"/>
      <c r="UV222" s="2615"/>
      <c r="UW222" s="2615"/>
      <c r="UX222" s="2615"/>
      <c r="UY222" s="2615"/>
      <c r="UZ222" s="2615"/>
      <c r="VA222" s="2615"/>
      <c r="VB222" s="2615"/>
      <c r="VC222" s="2615"/>
      <c r="VD222" s="2615"/>
      <c r="VE222" s="2615"/>
      <c r="VF222" s="2615"/>
      <c r="VG222" s="2615"/>
      <c r="VH222" s="2615"/>
      <c r="VI222" s="2615"/>
      <c r="VJ222" s="2615"/>
      <c r="VK222" s="2615"/>
      <c r="VL222" s="2615"/>
      <c r="VM222" s="2615"/>
      <c r="VN222" s="2615"/>
      <c r="VO222" s="2615"/>
      <c r="VP222" s="2615"/>
      <c r="VQ222" s="2615"/>
      <c r="VR222" s="2615"/>
      <c r="VS222" s="2615"/>
      <c r="VT222" s="2615"/>
      <c r="VU222" s="2615"/>
      <c r="VV222" s="2615"/>
      <c r="VW222" s="2615"/>
      <c r="VX222" s="2615"/>
      <c r="VY222" s="2615"/>
      <c r="VZ222" s="2615"/>
      <c r="WA222" s="2615"/>
      <c r="WB222" s="2615"/>
      <c r="WC222" s="2615"/>
      <c r="WD222" s="2615"/>
      <c r="WE222" s="2615"/>
      <c r="WF222" s="2615"/>
      <c r="WG222" s="2615"/>
      <c r="WH222" s="2615"/>
      <c r="WI222" s="2615"/>
      <c r="WJ222" s="2615"/>
      <c r="WK222" s="2615"/>
      <c r="WL222" s="2615"/>
      <c r="WM222" s="2615"/>
      <c r="WN222" s="2615"/>
      <c r="WO222" s="2615"/>
      <c r="WP222" s="2615"/>
      <c r="WQ222" s="2615"/>
      <c r="WR222" s="2615"/>
      <c r="WS222" s="2615"/>
      <c r="WT222" s="2615"/>
      <c r="WU222" s="2615"/>
      <c r="WV222" s="2615"/>
      <c r="WW222" s="2615"/>
      <c r="WX222" s="2615"/>
      <c r="WY222" s="2615"/>
      <c r="WZ222" s="2615"/>
      <c r="XA222" s="2615"/>
      <c r="XB222" s="2615"/>
      <c r="XC222" s="2615"/>
      <c r="XD222" s="2615"/>
      <c r="XE222" s="2615"/>
      <c r="XF222" s="2615"/>
      <c r="XG222" s="2615"/>
      <c r="XH222" s="2615"/>
      <c r="XI222" s="2615"/>
      <c r="XJ222" s="2615"/>
      <c r="XK222" s="2615"/>
      <c r="XL222" s="2615"/>
      <c r="XM222" s="2615"/>
      <c r="XN222" s="2615"/>
      <c r="XO222" s="2615"/>
      <c r="XP222" s="2615"/>
      <c r="XQ222" s="2615"/>
      <c r="XR222" s="2615"/>
      <c r="XS222" s="2615"/>
      <c r="XT222" s="2615"/>
      <c r="XU222" s="2615"/>
      <c r="XV222" s="2615"/>
      <c r="XW222" s="2615"/>
      <c r="XX222" s="2615"/>
      <c r="XY222" s="2615"/>
      <c r="XZ222" s="2615"/>
      <c r="YA222" s="2615"/>
      <c r="YB222" s="2615"/>
      <c r="YC222" s="2615"/>
      <c r="YD222" s="2615"/>
      <c r="YE222" s="2615"/>
      <c r="YF222" s="2615"/>
      <c r="YG222" s="2615"/>
      <c r="YH222" s="2615"/>
      <c r="YI222" s="2615"/>
      <c r="YJ222" s="2615"/>
      <c r="YK222" s="2615"/>
      <c r="YL222" s="2615"/>
      <c r="YM222" s="2615"/>
      <c r="YN222" s="2615"/>
      <c r="YO222" s="2615"/>
      <c r="YP222" s="2615"/>
      <c r="YQ222" s="2615"/>
      <c r="YR222" s="2615"/>
      <c r="YS222" s="2615"/>
      <c r="YT222" s="2615"/>
      <c r="YU222" s="2615"/>
      <c r="YV222" s="2615"/>
      <c r="YW222" s="2615"/>
      <c r="YX222" s="2615"/>
      <c r="YY222" s="2615"/>
      <c r="YZ222" s="2615"/>
      <c r="ZA222" s="2615"/>
      <c r="ZB222" s="2615"/>
      <c r="ZC222" s="2615"/>
      <c r="ZD222" s="2615"/>
      <c r="ZE222" s="2615"/>
      <c r="ZF222" s="2615"/>
      <c r="ZG222" s="2615"/>
      <c r="ZH222" s="2615"/>
      <c r="ZI222" s="2615"/>
      <c r="ZJ222" s="2615"/>
      <c r="ZK222" s="2615"/>
      <c r="ZL222" s="2615"/>
      <c r="ZM222" s="2615"/>
      <c r="ZN222" s="2615"/>
      <c r="ZO222" s="2615"/>
      <c r="ZP222" s="2615"/>
      <c r="ZQ222" s="2615"/>
      <c r="ZR222" s="2615"/>
      <c r="ZS222" s="2615"/>
      <c r="ZT222" s="2615"/>
      <c r="ZU222" s="2615"/>
      <c r="ZV222" s="2615"/>
      <c r="ZW222" s="2615"/>
      <c r="ZX222" s="2615"/>
      <c r="ZY222" s="2615"/>
      <c r="ZZ222" s="2615"/>
      <c r="AAA222" s="2615"/>
      <c r="AAB222" s="2615"/>
      <c r="AAC222" s="2615"/>
      <c r="AAD222" s="2615"/>
      <c r="AAE222" s="2615"/>
      <c r="AAF222" s="2615"/>
      <c r="AAG222" s="2615"/>
      <c r="AAH222" s="2615"/>
      <c r="AAI222" s="2615"/>
      <c r="AAJ222" s="2615"/>
      <c r="AAK222" s="2615"/>
      <c r="AAL222" s="2615"/>
      <c r="AAM222" s="2615"/>
      <c r="AAN222" s="2615"/>
      <c r="AAO222" s="2615"/>
      <c r="AAP222" s="2615"/>
      <c r="AAQ222" s="2615"/>
      <c r="AAR222" s="2615"/>
      <c r="AAS222" s="2615"/>
      <c r="AAT222" s="2615"/>
      <c r="AAU222" s="2615"/>
      <c r="AAV222" s="2615"/>
      <c r="AAW222" s="2615"/>
      <c r="AAX222" s="2615"/>
      <c r="AAY222" s="2615"/>
      <c r="AAZ222" s="2615"/>
      <c r="ABA222" s="2615"/>
      <c r="ABB222" s="2615"/>
      <c r="ABC222" s="2615"/>
      <c r="ABD222" s="2615"/>
      <c r="ABE222" s="2615"/>
      <c r="ABF222" s="2615"/>
      <c r="ABG222" s="2615"/>
      <c r="ABH222" s="2615"/>
      <c r="ABI222" s="2615"/>
      <c r="ABJ222" s="2615"/>
      <c r="ABK222" s="2615"/>
      <c r="ABL222" s="2615"/>
      <c r="ABM222" s="2615"/>
      <c r="ABN222" s="2615"/>
      <c r="ABO222" s="2615"/>
      <c r="ABP222" s="2615"/>
      <c r="ABQ222" s="2615"/>
      <c r="ABR222" s="2615"/>
      <c r="ABS222" s="2615"/>
      <c r="ABT222" s="2615"/>
      <c r="ABU222" s="2615"/>
      <c r="ABV222" s="2615"/>
      <c r="ABW222" s="2615"/>
      <c r="ABX222" s="2615"/>
      <c r="ABY222" s="2615"/>
      <c r="ABZ222" s="2615"/>
      <c r="ACA222" s="2615"/>
      <c r="ACB222" s="2615"/>
      <c r="ACC222" s="2615"/>
      <c r="ACD222" s="2615"/>
      <c r="ACE222" s="2615"/>
      <c r="ACF222" s="2615"/>
      <c r="ACG222" s="2615"/>
      <c r="ACH222" s="2615"/>
      <c r="ACI222" s="2615"/>
      <c r="ACJ222" s="2615"/>
      <c r="ACK222" s="2615"/>
      <c r="ACL222" s="2615"/>
      <c r="ACM222" s="2615"/>
      <c r="ACN222" s="2615"/>
      <c r="ACO222" s="2615"/>
      <c r="ACP222" s="2615"/>
      <c r="ACQ222" s="2615"/>
      <c r="ACR222" s="2615"/>
      <c r="ACS222" s="2615"/>
      <c r="ACT222" s="2615"/>
      <c r="ACU222" s="2615"/>
      <c r="ACV222" s="2615"/>
      <c r="ACW222" s="2615"/>
      <c r="ACX222" s="2615"/>
      <c r="ACY222" s="2615"/>
      <c r="ACZ222" s="2615"/>
      <c r="ADA222" s="2615"/>
      <c r="ADB222" s="2615"/>
      <c r="ADC222" s="2615"/>
      <c r="ADD222" s="2615"/>
      <c r="ADE222" s="2615"/>
      <c r="ADF222" s="2615"/>
      <c r="ADG222" s="2615"/>
      <c r="ADH222" s="2615"/>
      <c r="ADI222" s="2615"/>
      <c r="ADJ222" s="2615"/>
      <c r="ADK222" s="2615"/>
      <c r="ADL222" s="2615"/>
      <c r="ADM222" s="2615"/>
      <c r="ADN222" s="2615"/>
      <c r="ADO222" s="2615"/>
      <c r="ADP222" s="2615"/>
      <c r="ADQ222" s="2615"/>
      <c r="ADR222" s="2615"/>
      <c r="ADS222" s="2615"/>
      <c r="ADT222" s="2615"/>
      <c r="ADU222" s="2615"/>
      <c r="ADV222" s="2615"/>
      <c r="ADW222" s="2615"/>
      <c r="ADX222" s="2615"/>
      <c r="ADY222" s="2615"/>
      <c r="ADZ222" s="2615"/>
      <c r="AEA222" s="2615"/>
      <c r="AEB222" s="2615"/>
      <c r="AEC222" s="2615"/>
      <c r="AED222" s="2615"/>
      <c r="AEE222" s="2615"/>
      <c r="AEF222" s="2615"/>
      <c r="AEG222" s="2615"/>
      <c r="AEH222" s="2615"/>
      <c r="AEI222" s="2615"/>
      <c r="AEJ222" s="2615"/>
      <c r="AEK222" s="2615"/>
      <c r="AEL222" s="2615"/>
      <c r="AEM222" s="2615"/>
      <c r="AEN222" s="2615"/>
      <c r="AEO222" s="2615"/>
      <c r="AEP222" s="2615"/>
      <c r="AEQ222" s="2615"/>
      <c r="AER222" s="2615"/>
      <c r="AES222" s="2615"/>
      <c r="AET222" s="2615"/>
      <c r="AEU222" s="2615"/>
      <c r="AEV222" s="2615"/>
      <c r="AEW222" s="2615"/>
      <c r="AEX222" s="2615"/>
      <c r="AEY222" s="2615"/>
      <c r="AEZ222" s="2615"/>
      <c r="AFA222" s="2615"/>
      <c r="AFB222" s="2615"/>
      <c r="AFC222" s="2615"/>
      <c r="AFD222" s="2615"/>
      <c r="AFE222" s="2615"/>
      <c r="AFF222" s="2615"/>
      <c r="AFG222" s="2615"/>
      <c r="AFH222" s="2615"/>
      <c r="AFI222" s="2615"/>
      <c r="AFJ222" s="2615"/>
      <c r="AFK222" s="2615"/>
      <c r="AFL222" s="2615"/>
      <c r="AFM222" s="2615"/>
      <c r="AFN222" s="2615"/>
      <c r="AFO222" s="2615"/>
      <c r="AFP222" s="2615"/>
      <c r="AFQ222" s="2615"/>
      <c r="AFR222" s="2615"/>
      <c r="AFS222" s="2615"/>
      <c r="AFT222" s="2615"/>
      <c r="AFU222" s="2615"/>
      <c r="AFV222" s="2615"/>
      <c r="AFW222" s="2615"/>
      <c r="AFX222" s="2615"/>
      <c r="AFY222" s="2615"/>
      <c r="AFZ222" s="2615"/>
      <c r="AGA222" s="2615"/>
      <c r="AGB222" s="2615"/>
      <c r="AGC222" s="2615"/>
      <c r="AGD222" s="2615"/>
      <c r="AGE222" s="2615"/>
      <c r="AGF222" s="2615"/>
      <c r="AGG222" s="2615"/>
      <c r="AGH222" s="2615"/>
      <c r="AGI222" s="2615"/>
      <c r="AGJ222" s="2615"/>
      <c r="AGK222" s="2615"/>
      <c r="AGL222" s="2615"/>
      <c r="AGM222" s="2615"/>
      <c r="AGN222" s="2615"/>
      <c r="AGO222" s="2615"/>
      <c r="AGP222" s="2615"/>
      <c r="AGQ222" s="2615"/>
      <c r="AGR222" s="2615"/>
      <c r="AGS222" s="2615"/>
      <c r="AGT222" s="2615"/>
      <c r="AGU222" s="2615"/>
      <c r="AGV222" s="2615"/>
      <c r="AGW222" s="2615"/>
      <c r="AGX222" s="2615"/>
      <c r="AGY222" s="2615"/>
      <c r="AGZ222" s="2615"/>
      <c r="AHA222" s="2615"/>
      <c r="AHB222" s="2615"/>
      <c r="AHC222" s="2615"/>
      <c r="AHD222" s="2615"/>
      <c r="AHE222" s="2615"/>
      <c r="AHF222" s="2615"/>
      <c r="AHG222" s="2615"/>
      <c r="AHH222" s="2615"/>
      <c r="AHI222" s="2615"/>
      <c r="AHJ222" s="2615"/>
      <c r="AHK222" s="2615"/>
      <c r="AHL222" s="2615"/>
      <c r="AHM222" s="2615"/>
      <c r="AHN222" s="2615"/>
      <c r="AHO222" s="2615"/>
      <c r="AHP222" s="2615"/>
      <c r="AHQ222" s="2615"/>
      <c r="AHR222" s="2615"/>
      <c r="AHS222" s="2615"/>
      <c r="AHT222" s="2615"/>
      <c r="AHU222" s="2615"/>
      <c r="AHV222" s="2615"/>
      <c r="AHW222" s="2615"/>
      <c r="AHX222" s="2615"/>
      <c r="AHY222" s="2615"/>
      <c r="AHZ222" s="2615"/>
      <c r="AIA222" s="2615"/>
      <c r="AIB222" s="2615"/>
      <c r="AIC222" s="2615"/>
      <c r="AID222" s="2615"/>
      <c r="AIE222" s="2615"/>
      <c r="AIF222" s="2615"/>
      <c r="AIG222" s="2615"/>
      <c r="AIH222" s="2615"/>
      <c r="AII222" s="2615"/>
      <c r="AIJ222" s="2615"/>
      <c r="AIK222" s="2615"/>
      <c r="AIL222" s="2615"/>
      <c r="AIM222" s="2615"/>
      <c r="AIN222" s="2615"/>
      <c r="AIO222" s="2615"/>
      <c r="AIP222" s="2615"/>
      <c r="AIQ222" s="2615"/>
      <c r="AIR222" s="2615"/>
      <c r="AIS222" s="2615"/>
      <c r="AIT222" s="2615"/>
      <c r="AIU222" s="2615"/>
      <c r="AIV222" s="2615"/>
      <c r="AIW222" s="2615"/>
      <c r="AIX222" s="2615"/>
      <c r="AIY222" s="2615"/>
      <c r="AIZ222" s="2615"/>
      <c r="AJA222" s="2615"/>
      <c r="AJB222" s="2615"/>
      <c r="AJC222" s="2615"/>
      <c r="AJD222" s="2615"/>
      <c r="AJE222" s="2615"/>
      <c r="AJF222" s="2615"/>
      <c r="AJG222" s="2615"/>
      <c r="AJH222" s="2615"/>
      <c r="AJI222" s="2615"/>
      <c r="AJJ222" s="2615"/>
      <c r="AJK222" s="2615"/>
      <c r="AJL222" s="2615"/>
      <c r="AJM222" s="2615"/>
      <c r="AJN222" s="2615"/>
      <c r="AJO222" s="2615"/>
      <c r="AJP222" s="2615"/>
      <c r="AJQ222" s="2615"/>
      <c r="AJR222" s="2615"/>
      <c r="AJS222" s="2615"/>
      <c r="AJT222" s="2615"/>
      <c r="AJU222" s="2615"/>
      <c r="AJV222" s="2615"/>
      <c r="AJW222" s="2615"/>
      <c r="AJX222" s="2615"/>
      <c r="AJY222" s="2615"/>
      <c r="AJZ222" s="2615"/>
      <c r="AKA222" s="2615"/>
      <c r="AKB222" s="2615"/>
      <c r="AKC222" s="2615"/>
      <c r="AKD222" s="2615"/>
      <c r="AKE222" s="2615"/>
      <c r="AKF222" s="2615"/>
      <c r="AKG222" s="2615"/>
      <c r="AKH222" s="2615"/>
      <c r="AKI222" s="2615"/>
      <c r="AKJ222" s="2615"/>
      <c r="AKK222" s="2615"/>
      <c r="AKL222" s="2615"/>
      <c r="AKM222" s="2615"/>
      <c r="AKN222" s="2615"/>
      <c r="AKO222" s="2615"/>
      <c r="AKP222" s="2615"/>
      <c r="AKQ222" s="2615"/>
      <c r="AKR222" s="2615"/>
      <c r="AKS222" s="2615"/>
      <c r="AKT222" s="2615"/>
      <c r="AKU222" s="2615"/>
      <c r="AKV222" s="2615"/>
      <c r="AKW222" s="2615"/>
      <c r="AKX222" s="2615"/>
      <c r="AKY222" s="2615"/>
      <c r="AKZ222" s="2615"/>
      <c r="ALA222" s="2615"/>
      <c r="ALB222" s="2615"/>
      <c r="ALC222" s="2615"/>
      <c r="ALD222" s="2615"/>
      <c r="ALE222" s="2615"/>
      <c r="ALF222" s="2615"/>
      <c r="ALG222" s="2615"/>
      <c r="ALH222" s="2615"/>
      <c r="ALI222" s="2615"/>
      <c r="ALJ222" s="2615"/>
      <c r="ALK222" s="2615"/>
      <c r="ALL222" s="2615"/>
      <c r="ALM222" s="2615"/>
      <c r="ALN222" s="2615"/>
      <c r="ALO222" s="2615"/>
      <c r="ALP222" s="2615"/>
      <c r="ALQ222" s="2615"/>
      <c r="ALR222" s="2615"/>
      <c r="ALS222" s="2615"/>
      <c r="ALT222" s="2615"/>
      <c r="ALU222" s="2615"/>
      <c r="ALV222" s="2615"/>
      <c r="ALW222" s="2615"/>
      <c r="ALX222" s="2615"/>
      <c r="ALY222" s="2615"/>
      <c r="ALZ222" s="2615"/>
      <c r="AMA222" s="2615"/>
      <c r="AMB222" s="2615"/>
      <c r="AMC222" s="2615"/>
      <c r="AMD222" s="2615"/>
      <c r="AME222" s="2615"/>
      <c r="AMF222" s="2615"/>
      <c r="AMG222" s="2615"/>
      <c r="AMH222" s="2615"/>
      <c r="AMI222" s="2615"/>
      <c r="AMJ222" s="2615"/>
      <c r="AMK222" s="2615"/>
      <c r="AML222" s="2615"/>
      <c r="AMM222" s="2615"/>
      <c r="AMN222" s="2615"/>
      <c r="AMO222" s="2615"/>
      <c r="AMP222" s="2615"/>
      <c r="AMQ222" s="2615"/>
      <c r="AMR222" s="2615"/>
      <c r="AMS222" s="2615"/>
      <c r="AMT222" s="2615"/>
      <c r="AMU222" s="2615"/>
      <c r="AMV222" s="2615"/>
      <c r="AMW222" s="2615"/>
      <c r="AMX222" s="2615"/>
      <c r="AMY222" s="2615"/>
      <c r="AMZ222" s="2615"/>
      <c r="ANA222" s="2615"/>
      <c r="ANB222" s="2615"/>
      <c r="ANC222" s="2615"/>
      <c r="AND222" s="2615"/>
      <c r="ANE222" s="2615"/>
      <c r="ANF222" s="2615"/>
      <c r="ANG222" s="2615"/>
      <c r="ANH222" s="2615"/>
      <c r="ANI222" s="2615"/>
      <c r="ANJ222" s="2615"/>
      <c r="ANK222" s="2615"/>
      <c r="ANL222" s="2615"/>
      <c r="ANM222" s="2615"/>
      <c r="ANN222" s="2615"/>
      <c r="ANO222" s="2615"/>
      <c r="ANP222" s="2615"/>
      <c r="ANQ222" s="2615"/>
      <c r="ANR222" s="2615"/>
      <c r="ANS222" s="2615"/>
      <c r="ANT222" s="2615"/>
      <c r="ANU222" s="2615"/>
      <c r="ANV222" s="2615"/>
      <c r="ANW222" s="2615"/>
      <c r="ANX222" s="2615"/>
      <c r="ANY222" s="2615"/>
      <c r="ANZ222" s="2615"/>
      <c r="AOA222" s="2615"/>
      <c r="AOB222" s="2615"/>
      <c r="AOC222" s="2615"/>
      <c r="AOD222" s="2615"/>
      <c r="AOE222" s="2615"/>
      <c r="AOF222" s="2615"/>
      <c r="AOG222" s="2615"/>
      <c r="AOH222" s="2615"/>
      <c r="AOI222" s="2615"/>
      <c r="AOJ222" s="2615"/>
      <c r="AOK222" s="2615"/>
      <c r="AOL222" s="2615"/>
      <c r="AOM222" s="2615"/>
      <c r="AON222" s="2615"/>
      <c r="AOO222" s="2615"/>
      <c r="AOP222" s="2615"/>
      <c r="AOQ222" s="2615"/>
      <c r="AOR222" s="2615"/>
      <c r="AOS222" s="2615"/>
      <c r="AOT222" s="2615"/>
      <c r="AOU222" s="2615"/>
      <c r="AOV222" s="2615"/>
      <c r="AOW222" s="2615"/>
      <c r="AOX222" s="2615"/>
      <c r="AOY222" s="2615"/>
      <c r="AOZ222" s="2615"/>
      <c r="APA222" s="2615"/>
      <c r="APB222" s="2615"/>
      <c r="APC222" s="2615"/>
      <c r="APD222" s="2615"/>
      <c r="APE222" s="2615"/>
      <c r="APF222" s="2615"/>
      <c r="APG222" s="2615"/>
      <c r="APH222" s="2615"/>
      <c r="API222" s="2615"/>
      <c r="APJ222" s="2615"/>
      <c r="APK222" s="2615"/>
      <c r="APL222" s="2615"/>
      <c r="APM222" s="2615"/>
      <c r="APN222" s="2615"/>
      <c r="APO222" s="2615"/>
      <c r="APP222" s="2615"/>
      <c r="APQ222" s="2615"/>
      <c r="APR222" s="2615"/>
      <c r="APS222" s="2615"/>
      <c r="APT222" s="2615"/>
      <c r="APU222" s="2615"/>
      <c r="APV222" s="2615"/>
      <c r="APW222" s="2615"/>
      <c r="APX222" s="2615"/>
      <c r="APY222" s="2615"/>
      <c r="APZ222" s="2615"/>
      <c r="AQA222" s="2615"/>
      <c r="AQB222" s="2615"/>
      <c r="AQC222" s="2615"/>
      <c r="AQD222" s="2615"/>
      <c r="AQE222" s="2615"/>
      <c r="AQF222" s="2615"/>
      <c r="AQG222" s="2615"/>
      <c r="AQH222" s="2615"/>
      <c r="AQI222" s="2615"/>
      <c r="AQJ222" s="2615"/>
      <c r="AQK222" s="2615"/>
      <c r="AQL222" s="2615"/>
      <c r="AQM222" s="2615"/>
      <c r="AQN222" s="2615"/>
      <c r="AQO222" s="2615"/>
      <c r="AQP222" s="2615"/>
      <c r="AQQ222" s="2615"/>
      <c r="AQR222" s="2615"/>
      <c r="AQS222" s="2615"/>
      <c r="AQT222" s="2615"/>
      <c r="AQU222" s="2615"/>
      <c r="AQV222" s="2615"/>
      <c r="AQW222" s="2615"/>
      <c r="AQX222" s="2615"/>
      <c r="AQY222" s="2615"/>
      <c r="AQZ222" s="2615"/>
      <c r="ARA222" s="2615"/>
      <c r="ARB222" s="2615"/>
      <c r="ARC222" s="2615"/>
      <c r="ARD222" s="2615"/>
      <c r="ARE222" s="2615"/>
      <c r="ARF222" s="2615"/>
      <c r="ARG222" s="2615"/>
      <c r="ARH222" s="2615"/>
      <c r="ARI222" s="2615"/>
      <c r="ARJ222" s="2615"/>
      <c r="ARK222" s="2615"/>
      <c r="ARL222" s="2615"/>
      <c r="ARM222" s="2615"/>
      <c r="ARN222" s="2615"/>
      <c r="ARO222" s="2615"/>
      <c r="ARP222" s="2615"/>
      <c r="ARQ222" s="2615"/>
      <c r="ARR222" s="2615"/>
      <c r="ARS222" s="2615"/>
      <c r="ART222" s="2615"/>
      <c r="ARU222" s="2615"/>
      <c r="ARV222" s="2615"/>
      <c r="ARW222" s="2615"/>
      <c r="ARX222" s="2615"/>
      <c r="ARY222" s="2615"/>
      <c r="ARZ222" s="2615"/>
      <c r="ASA222" s="2615"/>
      <c r="ASB222" s="2615"/>
      <c r="ASC222" s="2615"/>
      <c r="ASD222" s="2615"/>
      <c r="ASE222" s="2615"/>
      <c r="ASF222" s="2615"/>
      <c r="ASG222" s="2615"/>
      <c r="ASH222" s="2615"/>
      <c r="ASI222" s="2615"/>
      <c r="ASJ222" s="2615"/>
      <c r="ASK222" s="2615"/>
      <c r="ASL222" s="2615"/>
      <c r="ASM222" s="2615"/>
      <c r="ASN222" s="2615"/>
      <c r="ASO222" s="2615"/>
      <c r="ASP222" s="2615"/>
      <c r="ASQ222" s="2615"/>
      <c r="ASR222" s="2615"/>
      <c r="ASS222" s="2615"/>
      <c r="AST222" s="2615"/>
      <c r="ASU222" s="2615"/>
      <c r="ASV222" s="2615"/>
      <c r="ASW222" s="2615"/>
      <c r="ASX222" s="2615"/>
      <c r="ASY222" s="2615"/>
      <c r="ASZ222" s="2615"/>
      <c r="ATA222" s="2615"/>
      <c r="ATB222" s="2615"/>
      <c r="ATC222" s="2615"/>
      <c r="ATD222" s="2615"/>
      <c r="ATE222" s="2615"/>
      <c r="ATF222" s="2615"/>
      <c r="ATG222" s="2615"/>
      <c r="ATH222" s="2615"/>
      <c r="ATI222" s="2615"/>
      <c r="ATJ222" s="2615"/>
      <c r="ATK222" s="2615"/>
      <c r="ATL222" s="2615"/>
      <c r="ATM222" s="2615"/>
      <c r="ATN222" s="2615"/>
      <c r="ATO222" s="2615"/>
      <c r="ATP222" s="2615"/>
      <c r="ATQ222" s="2615"/>
      <c r="ATR222" s="2615"/>
      <c r="ATS222" s="2615"/>
      <c r="ATT222" s="2615"/>
      <c r="ATU222" s="2615"/>
      <c r="ATV222" s="2615"/>
      <c r="ATW222" s="2615"/>
      <c r="ATX222" s="2615"/>
      <c r="ATY222" s="2615"/>
      <c r="ATZ222" s="2615"/>
      <c r="AUA222" s="2615"/>
      <c r="AUB222" s="2615"/>
      <c r="AUC222" s="2615"/>
      <c r="AUD222" s="2615"/>
      <c r="AUE222" s="2615"/>
      <c r="AUF222" s="2615"/>
      <c r="AUG222" s="2615"/>
      <c r="AUH222" s="2615"/>
      <c r="AUI222" s="2615"/>
      <c r="AUJ222" s="2615"/>
      <c r="AUK222" s="2615"/>
      <c r="AUL222" s="2615"/>
      <c r="AUM222" s="2615"/>
      <c r="AUN222" s="2615"/>
      <c r="AUO222" s="2615"/>
      <c r="AUP222" s="2615"/>
      <c r="AUQ222" s="2615"/>
      <c r="AUR222" s="2615"/>
      <c r="AUS222" s="2615"/>
      <c r="AUT222" s="2615"/>
      <c r="AUU222" s="2615"/>
      <c r="AUV222" s="2615"/>
      <c r="AUW222" s="2615"/>
      <c r="AUX222" s="2615"/>
      <c r="AUY222" s="2615"/>
      <c r="AUZ222" s="2615"/>
      <c r="AVA222" s="2615"/>
      <c r="AVB222" s="2615"/>
      <c r="AVC222" s="2615"/>
      <c r="AVD222" s="2615"/>
      <c r="AVE222" s="2615"/>
      <c r="AVF222" s="2615"/>
      <c r="AVG222" s="2615"/>
      <c r="AVH222" s="2615"/>
      <c r="AVI222" s="2615"/>
      <c r="AVJ222" s="2615"/>
      <c r="AVK222" s="2615"/>
      <c r="AVL222" s="2615"/>
      <c r="AVM222" s="2615"/>
      <c r="AVN222" s="2615"/>
      <c r="AVO222" s="2615"/>
      <c r="AVP222" s="2615"/>
      <c r="AVQ222" s="2615"/>
      <c r="AVR222" s="2615"/>
      <c r="AVS222" s="2615"/>
      <c r="AVT222" s="2615"/>
      <c r="AVU222" s="2615"/>
      <c r="AVV222" s="2615"/>
      <c r="AVW222" s="2615"/>
      <c r="AVX222" s="2615"/>
      <c r="AVY222" s="2615"/>
      <c r="AVZ222" s="2615"/>
      <c r="AWA222" s="2615"/>
      <c r="AWB222" s="2615"/>
      <c r="AWC222" s="2615"/>
      <c r="AWD222" s="2615"/>
      <c r="AWE222" s="2615"/>
      <c r="AWF222" s="2615"/>
      <c r="AWG222" s="2615"/>
      <c r="AWH222" s="2615"/>
      <c r="AWI222" s="2615"/>
      <c r="AWJ222" s="2615"/>
      <c r="AWK222" s="2615"/>
      <c r="AWL222" s="2615"/>
      <c r="AWM222" s="2615"/>
      <c r="AWN222" s="2615"/>
      <c r="AWO222" s="2615"/>
      <c r="AWP222" s="2615"/>
      <c r="AWQ222" s="2615"/>
      <c r="AWR222" s="2615"/>
      <c r="AWS222" s="2615"/>
      <c r="AWT222" s="2615"/>
      <c r="AWU222" s="2615"/>
      <c r="AWV222" s="2615"/>
      <c r="AWW222" s="2615"/>
      <c r="AWX222" s="2615"/>
      <c r="AWY222" s="2615"/>
      <c r="AWZ222" s="2615"/>
      <c r="AXA222" s="2615"/>
      <c r="AXB222" s="2615"/>
      <c r="AXC222" s="2615"/>
      <c r="AXD222" s="2615"/>
      <c r="AXE222" s="2615"/>
      <c r="AXF222" s="2615"/>
      <c r="AXG222" s="2615"/>
      <c r="AXH222" s="2615"/>
      <c r="AXI222" s="2615"/>
      <c r="AXJ222" s="2615"/>
    </row>
    <row r="223" spans="1:1310" s="2616" customFormat="1" ht="23.25" customHeight="1">
      <c r="A223" s="2617"/>
      <c r="B223" s="5504" t="s">
        <v>1844</v>
      </c>
      <c r="C223" s="5504"/>
      <c r="D223" s="5504"/>
      <c r="E223" s="5504"/>
      <c r="F223" s="2618"/>
      <c r="G223" s="5504" t="s">
        <v>1845</v>
      </c>
      <c r="H223" s="5504"/>
      <c r="I223" s="5504"/>
      <c r="J223" s="2618"/>
      <c r="K223" s="5504" t="s">
        <v>1846</v>
      </c>
      <c r="L223" s="5504"/>
      <c r="M223" s="5504"/>
      <c r="N223" s="2618"/>
      <c r="O223" s="5504" t="s">
        <v>1847</v>
      </c>
      <c r="P223" s="5504"/>
      <c r="Q223" s="2618"/>
      <c r="R223" s="306"/>
      <c r="S223" s="306"/>
      <c r="T223" s="306"/>
      <c r="U223" s="306"/>
      <c r="V223" s="306"/>
      <c r="W223" s="306"/>
      <c r="X223" s="306"/>
      <c r="Y223" s="306"/>
      <c r="Z223" s="306"/>
      <c r="AA223" s="306"/>
      <c r="AB223" s="306"/>
      <c r="AC223" s="306"/>
      <c r="AD223" s="2615"/>
      <c r="AE223" s="2615"/>
      <c r="AF223" s="2615"/>
      <c r="AG223" s="2615"/>
      <c r="AH223" s="2615"/>
      <c r="AI223" s="2615"/>
      <c r="AJ223" s="2615"/>
      <c r="AK223" s="2615"/>
      <c r="AL223" s="2615"/>
      <c r="AM223" s="2615"/>
      <c r="AN223" s="2615"/>
      <c r="AO223" s="2615"/>
      <c r="AP223" s="2615"/>
      <c r="AQ223" s="2615"/>
      <c r="AR223" s="2615"/>
      <c r="AS223" s="2615"/>
      <c r="AT223" s="2615"/>
      <c r="AU223" s="2615"/>
      <c r="AV223" s="2615"/>
      <c r="AW223" s="2615"/>
      <c r="AX223" s="2615"/>
      <c r="AY223" s="2615"/>
      <c r="AZ223" s="2615"/>
      <c r="BA223" s="2615"/>
      <c r="BB223" s="2615"/>
      <c r="BC223" s="2615"/>
      <c r="BD223" s="2615"/>
      <c r="BE223" s="2615"/>
      <c r="BF223" s="2615"/>
      <c r="BG223" s="2615"/>
      <c r="BH223" s="2615"/>
      <c r="BI223" s="2615"/>
      <c r="BJ223" s="2615"/>
      <c r="BK223" s="2615"/>
      <c r="BL223" s="2615"/>
      <c r="BM223" s="2615"/>
      <c r="BN223" s="2615"/>
      <c r="BO223" s="2615"/>
      <c r="BP223" s="2615"/>
      <c r="BQ223" s="2615"/>
      <c r="BR223" s="2615"/>
      <c r="BS223" s="2615"/>
      <c r="BT223" s="2615"/>
      <c r="BU223" s="2615"/>
      <c r="BV223" s="2615"/>
      <c r="BW223" s="2615"/>
      <c r="BX223" s="2615"/>
      <c r="BY223" s="2615"/>
      <c r="BZ223" s="2615"/>
      <c r="CA223" s="2615"/>
      <c r="CB223" s="2615"/>
      <c r="CC223" s="2615"/>
      <c r="CD223" s="2615"/>
      <c r="CE223" s="2615"/>
      <c r="CF223" s="2615"/>
      <c r="CG223" s="2615"/>
      <c r="CH223" s="2615"/>
      <c r="CI223" s="2615"/>
      <c r="CJ223" s="2615"/>
      <c r="CK223" s="2615"/>
      <c r="CL223" s="2615"/>
      <c r="CM223" s="2615"/>
      <c r="CN223" s="2615"/>
      <c r="CO223" s="2615"/>
      <c r="CP223" s="2615"/>
      <c r="CQ223" s="2615"/>
      <c r="CR223" s="2615"/>
      <c r="CS223" s="2615"/>
      <c r="CT223" s="2615"/>
      <c r="CU223" s="2615"/>
      <c r="CV223" s="2615"/>
      <c r="CW223" s="2615"/>
      <c r="CX223" s="2615"/>
      <c r="CY223" s="2615"/>
      <c r="CZ223" s="2615"/>
      <c r="DA223" s="2615"/>
      <c r="DB223" s="2615"/>
      <c r="DC223" s="2615"/>
      <c r="DD223" s="2615"/>
      <c r="DE223" s="2615"/>
      <c r="DF223" s="2615"/>
      <c r="DG223" s="2615"/>
      <c r="DH223" s="2615"/>
      <c r="DI223" s="2615"/>
      <c r="DJ223" s="2615"/>
      <c r="DK223" s="2615"/>
      <c r="DL223" s="2615"/>
      <c r="DM223" s="2615"/>
      <c r="DN223" s="2615"/>
      <c r="DO223" s="2615"/>
      <c r="DP223" s="2615"/>
      <c r="DQ223" s="2615"/>
      <c r="DR223" s="2615"/>
      <c r="DS223" s="2615"/>
      <c r="DT223" s="2615"/>
      <c r="DU223" s="2615"/>
      <c r="DV223" s="2615"/>
      <c r="DW223" s="2615"/>
      <c r="DX223" s="2615"/>
      <c r="DY223" s="2615"/>
      <c r="DZ223" s="2615"/>
      <c r="EA223" s="2615"/>
      <c r="EB223" s="2615"/>
      <c r="EC223" s="2615"/>
      <c r="ED223" s="2615"/>
      <c r="EE223" s="2615"/>
      <c r="EF223" s="2615"/>
      <c r="EG223" s="2615"/>
      <c r="EH223" s="2615"/>
      <c r="EI223" s="2615"/>
      <c r="EJ223" s="2615"/>
      <c r="EK223" s="2615"/>
      <c r="EL223" s="2615"/>
      <c r="EM223" s="2615"/>
      <c r="EN223" s="2615"/>
      <c r="EO223" s="2615"/>
      <c r="EP223" s="2615"/>
      <c r="EQ223" s="2615"/>
      <c r="ER223" s="2615"/>
      <c r="ES223" s="2615"/>
      <c r="ET223" s="2615"/>
      <c r="EU223" s="2615"/>
      <c r="EV223" s="2615"/>
      <c r="EW223" s="2615"/>
      <c r="EX223" s="2615"/>
      <c r="EY223" s="2615"/>
      <c r="EZ223" s="2615"/>
      <c r="FA223" s="2615"/>
      <c r="FB223" s="2615"/>
      <c r="FC223" s="2615"/>
      <c r="FD223" s="2615"/>
      <c r="FE223" s="2615"/>
      <c r="FF223" s="2615"/>
      <c r="FG223" s="2615"/>
      <c r="FH223" s="2615"/>
      <c r="FI223" s="2615"/>
      <c r="FJ223" s="2615"/>
      <c r="FK223" s="2615"/>
      <c r="FL223" s="2615"/>
      <c r="FM223" s="2615"/>
      <c r="FN223" s="2615"/>
      <c r="FO223" s="2615"/>
      <c r="FP223" s="2615"/>
      <c r="FQ223" s="2615"/>
      <c r="FR223" s="2615"/>
      <c r="FS223" s="2615"/>
      <c r="FT223" s="2615"/>
      <c r="FU223" s="2615"/>
      <c r="FV223" s="2615"/>
      <c r="FW223" s="2615"/>
      <c r="FX223" s="2615"/>
      <c r="FY223" s="2615"/>
      <c r="FZ223" s="2615"/>
      <c r="GA223" s="2615"/>
      <c r="GB223" s="2615"/>
      <c r="GC223" s="2615"/>
      <c r="GD223" s="2615"/>
      <c r="GE223" s="2615"/>
      <c r="GF223" s="2615"/>
      <c r="GG223" s="2615"/>
      <c r="GH223" s="2615"/>
      <c r="GI223" s="2615"/>
      <c r="GJ223" s="2615"/>
      <c r="GK223" s="2615"/>
      <c r="GL223" s="2615"/>
      <c r="GM223" s="2615"/>
      <c r="GN223" s="2615"/>
      <c r="GO223" s="2615"/>
      <c r="GP223" s="2615"/>
      <c r="GQ223" s="2615"/>
      <c r="GR223" s="2615"/>
      <c r="GS223" s="2615"/>
      <c r="GT223" s="2615"/>
      <c r="GU223" s="2615"/>
      <c r="GV223" s="2615"/>
      <c r="GW223" s="2615"/>
      <c r="GX223" s="2615"/>
      <c r="GY223" s="2615"/>
      <c r="GZ223" s="2615"/>
      <c r="HA223" s="2615"/>
      <c r="HB223" s="2615"/>
      <c r="HC223" s="2615"/>
      <c r="HD223" s="2615"/>
      <c r="HE223" s="2615"/>
      <c r="HF223" s="2615"/>
      <c r="HG223" s="2615"/>
      <c r="HH223" s="2615"/>
      <c r="HI223" s="2615"/>
      <c r="HJ223" s="2615"/>
      <c r="HK223" s="2615"/>
      <c r="HL223" s="2615"/>
      <c r="HM223" s="2615"/>
      <c r="HN223" s="2615"/>
      <c r="HO223" s="2615"/>
      <c r="HP223" s="2615"/>
      <c r="HQ223" s="2615"/>
      <c r="HR223" s="2615"/>
      <c r="HS223" s="2615"/>
      <c r="HT223" s="2615"/>
      <c r="HU223" s="2615"/>
      <c r="HV223" s="2615"/>
      <c r="HW223" s="2615"/>
      <c r="HX223" s="2615"/>
      <c r="HY223" s="2615"/>
      <c r="HZ223" s="2615"/>
      <c r="IA223" s="2615"/>
      <c r="IB223" s="2615"/>
      <c r="IC223" s="2615"/>
      <c r="ID223" s="2615"/>
      <c r="IE223" s="2615"/>
      <c r="IF223" s="2615"/>
      <c r="IG223" s="2615"/>
      <c r="IH223" s="2615"/>
      <c r="II223" s="2615"/>
      <c r="IJ223" s="2615"/>
      <c r="IK223" s="2615"/>
      <c r="IL223" s="2615"/>
      <c r="IM223" s="2615"/>
      <c r="IN223" s="2615"/>
      <c r="IO223" s="2615"/>
      <c r="IP223" s="2615"/>
      <c r="IQ223" s="2615"/>
      <c r="IR223" s="2615"/>
      <c r="IS223" s="2615"/>
      <c r="IT223" s="2615"/>
      <c r="IU223" s="2615"/>
      <c r="IV223" s="2615"/>
      <c r="IW223" s="2615"/>
      <c r="IX223" s="2615"/>
      <c r="IY223" s="2615"/>
      <c r="IZ223" s="2615"/>
      <c r="JA223" s="2615"/>
      <c r="JB223" s="2615"/>
      <c r="JC223" s="2615"/>
      <c r="JD223" s="2615"/>
      <c r="JE223" s="2615"/>
      <c r="JF223" s="2615"/>
      <c r="JG223" s="2615"/>
      <c r="JH223" s="2615"/>
      <c r="JI223" s="2615"/>
      <c r="JJ223" s="2615"/>
      <c r="JK223" s="2615"/>
      <c r="JL223" s="2615"/>
      <c r="JM223" s="2615"/>
      <c r="JN223" s="2615"/>
      <c r="JO223" s="2615"/>
      <c r="JP223" s="2615"/>
      <c r="JQ223" s="2615"/>
      <c r="JR223" s="2615"/>
      <c r="JS223" s="2615"/>
      <c r="JT223" s="2615"/>
      <c r="JU223" s="2615"/>
      <c r="JV223" s="2615"/>
      <c r="JW223" s="2615"/>
      <c r="JX223" s="2615"/>
      <c r="JY223" s="2615"/>
      <c r="JZ223" s="2615"/>
      <c r="KA223" s="2615"/>
      <c r="KB223" s="2615"/>
      <c r="KC223" s="2615"/>
      <c r="KD223" s="2615"/>
      <c r="KE223" s="2615"/>
      <c r="KF223" s="2615"/>
      <c r="KG223" s="2615"/>
      <c r="KH223" s="2615"/>
      <c r="KI223" s="2615"/>
      <c r="KJ223" s="2615"/>
      <c r="KK223" s="2615"/>
      <c r="KL223" s="2615"/>
      <c r="KM223" s="2615"/>
      <c r="KN223" s="2615"/>
      <c r="KO223" s="2615"/>
      <c r="KP223" s="2615"/>
      <c r="KQ223" s="2615"/>
      <c r="KR223" s="2615"/>
      <c r="KS223" s="2615"/>
      <c r="KT223" s="2615"/>
      <c r="KU223" s="2615"/>
      <c r="KV223" s="2615"/>
      <c r="KW223" s="2615"/>
      <c r="KX223" s="2615"/>
      <c r="KY223" s="2615"/>
      <c r="KZ223" s="2615"/>
      <c r="LA223" s="2615"/>
      <c r="LB223" s="2615"/>
      <c r="LC223" s="2615"/>
      <c r="LD223" s="2615"/>
      <c r="LE223" s="2615"/>
      <c r="LF223" s="2615"/>
      <c r="LG223" s="2615"/>
      <c r="LH223" s="2615"/>
      <c r="LI223" s="2615"/>
      <c r="LJ223" s="2615"/>
      <c r="LK223" s="2615"/>
      <c r="LL223" s="2615"/>
      <c r="LM223" s="2615"/>
      <c r="LN223" s="2615"/>
      <c r="LO223" s="2615"/>
      <c r="LP223" s="2615"/>
      <c r="LQ223" s="2615"/>
      <c r="LR223" s="2615"/>
      <c r="LS223" s="2615"/>
      <c r="LT223" s="2615"/>
      <c r="LU223" s="2615"/>
      <c r="LV223" s="2615"/>
      <c r="LW223" s="2615"/>
      <c r="LX223" s="2615"/>
      <c r="LY223" s="2615"/>
      <c r="LZ223" s="2615"/>
      <c r="MA223" s="2615"/>
      <c r="MB223" s="2615"/>
      <c r="MC223" s="2615"/>
      <c r="MD223" s="2615"/>
      <c r="ME223" s="2615"/>
      <c r="MF223" s="2615"/>
      <c r="MG223" s="2615"/>
      <c r="MH223" s="2615"/>
      <c r="MI223" s="2615"/>
      <c r="MJ223" s="2615"/>
      <c r="MK223" s="2615"/>
      <c r="ML223" s="2615"/>
      <c r="MM223" s="2615"/>
      <c r="MN223" s="2615"/>
      <c r="MO223" s="2615"/>
      <c r="MP223" s="2615"/>
      <c r="MQ223" s="2615"/>
      <c r="MR223" s="2615"/>
      <c r="MS223" s="2615"/>
      <c r="MT223" s="2615"/>
      <c r="MU223" s="2615"/>
      <c r="MV223" s="2615"/>
      <c r="MW223" s="2615"/>
      <c r="MX223" s="2615"/>
      <c r="MY223" s="2615"/>
      <c r="MZ223" s="2615"/>
      <c r="NA223" s="2615"/>
      <c r="NB223" s="2615"/>
      <c r="NC223" s="2615"/>
      <c r="ND223" s="2615"/>
      <c r="NE223" s="2615"/>
      <c r="NF223" s="2615"/>
      <c r="NG223" s="2615"/>
      <c r="NH223" s="2615"/>
      <c r="NI223" s="2615"/>
      <c r="NJ223" s="2615"/>
      <c r="NK223" s="2615"/>
      <c r="NL223" s="2615"/>
      <c r="NM223" s="2615"/>
      <c r="NN223" s="2615"/>
      <c r="NO223" s="2615"/>
      <c r="NP223" s="2615"/>
      <c r="NQ223" s="2615"/>
      <c r="NR223" s="2615"/>
      <c r="NS223" s="2615"/>
      <c r="NT223" s="2615"/>
      <c r="NU223" s="2615"/>
      <c r="NV223" s="2615"/>
      <c r="NW223" s="2615"/>
      <c r="NX223" s="2615"/>
      <c r="NY223" s="2615"/>
      <c r="NZ223" s="2615"/>
      <c r="OA223" s="2615"/>
      <c r="OB223" s="2615"/>
      <c r="OC223" s="2615"/>
      <c r="OD223" s="2615"/>
      <c r="OE223" s="2615"/>
      <c r="OF223" s="2615"/>
      <c r="OG223" s="2615"/>
      <c r="OH223" s="2615"/>
      <c r="OI223" s="2615"/>
      <c r="OJ223" s="2615"/>
      <c r="OK223" s="2615"/>
      <c r="OL223" s="2615"/>
      <c r="OM223" s="2615"/>
      <c r="ON223" s="2615"/>
      <c r="OO223" s="2615"/>
      <c r="OP223" s="2615"/>
      <c r="OQ223" s="2615"/>
      <c r="OR223" s="2615"/>
      <c r="OS223" s="2615"/>
      <c r="OT223" s="2615"/>
      <c r="OU223" s="2615"/>
      <c r="OV223" s="2615"/>
      <c r="OW223" s="2615"/>
      <c r="OX223" s="2615"/>
      <c r="OY223" s="2615"/>
      <c r="OZ223" s="2615"/>
      <c r="PA223" s="2615"/>
      <c r="PB223" s="2615"/>
      <c r="PC223" s="2615"/>
      <c r="PD223" s="2615"/>
      <c r="PE223" s="2615"/>
      <c r="PF223" s="2615"/>
      <c r="PG223" s="2615"/>
      <c r="PH223" s="2615"/>
      <c r="PI223" s="2615"/>
      <c r="PJ223" s="2615"/>
      <c r="PK223" s="2615"/>
      <c r="PL223" s="2615"/>
      <c r="PM223" s="2615"/>
      <c r="PN223" s="2615"/>
      <c r="PO223" s="2615"/>
      <c r="PP223" s="2615"/>
      <c r="PQ223" s="2615"/>
      <c r="PR223" s="2615"/>
      <c r="PS223" s="2615"/>
      <c r="PT223" s="2615"/>
      <c r="PU223" s="2615"/>
      <c r="PV223" s="2615"/>
      <c r="PW223" s="2615"/>
      <c r="PX223" s="2615"/>
      <c r="PY223" s="2615"/>
      <c r="PZ223" s="2615"/>
      <c r="QA223" s="2615"/>
      <c r="QB223" s="2615"/>
      <c r="QC223" s="2615"/>
      <c r="QD223" s="2615"/>
      <c r="QE223" s="2615"/>
      <c r="QF223" s="2615"/>
      <c r="QG223" s="2615"/>
      <c r="QH223" s="2615"/>
      <c r="QI223" s="2615"/>
      <c r="QJ223" s="2615"/>
      <c r="QK223" s="2615"/>
      <c r="QL223" s="2615"/>
      <c r="QM223" s="2615"/>
      <c r="QN223" s="2615"/>
      <c r="QO223" s="2615"/>
      <c r="QP223" s="2615"/>
      <c r="QQ223" s="2615"/>
      <c r="QR223" s="2615"/>
      <c r="QS223" s="2615"/>
      <c r="QT223" s="2615"/>
      <c r="QU223" s="2615"/>
      <c r="QV223" s="2615"/>
      <c r="QW223" s="2615"/>
      <c r="QX223" s="2615"/>
      <c r="QY223" s="2615"/>
      <c r="QZ223" s="2615"/>
      <c r="RA223" s="2615"/>
      <c r="RB223" s="2615"/>
      <c r="RC223" s="2615"/>
      <c r="RD223" s="2615"/>
      <c r="RE223" s="2615"/>
      <c r="RF223" s="2615"/>
      <c r="RG223" s="2615"/>
      <c r="RH223" s="2615"/>
      <c r="RI223" s="2615"/>
      <c r="RJ223" s="2615"/>
      <c r="RK223" s="2615"/>
      <c r="RL223" s="2615"/>
      <c r="RM223" s="2615"/>
      <c r="RN223" s="2615"/>
      <c r="RO223" s="2615"/>
      <c r="RP223" s="2615"/>
      <c r="RQ223" s="2615"/>
      <c r="RR223" s="2615"/>
      <c r="RS223" s="2615"/>
      <c r="RT223" s="2615"/>
      <c r="RU223" s="2615"/>
      <c r="RV223" s="2615"/>
      <c r="RW223" s="2615"/>
      <c r="RX223" s="2615"/>
      <c r="RY223" s="2615"/>
      <c r="RZ223" s="2615"/>
      <c r="SA223" s="2615"/>
      <c r="SB223" s="2615"/>
      <c r="SC223" s="2615"/>
      <c r="SD223" s="2615"/>
      <c r="SE223" s="2615"/>
      <c r="SF223" s="2615"/>
      <c r="SG223" s="2615"/>
      <c r="SH223" s="2615"/>
      <c r="SI223" s="2615"/>
      <c r="SJ223" s="2615"/>
      <c r="SK223" s="2615"/>
      <c r="SL223" s="2615"/>
      <c r="SM223" s="2615"/>
      <c r="SN223" s="2615"/>
      <c r="SO223" s="2615"/>
      <c r="SP223" s="2615"/>
      <c r="SQ223" s="2615"/>
      <c r="SR223" s="2615"/>
      <c r="SS223" s="2615"/>
      <c r="ST223" s="2615"/>
      <c r="SU223" s="2615"/>
      <c r="SV223" s="2615"/>
      <c r="SW223" s="2615"/>
      <c r="SX223" s="2615"/>
      <c r="SY223" s="2615"/>
      <c r="SZ223" s="2615"/>
      <c r="TA223" s="2615"/>
      <c r="TB223" s="2615"/>
      <c r="TC223" s="2615"/>
      <c r="TD223" s="2615"/>
      <c r="TE223" s="2615"/>
      <c r="TF223" s="2615"/>
      <c r="TG223" s="2615"/>
      <c r="TH223" s="2615"/>
      <c r="TI223" s="2615"/>
      <c r="TJ223" s="2615"/>
      <c r="TK223" s="2615"/>
      <c r="TL223" s="2615"/>
      <c r="TM223" s="2615"/>
      <c r="TN223" s="2615"/>
      <c r="TO223" s="2615"/>
      <c r="TP223" s="2615"/>
      <c r="TQ223" s="2615"/>
      <c r="TR223" s="2615"/>
      <c r="TS223" s="2615"/>
      <c r="TT223" s="2615"/>
      <c r="TU223" s="2615"/>
      <c r="TV223" s="2615"/>
      <c r="TW223" s="2615"/>
      <c r="TX223" s="2615"/>
      <c r="TY223" s="2615"/>
      <c r="TZ223" s="2615"/>
      <c r="UA223" s="2615"/>
      <c r="UB223" s="2615"/>
      <c r="UC223" s="2615"/>
      <c r="UD223" s="2615"/>
      <c r="UE223" s="2615"/>
      <c r="UF223" s="2615"/>
      <c r="UG223" s="2615"/>
      <c r="UH223" s="2615"/>
      <c r="UI223" s="2615"/>
      <c r="UJ223" s="2615"/>
      <c r="UK223" s="2615"/>
      <c r="UL223" s="2615"/>
      <c r="UM223" s="2615"/>
      <c r="UN223" s="2615"/>
      <c r="UO223" s="2615"/>
      <c r="UP223" s="2615"/>
      <c r="UQ223" s="2615"/>
      <c r="UR223" s="2615"/>
      <c r="US223" s="2615"/>
      <c r="UT223" s="2615"/>
      <c r="UU223" s="2615"/>
      <c r="UV223" s="2615"/>
      <c r="UW223" s="2615"/>
      <c r="UX223" s="2615"/>
      <c r="UY223" s="2615"/>
      <c r="UZ223" s="2615"/>
      <c r="VA223" s="2615"/>
      <c r="VB223" s="2615"/>
      <c r="VC223" s="2615"/>
      <c r="VD223" s="2615"/>
      <c r="VE223" s="2615"/>
      <c r="VF223" s="2615"/>
      <c r="VG223" s="2615"/>
      <c r="VH223" s="2615"/>
      <c r="VI223" s="2615"/>
      <c r="VJ223" s="2615"/>
      <c r="VK223" s="2615"/>
      <c r="VL223" s="2615"/>
      <c r="VM223" s="2615"/>
      <c r="VN223" s="2615"/>
      <c r="VO223" s="2615"/>
      <c r="VP223" s="2615"/>
      <c r="VQ223" s="2615"/>
      <c r="VR223" s="2615"/>
      <c r="VS223" s="2615"/>
      <c r="VT223" s="2615"/>
      <c r="VU223" s="2615"/>
      <c r="VV223" s="2615"/>
      <c r="VW223" s="2615"/>
      <c r="VX223" s="2615"/>
      <c r="VY223" s="2615"/>
      <c r="VZ223" s="2615"/>
      <c r="WA223" s="2615"/>
      <c r="WB223" s="2615"/>
      <c r="WC223" s="2615"/>
      <c r="WD223" s="2615"/>
      <c r="WE223" s="2615"/>
      <c r="WF223" s="2615"/>
      <c r="WG223" s="2615"/>
      <c r="WH223" s="2615"/>
      <c r="WI223" s="2615"/>
      <c r="WJ223" s="2615"/>
      <c r="WK223" s="2615"/>
      <c r="WL223" s="2615"/>
      <c r="WM223" s="2615"/>
      <c r="WN223" s="2615"/>
      <c r="WO223" s="2615"/>
      <c r="WP223" s="2615"/>
      <c r="WQ223" s="2615"/>
      <c r="WR223" s="2615"/>
      <c r="WS223" s="2615"/>
      <c r="WT223" s="2615"/>
      <c r="WU223" s="2615"/>
      <c r="WV223" s="2615"/>
      <c r="WW223" s="2615"/>
      <c r="WX223" s="2615"/>
      <c r="WY223" s="2615"/>
      <c r="WZ223" s="2615"/>
      <c r="XA223" s="2615"/>
      <c r="XB223" s="2615"/>
      <c r="XC223" s="2615"/>
      <c r="XD223" s="2615"/>
      <c r="XE223" s="2615"/>
      <c r="XF223" s="2615"/>
      <c r="XG223" s="2615"/>
      <c r="XH223" s="2615"/>
      <c r="XI223" s="2615"/>
      <c r="XJ223" s="2615"/>
      <c r="XK223" s="2615"/>
      <c r="XL223" s="2615"/>
      <c r="XM223" s="2615"/>
      <c r="XN223" s="2615"/>
      <c r="XO223" s="2615"/>
      <c r="XP223" s="2615"/>
      <c r="XQ223" s="2615"/>
      <c r="XR223" s="2615"/>
      <c r="XS223" s="2615"/>
      <c r="XT223" s="2615"/>
      <c r="XU223" s="2615"/>
      <c r="XV223" s="2615"/>
      <c r="XW223" s="2615"/>
      <c r="XX223" s="2615"/>
      <c r="XY223" s="2615"/>
      <c r="XZ223" s="2615"/>
      <c r="YA223" s="2615"/>
      <c r="YB223" s="2615"/>
      <c r="YC223" s="2615"/>
      <c r="YD223" s="2615"/>
      <c r="YE223" s="2615"/>
      <c r="YF223" s="2615"/>
      <c r="YG223" s="2615"/>
      <c r="YH223" s="2615"/>
      <c r="YI223" s="2615"/>
      <c r="YJ223" s="2615"/>
      <c r="YK223" s="2615"/>
      <c r="YL223" s="2615"/>
      <c r="YM223" s="2615"/>
      <c r="YN223" s="2615"/>
      <c r="YO223" s="2615"/>
      <c r="YP223" s="2615"/>
      <c r="YQ223" s="2615"/>
      <c r="YR223" s="2615"/>
      <c r="YS223" s="2615"/>
      <c r="YT223" s="2615"/>
      <c r="YU223" s="2615"/>
      <c r="YV223" s="2615"/>
      <c r="YW223" s="2615"/>
      <c r="YX223" s="2615"/>
      <c r="YY223" s="2615"/>
      <c r="YZ223" s="2615"/>
      <c r="ZA223" s="2615"/>
      <c r="ZB223" s="2615"/>
      <c r="ZC223" s="2615"/>
      <c r="ZD223" s="2615"/>
      <c r="ZE223" s="2615"/>
      <c r="ZF223" s="2615"/>
      <c r="ZG223" s="2615"/>
      <c r="ZH223" s="2615"/>
      <c r="ZI223" s="2615"/>
      <c r="ZJ223" s="2615"/>
      <c r="ZK223" s="2615"/>
      <c r="ZL223" s="2615"/>
      <c r="ZM223" s="2615"/>
      <c r="ZN223" s="2615"/>
      <c r="ZO223" s="2615"/>
      <c r="ZP223" s="2615"/>
      <c r="ZQ223" s="2615"/>
      <c r="ZR223" s="2615"/>
      <c r="ZS223" s="2615"/>
      <c r="ZT223" s="2615"/>
      <c r="ZU223" s="2615"/>
      <c r="ZV223" s="2615"/>
      <c r="ZW223" s="2615"/>
      <c r="ZX223" s="2615"/>
      <c r="ZY223" s="2615"/>
      <c r="ZZ223" s="2615"/>
      <c r="AAA223" s="2615"/>
      <c r="AAB223" s="2615"/>
      <c r="AAC223" s="2615"/>
      <c r="AAD223" s="2615"/>
      <c r="AAE223" s="2615"/>
      <c r="AAF223" s="2615"/>
      <c r="AAG223" s="2615"/>
      <c r="AAH223" s="2615"/>
      <c r="AAI223" s="2615"/>
      <c r="AAJ223" s="2615"/>
      <c r="AAK223" s="2615"/>
      <c r="AAL223" s="2615"/>
      <c r="AAM223" s="2615"/>
      <c r="AAN223" s="2615"/>
      <c r="AAO223" s="2615"/>
      <c r="AAP223" s="2615"/>
      <c r="AAQ223" s="2615"/>
      <c r="AAR223" s="2615"/>
      <c r="AAS223" s="2615"/>
      <c r="AAT223" s="2615"/>
      <c r="AAU223" s="2615"/>
      <c r="AAV223" s="2615"/>
      <c r="AAW223" s="2615"/>
      <c r="AAX223" s="2615"/>
      <c r="AAY223" s="2615"/>
      <c r="AAZ223" s="2615"/>
      <c r="ABA223" s="2615"/>
      <c r="ABB223" s="2615"/>
      <c r="ABC223" s="2615"/>
      <c r="ABD223" s="2615"/>
      <c r="ABE223" s="2615"/>
      <c r="ABF223" s="2615"/>
      <c r="ABG223" s="2615"/>
      <c r="ABH223" s="2615"/>
      <c r="ABI223" s="2615"/>
      <c r="ABJ223" s="2615"/>
      <c r="ABK223" s="2615"/>
      <c r="ABL223" s="2615"/>
      <c r="ABM223" s="2615"/>
      <c r="ABN223" s="2615"/>
      <c r="ABO223" s="2615"/>
      <c r="ABP223" s="2615"/>
      <c r="ABQ223" s="2615"/>
      <c r="ABR223" s="2615"/>
      <c r="ABS223" s="2615"/>
      <c r="ABT223" s="2615"/>
      <c r="ABU223" s="2615"/>
      <c r="ABV223" s="2615"/>
      <c r="ABW223" s="2615"/>
      <c r="ABX223" s="2615"/>
      <c r="ABY223" s="2615"/>
      <c r="ABZ223" s="2615"/>
      <c r="ACA223" s="2615"/>
      <c r="ACB223" s="2615"/>
      <c r="ACC223" s="2615"/>
      <c r="ACD223" s="2615"/>
      <c r="ACE223" s="2615"/>
      <c r="ACF223" s="2615"/>
      <c r="ACG223" s="2615"/>
      <c r="ACH223" s="2615"/>
      <c r="ACI223" s="2615"/>
      <c r="ACJ223" s="2615"/>
      <c r="ACK223" s="2615"/>
      <c r="ACL223" s="2615"/>
      <c r="ACM223" s="2615"/>
      <c r="ACN223" s="2615"/>
      <c r="ACO223" s="2615"/>
      <c r="ACP223" s="2615"/>
      <c r="ACQ223" s="2615"/>
      <c r="ACR223" s="2615"/>
      <c r="ACS223" s="2615"/>
      <c r="ACT223" s="2615"/>
      <c r="ACU223" s="2615"/>
      <c r="ACV223" s="2615"/>
      <c r="ACW223" s="2615"/>
      <c r="ACX223" s="2615"/>
      <c r="ACY223" s="2615"/>
      <c r="ACZ223" s="2615"/>
      <c r="ADA223" s="2615"/>
      <c r="ADB223" s="2615"/>
      <c r="ADC223" s="2615"/>
      <c r="ADD223" s="2615"/>
      <c r="ADE223" s="2615"/>
      <c r="ADF223" s="2615"/>
      <c r="ADG223" s="2615"/>
      <c r="ADH223" s="2615"/>
      <c r="ADI223" s="2615"/>
      <c r="ADJ223" s="2615"/>
      <c r="ADK223" s="2615"/>
      <c r="ADL223" s="2615"/>
      <c r="ADM223" s="2615"/>
      <c r="ADN223" s="2615"/>
      <c r="ADO223" s="2615"/>
      <c r="ADP223" s="2615"/>
      <c r="ADQ223" s="2615"/>
      <c r="ADR223" s="2615"/>
      <c r="ADS223" s="2615"/>
      <c r="ADT223" s="2615"/>
      <c r="ADU223" s="2615"/>
      <c r="ADV223" s="2615"/>
      <c r="ADW223" s="2615"/>
      <c r="ADX223" s="2615"/>
      <c r="ADY223" s="2615"/>
      <c r="ADZ223" s="2615"/>
      <c r="AEA223" s="2615"/>
      <c r="AEB223" s="2615"/>
      <c r="AEC223" s="2615"/>
      <c r="AED223" s="2615"/>
      <c r="AEE223" s="2615"/>
      <c r="AEF223" s="2615"/>
      <c r="AEG223" s="2615"/>
      <c r="AEH223" s="2615"/>
      <c r="AEI223" s="2615"/>
      <c r="AEJ223" s="2615"/>
      <c r="AEK223" s="2615"/>
      <c r="AEL223" s="2615"/>
      <c r="AEM223" s="2615"/>
      <c r="AEN223" s="2615"/>
      <c r="AEO223" s="2615"/>
      <c r="AEP223" s="2615"/>
      <c r="AEQ223" s="2615"/>
      <c r="AER223" s="2615"/>
      <c r="AES223" s="2615"/>
      <c r="AET223" s="2615"/>
      <c r="AEU223" s="2615"/>
      <c r="AEV223" s="2615"/>
      <c r="AEW223" s="2615"/>
      <c r="AEX223" s="2615"/>
      <c r="AEY223" s="2615"/>
      <c r="AEZ223" s="2615"/>
      <c r="AFA223" s="2615"/>
      <c r="AFB223" s="2615"/>
      <c r="AFC223" s="2615"/>
      <c r="AFD223" s="2615"/>
      <c r="AFE223" s="2615"/>
      <c r="AFF223" s="2615"/>
      <c r="AFG223" s="2615"/>
      <c r="AFH223" s="2615"/>
      <c r="AFI223" s="2615"/>
      <c r="AFJ223" s="2615"/>
      <c r="AFK223" s="2615"/>
      <c r="AFL223" s="2615"/>
      <c r="AFM223" s="2615"/>
      <c r="AFN223" s="2615"/>
      <c r="AFO223" s="2615"/>
      <c r="AFP223" s="2615"/>
      <c r="AFQ223" s="2615"/>
      <c r="AFR223" s="2615"/>
      <c r="AFS223" s="2615"/>
      <c r="AFT223" s="2615"/>
      <c r="AFU223" s="2615"/>
      <c r="AFV223" s="2615"/>
      <c r="AFW223" s="2615"/>
      <c r="AFX223" s="2615"/>
      <c r="AFY223" s="2615"/>
      <c r="AFZ223" s="2615"/>
      <c r="AGA223" s="2615"/>
      <c r="AGB223" s="2615"/>
      <c r="AGC223" s="2615"/>
      <c r="AGD223" s="2615"/>
      <c r="AGE223" s="2615"/>
      <c r="AGF223" s="2615"/>
      <c r="AGG223" s="2615"/>
      <c r="AGH223" s="2615"/>
      <c r="AGI223" s="2615"/>
      <c r="AGJ223" s="2615"/>
      <c r="AGK223" s="2615"/>
      <c r="AGL223" s="2615"/>
      <c r="AGM223" s="2615"/>
      <c r="AGN223" s="2615"/>
      <c r="AGO223" s="2615"/>
      <c r="AGP223" s="2615"/>
      <c r="AGQ223" s="2615"/>
      <c r="AGR223" s="2615"/>
      <c r="AGS223" s="2615"/>
      <c r="AGT223" s="2615"/>
      <c r="AGU223" s="2615"/>
      <c r="AGV223" s="2615"/>
      <c r="AGW223" s="2615"/>
      <c r="AGX223" s="2615"/>
      <c r="AGY223" s="2615"/>
      <c r="AGZ223" s="2615"/>
      <c r="AHA223" s="2615"/>
      <c r="AHB223" s="2615"/>
      <c r="AHC223" s="2615"/>
      <c r="AHD223" s="2615"/>
      <c r="AHE223" s="2615"/>
      <c r="AHF223" s="2615"/>
      <c r="AHG223" s="2615"/>
      <c r="AHH223" s="2615"/>
      <c r="AHI223" s="2615"/>
      <c r="AHJ223" s="2615"/>
      <c r="AHK223" s="2615"/>
      <c r="AHL223" s="2615"/>
      <c r="AHM223" s="2615"/>
      <c r="AHN223" s="2615"/>
      <c r="AHO223" s="2615"/>
      <c r="AHP223" s="2615"/>
      <c r="AHQ223" s="2615"/>
      <c r="AHR223" s="2615"/>
      <c r="AHS223" s="2615"/>
      <c r="AHT223" s="2615"/>
      <c r="AHU223" s="2615"/>
      <c r="AHV223" s="2615"/>
      <c r="AHW223" s="2615"/>
      <c r="AHX223" s="2615"/>
      <c r="AHY223" s="2615"/>
      <c r="AHZ223" s="2615"/>
      <c r="AIA223" s="2615"/>
      <c r="AIB223" s="2615"/>
      <c r="AIC223" s="2615"/>
      <c r="AID223" s="2615"/>
      <c r="AIE223" s="2615"/>
      <c r="AIF223" s="2615"/>
      <c r="AIG223" s="2615"/>
      <c r="AIH223" s="2615"/>
      <c r="AII223" s="2615"/>
      <c r="AIJ223" s="2615"/>
      <c r="AIK223" s="2615"/>
      <c r="AIL223" s="2615"/>
      <c r="AIM223" s="2615"/>
      <c r="AIN223" s="2615"/>
      <c r="AIO223" s="2615"/>
      <c r="AIP223" s="2615"/>
      <c r="AIQ223" s="2615"/>
      <c r="AIR223" s="2615"/>
      <c r="AIS223" s="2615"/>
      <c r="AIT223" s="2615"/>
      <c r="AIU223" s="2615"/>
      <c r="AIV223" s="2615"/>
      <c r="AIW223" s="2615"/>
      <c r="AIX223" s="2615"/>
      <c r="AIY223" s="2615"/>
      <c r="AIZ223" s="2615"/>
      <c r="AJA223" s="2615"/>
      <c r="AJB223" s="2615"/>
      <c r="AJC223" s="2615"/>
      <c r="AJD223" s="2615"/>
      <c r="AJE223" s="2615"/>
      <c r="AJF223" s="2615"/>
      <c r="AJG223" s="2615"/>
      <c r="AJH223" s="2615"/>
      <c r="AJI223" s="2615"/>
      <c r="AJJ223" s="2615"/>
      <c r="AJK223" s="2615"/>
      <c r="AJL223" s="2615"/>
      <c r="AJM223" s="2615"/>
      <c r="AJN223" s="2615"/>
      <c r="AJO223" s="2615"/>
      <c r="AJP223" s="2615"/>
      <c r="AJQ223" s="2615"/>
      <c r="AJR223" s="2615"/>
      <c r="AJS223" s="2615"/>
      <c r="AJT223" s="2615"/>
      <c r="AJU223" s="2615"/>
      <c r="AJV223" s="2615"/>
      <c r="AJW223" s="2615"/>
      <c r="AJX223" s="2615"/>
      <c r="AJY223" s="2615"/>
      <c r="AJZ223" s="2615"/>
      <c r="AKA223" s="2615"/>
      <c r="AKB223" s="2615"/>
      <c r="AKC223" s="2615"/>
      <c r="AKD223" s="2615"/>
      <c r="AKE223" s="2615"/>
      <c r="AKF223" s="2615"/>
      <c r="AKG223" s="2615"/>
      <c r="AKH223" s="2615"/>
      <c r="AKI223" s="2615"/>
      <c r="AKJ223" s="2615"/>
      <c r="AKK223" s="2615"/>
      <c r="AKL223" s="2615"/>
      <c r="AKM223" s="2615"/>
      <c r="AKN223" s="2615"/>
      <c r="AKO223" s="2615"/>
      <c r="AKP223" s="2615"/>
      <c r="AKQ223" s="2615"/>
      <c r="AKR223" s="2615"/>
      <c r="AKS223" s="2615"/>
      <c r="AKT223" s="2615"/>
      <c r="AKU223" s="2615"/>
      <c r="AKV223" s="2615"/>
      <c r="AKW223" s="2615"/>
      <c r="AKX223" s="2615"/>
      <c r="AKY223" s="2615"/>
      <c r="AKZ223" s="2615"/>
      <c r="ALA223" s="2615"/>
      <c r="ALB223" s="2615"/>
      <c r="ALC223" s="2615"/>
      <c r="ALD223" s="2615"/>
      <c r="ALE223" s="2615"/>
      <c r="ALF223" s="2615"/>
      <c r="ALG223" s="2615"/>
      <c r="ALH223" s="2615"/>
      <c r="ALI223" s="2615"/>
      <c r="ALJ223" s="2615"/>
      <c r="ALK223" s="2615"/>
      <c r="ALL223" s="2615"/>
      <c r="ALM223" s="2615"/>
      <c r="ALN223" s="2615"/>
      <c r="ALO223" s="2615"/>
      <c r="ALP223" s="2615"/>
      <c r="ALQ223" s="2615"/>
      <c r="ALR223" s="2615"/>
      <c r="ALS223" s="2615"/>
      <c r="ALT223" s="2615"/>
      <c r="ALU223" s="2615"/>
      <c r="ALV223" s="2615"/>
      <c r="ALW223" s="2615"/>
      <c r="ALX223" s="2615"/>
      <c r="ALY223" s="2615"/>
      <c r="ALZ223" s="2615"/>
      <c r="AMA223" s="2615"/>
      <c r="AMB223" s="2615"/>
      <c r="AMC223" s="2615"/>
      <c r="AMD223" s="2615"/>
      <c r="AME223" s="2615"/>
      <c r="AMF223" s="2615"/>
      <c r="AMG223" s="2615"/>
      <c r="AMH223" s="2615"/>
      <c r="AMI223" s="2615"/>
      <c r="AMJ223" s="2615"/>
      <c r="AMK223" s="2615"/>
      <c r="AML223" s="2615"/>
      <c r="AMM223" s="2615"/>
      <c r="AMN223" s="2615"/>
      <c r="AMO223" s="2615"/>
      <c r="AMP223" s="2615"/>
      <c r="AMQ223" s="2615"/>
      <c r="AMR223" s="2615"/>
      <c r="AMS223" s="2615"/>
      <c r="AMT223" s="2615"/>
      <c r="AMU223" s="2615"/>
      <c r="AMV223" s="2615"/>
      <c r="AMW223" s="2615"/>
      <c r="AMX223" s="2615"/>
      <c r="AMY223" s="2615"/>
      <c r="AMZ223" s="2615"/>
      <c r="ANA223" s="2615"/>
      <c r="ANB223" s="2615"/>
      <c r="ANC223" s="2615"/>
      <c r="AND223" s="2615"/>
      <c r="ANE223" s="2615"/>
      <c r="ANF223" s="2615"/>
      <c r="ANG223" s="2615"/>
      <c r="ANH223" s="2615"/>
      <c r="ANI223" s="2615"/>
      <c r="ANJ223" s="2615"/>
      <c r="ANK223" s="2615"/>
      <c r="ANL223" s="2615"/>
      <c r="ANM223" s="2615"/>
      <c r="ANN223" s="2615"/>
      <c r="ANO223" s="2615"/>
      <c r="ANP223" s="2615"/>
      <c r="ANQ223" s="2615"/>
      <c r="ANR223" s="2615"/>
      <c r="ANS223" s="2615"/>
      <c r="ANT223" s="2615"/>
      <c r="ANU223" s="2615"/>
      <c r="ANV223" s="2615"/>
      <c r="ANW223" s="2615"/>
      <c r="ANX223" s="2615"/>
      <c r="ANY223" s="2615"/>
      <c r="ANZ223" s="2615"/>
      <c r="AOA223" s="2615"/>
      <c r="AOB223" s="2615"/>
      <c r="AOC223" s="2615"/>
      <c r="AOD223" s="2615"/>
      <c r="AOE223" s="2615"/>
      <c r="AOF223" s="2615"/>
      <c r="AOG223" s="2615"/>
      <c r="AOH223" s="2615"/>
      <c r="AOI223" s="2615"/>
      <c r="AOJ223" s="2615"/>
      <c r="AOK223" s="2615"/>
      <c r="AOL223" s="2615"/>
      <c r="AOM223" s="2615"/>
      <c r="AON223" s="2615"/>
      <c r="AOO223" s="2615"/>
      <c r="AOP223" s="2615"/>
      <c r="AOQ223" s="2615"/>
      <c r="AOR223" s="2615"/>
      <c r="AOS223" s="2615"/>
      <c r="AOT223" s="2615"/>
      <c r="AOU223" s="2615"/>
      <c r="AOV223" s="2615"/>
      <c r="AOW223" s="2615"/>
      <c r="AOX223" s="2615"/>
      <c r="AOY223" s="2615"/>
      <c r="AOZ223" s="2615"/>
      <c r="APA223" s="2615"/>
      <c r="APB223" s="2615"/>
      <c r="APC223" s="2615"/>
      <c r="APD223" s="2615"/>
      <c r="APE223" s="2615"/>
      <c r="APF223" s="2615"/>
      <c r="APG223" s="2615"/>
      <c r="APH223" s="2615"/>
      <c r="API223" s="2615"/>
      <c r="APJ223" s="2615"/>
      <c r="APK223" s="2615"/>
      <c r="APL223" s="2615"/>
      <c r="APM223" s="2615"/>
      <c r="APN223" s="2615"/>
      <c r="APO223" s="2615"/>
      <c r="APP223" s="2615"/>
      <c r="APQ223" s="2615"/>
      <c r="APR223" s="2615"/>
      <c r="APS223" s="2615"/>
      <c r="APT223" s="2615"/>
      <c r="APU223" s="2615"/>
      <c r="APV223" s="2615"/>
      <c r="APW223" s="2615"/>
      <c r="APX223" s="2615"/>
      <c r="APY223" s="2615"/>
      <c r="APZ223" s="2615"/>
      <c r="AQA223" s="2615"/>
      <c r="AQB223" s="2615"/>
      <c r="AQC223" s="2615"/>
      <c r="AQD223" s="2615"/>
      <c r="AQE223" s="2615"/>
      <c r="AQF223" s="2615"/>
      <c r="AQG223" s="2615"/>
      <c r="AQH223" s="2615"/>
      <c r="AQI223" s="2615"/>
      <c r="AQJ223" s="2615"/>
      <c r="AQK223" s="2615"/>
      <c r="AQL223" s="2615"/>
      <c r="AQM223" s="2615"/>
      <c r="AQN223" s="2615"/>
      <c r="AQO223" s="2615"/>
      <c r="AQP223" s="2615"/>
      <c r="AQQ223" s="2615"/>
      <c r="AQR223" s="2615"/>
      <c r="AQS223" s="2615"/>
      <c r="AQT223" s="2615"/>
      <c r="AQU223" s="2615"/>
      <c r="AQV223" s="2615"/>
      <c r="AQW223" s="2615"/>
      <c r="AQX223" s="2615"/>
      <c r="AQY223" s="2615"/>
      <c r="AQZ223" s="2615"/>
      <c r="ARA223" s="2615"/>
      <c r="ARB223" s="2615"/>
      <c r="ARC223" s="2615"/>
      <c r="ARD223" s="2615"/>
      <c r="ARE223" s="2615"/>
      <c r="ARF223" s="2615"/>
      <c r="ARG223" s="2615"/>
      <c r="ARH223" s="2615"/>
      <c r="ARI223" s="2615"/>
      <c r="ARJ223" s="2615"/>
      <c r="ARK223" s="2615"/>
      <c r="ARL223" s="2615"/>
      <c r="ARM223" s="2615"/>
      <c r="ARN223" s="2615"/>
      <c r="ARO223" s="2615"/>
      <c r="ARP223" s="2615"/>
      <c r="ARQ223" s="2615"/>
      <c r="ARR223" s="2615"/>
      <c r="ARS223" s="2615"/>
      <c r="ART223" s="2615"/>
      <c r="ARU223" s="2615"/>
      <c r="ARV223" s="2615"/>
      <c r="ARW223" s="2615"/>
      <c r="ARX223" s="2615"/>
      <c r="ARY223" s="2615"/>
      <c r="ARZ223" s="2615"/>
      <c r="ASA223" s="2615"/>
      <c r="ASB223" s="2615"/>
      <c r="ASC223" s="2615"/>
      <c r="ASD223" s="2615"/>
      <c r="ASE223" s="2615"/>
      <c r="ASF223" s="2615"/>
      <c r="ASG223" s="2615"/>
      <c r="ASH223" s="2615"/>
      <c r="ASI223" s="2615"/>
      <c r="ASJ223" s="2615"/>
      <c r="ASK223" s="2615"/>
      <c r="ASL223" s="2615"/>
      <c r="ASM223" s="2615"/>
      <c r="ASN223" s="2615"/>
      <c r="ASO223" s="2615"/>
      <c r="ASP223" s="2615"/>
      <c r="ASQ223" s="2615"/>
      <c r="ASR223" s="2615"/>
      <c r="ASS223" s="2615"/>
      <c r="AST223" s="2615"/>
      <c r="ASU223" s="2615"/>
      <c r="ASV223" s="2615"/>
      <c r="ASW223" s="2615"/>
      <c r="ASX223" s="2615"/>
      <c r="ASY223" s="2615"/>
      <c r="ASZ223" s="2615"/>
      <c r="ATA223" s="2615"/>
      <c r="ATB223" s="2615"/>
      <c r="ATC223" s="2615"/>
      <c r="ATD223" s="2615"/>
      <c r="ATE223" s="2615"/>
      <c r="ATF223" s="2615"/>
      <c r="ATG223" s="2615"/>
      <c r="ATH223" s="2615"/>
      <c r="ATI223" s="2615"/>
      <c r="ATJ223" s="2615"/>
      <c r="ATK223" s="2615"/>
      <c r="ATL223" s="2615"/>
      <c r="ATM223" s="2615"/>
      <c r="ATN223" s="2615"/>
      <c r="ATO223" s="2615"/>
      <c r="ATP223" s="2615"/>
      <c r="ATQ223" s="2615"/>
      <c r="ATR223" s="2615"/>
      <c r="ATS223" s="2615"/>
      <c r="ATT223" s="2615"/>
      <c r="ATU223" s="2615"/>
      <c r="ATV223" s="2615"/>
      <c r="ATW223" s="2615"/>
      <c r="ATX223" s="2615"/>
      <c r="ATY223" s="2615"/>
      <c r="ATZ223" s="2615"/>
      <c r="AUA223" s="2615"/>
      <c r="AUB223" s="2615"/>
      <c r="AUC223" s="2615"/>
      <c r="AUD223" s="2615"/>
      <c r="AUE223" s="2615"/>
      <c r="AUF223" s="2615"/>
      <c r="AUG223" s="2615"/>
      <c r="AUH223" s="2615"/>
      <c r="AUI223" s="2615"/>
      <c r="AUJ223" s="2615"/>
      <c r="AUK223" s="2615"/>
      <c r="AUL223" s="2615"/>
      <c r="AUM223" s="2615"/>
      <c r="AUN223" s="2615"/>
      <c r="AUO223" s="2615"/>
      <c r="AUP223" s="2615"/>
      <c r="AUQ223" s="2615"/>
      <c r="AUR223" s="2615"/>
      <c r="AUS223" s="2615"/>
      <c r="AUT223" s="2615"/>
      <c r="AUU223" s="2615"/>
      <c r="AUV223" s="2615"/>
      <c r="AUW223" s="2615"/>
      <c r="AUX223" s="2615"/>
      <c r="AUY223" s="2615"/>
      <c r="AUZ223" s="2615"/>
      <c r="AVA223" s="2615"/>
      <c r="AVB223" s="2615"/>
      <c r="AVC223" s="2615"/>
      <c r="AVD223" s="2615"/>
      <c r="AVE223" s="2615"/>
      <c r="AVF223" s="2615"/>
      <c r="AVG223" s="2615"/>
      <c r="AVH223" s="2615"/>
      <c r="AVI223" s="2615"/>
      <c r="AVJ223" s="2615"/>
      <c r="AVK223" s="2615"/>
      <c r="AVL223" s="2615"/>
      <c r="AVM223" s="2615"/>
      <c r="AVN223" s="2615"/>
      <c r="AVO223" s="2615"/>
      <c r="AVP223" s="2615"/>
      <c r="AVQ223" s="2615"/>
      <c r="AVR223" s="2615"/>
      <c r="AVS223" s="2615"/>
      <c r="AVT223" s="2615"/>
      <c r="AVU223" s="2615"/>
      <c r="AVV223" s="2615"/>
      <c r="AVW223" s="2615"/>
      <c r="AVX223" s="2615"/>
      <c r="AVY223" s="2615"/>
      <c r="AVZ223" s="2615"/>
      <c r="AWA223" s="2615"/>
      <c r="AWB223" s="2615"/>
      <c r="AWC223" s="2615"/>
      <c r="AWD223" s="2615"/>
      <c r="AWE223" s="2615"/>
      <c r="AWF223" s="2615"/>
      <c r="AWG223" s="2615"/>
      <c r="AWH223" s="2615"/>
      <c r="AWI223" s="2615"/>
      <c r="AWJ223" s="2615"/>
      <c r="AWK223" s="2615"/>
      <c r="AWL223" s="2615"/>
      <c r="AWM223" s="2615"/>
      <c r="AWN223" s="2615"/>
      <c r="AWO223" s="2615"/>
      <c r="AWP223" s="2615"/>
      <c r="AWQ223" s="2615"/>
      <c r="AWR223" s="2615"/>
      <c r="AWS223" s="2615"/>
      <c r="AWT223" s="2615"/>
      <c r="AWU223" s="2615"/>
      <c r="AWV223" s="2615"/>
      <c r="AWW223" s="2615"/>
      <c r="AWX223" s="2615"/>
      <c r="AWY223" s="2615"/>
      <c r="AWZ223" s="2615"/>
      <c r="AXA223" s="2615"/>
      <c r="AXB223" s="2615"/>
      <c r="AXC223" s="2615"/>
      <c r="AXD223" s="2615"/>
      <c r="AXE223" s="2615"/>
      <c r="AXF223" s="2615"/>
      <c r="AXG223" s="2615"/>
      <c r="AXH223" s="2615"/>
      <c r="AXI223" s="2615"/>
      <c r="AXJ223" s="2615"/>
    </row>
    <row r="224" spans="1:1310" s="2616" customFormat="1" ht="23.25" customHeight="1">
      <c r="A224" s="2617"/>
      <c r="B224" s="5504" t="s">
        <v>1848</v>
      </c>
      <c r="C224" s="5504"/>
      <c r="D224" s="5504"/>
      <c r="E224" s="5504"/>
      <c r="F224" s="2619"/>
      <c r="G224" s="5504" t="s">
        <v>1849</v>
      </c>
      <c r="H224" s="5504"/>
      <c r="I224" s="5504"/>
      <c r="J224" s="2619"/>
      <c r="K224" s="5504" t="s">
        <v>1850</v>
      </c>
      <c r="L224" s="5504"/>
      <c r="M224" s="5504"/>
      <c r="N224" s="2619"/>
      <c r="O224" s="5504" t="s">
        <v>1851</v>
      </c>
      <c r="P224" s="5504"/>
      <c r="Q224" s="2619"/>
      <c r="R224" s="306"/>
      <c r="S224" s="306"/>
      <c r="T224" s="306"/>
      <c r="U224" s="306"/>
      <c r="V224" s="306"/>
      <c r="W224" s="306"/>
      <c r="X224" s="306"/>
      <c r="Y224" s="306"/>
      <c r="Z224" s="306"/>
      <c r="AA224" s="306"/>
      <c r="AB224" s="306"/>
      <c r="AC224" s="306"/>
      <c r="AD224" s="2615"/>
      <c r="AE224" s="2615"/>
      <c r="AF224" s="2615"/>
      <c r="AG224" s="2615"/>
      <c r="AH224" s="2615"/>
      <c r="AI224" s="2615"/>
      <c r="AJ224" s="2615"/>
      <c r="AK224" s="2615"/>
      <c r="AL224" s="2615"/>
      <c r="AM224" s="2615"/>
      <c r="AN224" s="2615"/>
      <c r="AO224" s="2615"/>
      <c r="AP224" s="2615"/>
      <c r="AQ224" s="2615"/>
      <c r="AR224" s="2615"/>
      <c r="AS224" s="2615"/>
      <c r="AT224" s="2615"/>
      <c r="AU224" s="2615"/>
      <c r="AV224" s="2615"/>
      <c r="AW224" s="2615"/>
      <c r="AX224" s="2615"/>
      <c r="AY224" s="2615"/>
      <c r="AZ224" s="2615"/>
      <c r="BA224" s="2615"/>
      <c r="BB224" s="2615"/>
      <c r="BC224" s="2615"/>
      <c r="BD224" s="2615"/>
      <c r="BE224" s="2615"/>
      <c r="BF224" s="2615"/>
      <c r="BG224" s="2615"/>
      <c r="BH224" s="2615"/>
      <c r="BI224" s="2615"/>
      <c r="BJ224" s="2615"/>
      <c r="BK224" s="2615"/>
      <c r="BL224" s="2615"/>
      <c r="BM224" s="2615"/>
      <c r="BN224" s="2615"/>
      <c r="BO224" s="2615"/>
      <c r="BP224" s="2615"/>
      <c r="BQ224" s="2615"/>
      <c r="BR224" s="2615"/>
      <c r="BS224" s="2615"/>
      <c r="BT224" s="2615"/>
      <c r="BU224" s="2615"/>
      <c r="BV224" s="2615"/>
      <c r="BW224" s="2615"/>
      <c r="BX224" s="2615"/>
      <c r="BY224" s="2615"/>
      <c r="BZ224" s="2615"/>
      <c r="CA224" s="2615"/>
      <c r="CB224" s="2615"/>
      <c r="CC224" s="2615"/>
      <c r="CD224" s="2615"/>
      <c r="CE224" s="2615"/>
      <c r="CF224" s="2615"/>
      <c r="CG224" s="2615"/>
      <c r="CH224" s="2615"/>
      <c r="CI224" s="2615"/>
      <c r="CJ224" s="2615"/>
      <c r="CK224" s="2615"/>
      <c r="CL224" s="2615"/>
      <c r="CM224" s="2615"/>
      <c r="CN224" s="2615"/>
      <c r="CO224" s="2615"/>
      <c r="CP224" s="2615"/>
      <c r="CQ224" s="2615"/>
      <c r="CR224" s="2615"/>
      <c r="CS224" s="2615"/>
      <c r="CT224" s="2615"/>
      <c r="CU224" s="2615"/>
      <c r="CV224" s="2615"/>
      <c r="CW224" s="2615"/>
      <c r="CX224" s="2615"/>
      <c r="CY224" s="2615"/>
      <c r="CZ224" s="2615"/>
      <c r="DA224" s="2615"/>
      <c r="DB224" s="2615"/>
      <c r="DC224" s="2615"/>
      <c r="DD224" s="2615"/>
      <c r="DE224" s="2615"/>
      <c r="DF224" s="2615"/>
      <c r="DG224" s="2615"/>
      <c r="DH224" s="2615"/>
      <c r="DI224" s="2615"/>
      <c r="DJ224" s="2615"/>
      <c r="DK224" s="2615"/>
      <c r="DL224" s="2615"/>
      <c r="DM224" s="2615"/>
      <c r="DN224" s="2615"/>
      <c r="DO224" s="2615"/>
      <c r="DP224" s="2615"/>
      <c r="DQ224" s="2615"/>
      <c r="DR224" s="2615"/>
      <c r="DS224" s="2615"/>
      <c r="DT224" s="2615"/>
      <c r="DU224" s="2615"/>
      <c r="DV224" s="2615"/>
      <c r="DW224" s="2615"/>
      <c r="DX224" s="2615"/>
      <c r="DY224" s="2615"/>
      <c r="DZ224" s="2615"/>
      <c r="EA224" s="2615"/>
      <c r="EB224" s="2615"/>
      <c r="EC224" s="2615"/>
      <c r="ED224" s="2615"/>
      <c r="EE224" s="2615"/>
      <c r="EF224" s="2615"/>
      <c r="EG224" s="2615"/>
      <c r="EH224" s="2615"/>
      <c r="EI224" s="2615"/>
      <c r="EJ224" s="2615"/>
      <c r="EK224" s="2615"/>
      <c r="EL224" s="2615"/>
      <c r="EM224" s="2615"/>
      <c r="EN224" s="2615"/>
      <c r="EO224" s="2615"/>
      <c r="EP224" s="2615"/>
      <c r="EQ224" s="2615"/>
      <c r="ER224" s="2615"/>
      <c r="ES224" s="2615"/>
      <c r="ET224" s="2615"/>
      <c r="EU224" s="2615"/>
      <c r="EV224" s="2615"/>
      <c r="EW224" s="2615"/>
      <c r="EX224" s="2615"/>
      <c r="EY224" s="2615"/>
      <c r="EZ224" s="2615"/>
      <c r="FA224" s="2615"/>
      <c r="FB224" s="2615"/>
      <c r="FC224" s="2615"/>
      <c r="FD224" s="2615"/>
      <c r="FE224" s="2615"/>
      <c r="FF224" s="2615"/>
      <c r="FG224" s="2615"/>
      <c r="FH224" s="2615"/>
      <c r="FI224" s="2615"/>
      <c r="FJ224" s="2615"/>
      <c r="FK224" s="2615"/>
      <c r="FL224" s="2615"/>
      <c r="FM224" s="2615"/>
      <c r="FN224" s="2615"/>
      <c r="FO224" s="2615"/>
      <c r="FP224" s="2615"/>
      <c r="FQ224" s="2615"/>
      <c r="FR224" s="2615"/>
      <c r="FS224" s="2615"/>
      <c r="FT224" s="2615"/>
      <c r="FU224" s="2615"/>
      <c r="FV224" s="2615"/>
      <c r="FW224" s="2615"/>
      <c r="FX224" s="2615"/>
      <c r="FY224" s="2615"/>
      <c r="FZ224" s="2615"/>
      <c r="GA224" s="2615"/>
      <c r="GB224" s="2615"/>
      <c r="GC224" s="2615"/>
      <c r="GD224" s="2615"/>
      <c r="GE224" s="2615"/>
      <c r="GF224" s="2615"/>
      <c r="GG224" s="2615"/>
      <c r="GH224" s="2615"/>
      <c r="GI224" s="2615"/>
      <c r="GJ224" s="2615"/>
      <c r="GK224" s="2615"/>
      <c r="GL224" s="2615"/>
      <c r="GM224" s="2615"/>
      <c r="GN224" s="2615"/>
      <c r="GO224" s="2615"/>
      <c r="GP224" s="2615"/>
      <c r="GQ224" s="2615"/>
      <c r="GR224" s="2615"/>
      <c r="GS224" s="2615"/>
      <c r="GT224" s="2615"/>
      <c r="GU224" s="2615"/>
      <c r="GV224" s="2615"/>
      <c r="GW224" s="2615"/>
      <c r="GX224" s="2615"/>
      <c r="GY224" s="2615"/>
      <c r="GZ224" s="2615"/>
      <c r="HA224" s="2615"/>
      <c r="HB224" s="2615"/>
      <c r="HC224" s="2615"/>
      <c r="HD224" s="2615"/>
      <c r="HE224" s="2615"/>
      <c r="HF224" s="2615"/>
      <c r="HG224" s="2615"/>
      <c r="HH224" s="2615"/>
      <c r="HI224" s="2615"/>
      <c r="HJ224" s="2615"/>
      <c r="HK224" s="2615"/>
      <c r="HL224" s="2615"/>
      <c r="HM224" s="2615"/>
      <c r="HN224" s="2615"/>
      <c r="HO224" s="2615"/>
      <c r="HP224" s="2615"/>
      <c r="HQ224" s="2615"/>
      <c r="HR224" s="2615"/>
      <c r="HS224" s="2615"/>
      <c r="HT224" s="2615"/>
      <c r="HU224" s="2615"/>
      <c r="HV224" s="2615"/>
      <c r="HW224" s="2615"/>
      <c r="HX224" s="2615"/>
      <c r="HY224" s="2615"/>
      <c r="HZ224" s="2615"/>
      <c r="IA224" s="2615"/>
      <c r="IB224" s="2615"/>
      <c r="IC224" s="2615"/>
      <c r="ID224" s="2615"/>
      <c r="IE224" s="2615"/>
      <c r="IF224" s="2615"/>
      <c r="IG224" s="2615"/>
      <c r="IH224" s="2615"/>
      <c r="II224" s="2615"/>
      <c r="IJ224" s="2615"/>
      <c r="IK224" s="2615"/>
      <c r="IL224" s="2615"/>
      <c r="IM224" s="2615"/>
      <c r="IN224" s="2615"/>
      <c r="IO224" s="2615"/>
      <c r="IP224" s="2615"/>
      <c r="IQ224" s="2615"/>
      <c r="IR224" s="2615"/>
      <c r="IS224" s="2615"/>
      <c r="IT224" s="2615"/>
      <c r="IU224" s="2615"/>
      <c r="IV224" s="2615"/>
      <c r="IW224" s="2615"/>
      <c r="IX224" s="2615"/>
      <c r="IY224" s="2615"/>
      <c r="IZ224" s="2615"/>
      <c r="JA224" s="2615"/>
      <c r="JB224" s="2615"/>
      <c r="JC224" s="2615"/>
      <c r="JD224" s="2615"/>
      <c r="JE224" s="2615"/>
      <c r="JF224" s="2615"/>
      <c r="JG224" s="2615"/>
      <c r="JH224" s="2615"/>
      <c r="JI224" s="2615"/>
      <c r="JJ224" s="2615"/>
      <c r="JK224" s="2615"/>
      <c r="JL224" s="2615"/>
      <c r="JM224" s="2615"/>
      <c r="JN224" s="2615"/>
      <c r="JO224" s="2615"/>
      <c r="JP224" s="2615"/>
      <c r="JQ224" s="2615"/>
      <c r="JR224" s="2615"/>
      <c r="JS224" s="2615"/>
      <c r="JT224" s="2615"/>
      <c r="JU224" s="2615"/>
      <c r="JV224" s="2615"/>
      <c r="JW224" s="2615"/>
      <c r="JX224" s="2615"/>
      <c r="JY224" s="2615"/>
      <c r="JZ224" s="2615"/>
      <c r="KA224" s="2615"/>
      <c r="KB224" s="2615"/>
      <c r="KC224" s="2615"/>
      <c r="KD224" s="2615"/>
      <c r="KE224" s="2615"/>
      <c r="KF224" s="2615"/>
      <c r="KG224" s="2615"/>
      <c r="KH224" s="2615"/>
      <c r="KI224" s="2615"/>
      <c r="KJ224" s="2615"/>
      <c r="KK224" s="2615"/>
      <c r="KL224" s="2615"/>
      <c r="KM224" s="2615"/>
      <c r="KN224" s="2615"/>
      <c r="KO224" s="2615"/>
      <c r="KP224" s="2615"/>
      <c r="KQ224" s="2615"/>
      <c r="KR224" s="2615"/>
      <c r="KS224" s="2615"/>
      <c r="KT224" s="2615"/>
      <c r="KU224" s="2615"/>
      <c r="KV224" s="2615"/>
      <c r="KW224" s="2615"/>
      <c r="KX224" s="2615"/>
      <c r="KY224" s="2615"/>
      <c r="KZ224" s="2615"/>
      <c r="LA224" s="2615"/>
      <c r="LB224" s="2615"/>
      <c r="LC224" s="2615"/>
      <c r="LD224" s="2615"/>
      <c r="LE224" s="2615"/>
      <c r="LF224" s="2615"/>
      <c r="LG224" s="2615"/>
      <c r="LH224" s="2615"/>
      <c r="LI224" s="2615"/>
      <c r="LJ224" s="2615"/>
      <c r="LK224" s="2615"/>
      <c r="LL224" s="2615"/>
      <c r="LM224" s="2615"/>
      <c r="LN224" s="2615"/>
      <c r="LO224" s="2615"/>
      <c r="LP224" s="2615"/>
      <c r="LQ224" s="2615"/>
      <c r="LR224" s="2615"/>
      <c r="LS224" s="2615"/>
      <c r="LT224" s="2615"/>
      <c r="LU224" s="2615"/>
      <c r="LV224" s="2615"/>
      <c r="LW224" s="2615"/>
      <c r="LX224" s="2615"/>
      <c r="LY224" s="2615"/>
      <c r="LZ224" s="2615"/>
      <c r="MA224" s="2615"/>
      <c r="MB224" s="2615"/>
      <c r="MC224" s="2615"/>
      <c r="MD224" s="2615"/>
      <c r="ME224" s="2615"/>
      <c r="MF224" s="2615"/>
      <c r="MG224" s="2615"/>
      <c r="MH224" s="2615"/>
      <c r="MI224" s="2615"/>
      <c r="MJ224" s="2615"/>
      <c r="MK224" s="2615"/>
      <c r="ML224" s="2615"/>
      <c r="MM224" s="2615"/>
      <c r="MN224" s="2615"/>
      <c r="MO224" s="2615"/>
      <c r="MP224" s="2615"/>
      <c r="MQ224" s="2615"/>
      <c r="MR224" s="2615"/>
      <c r="MS224" s="2615"/>
      <c r="MT224" s="2615"/>
      <c r="MU224" s="2615"/>
      <c r="MV224" s="2615"/>
      <c r="MW224" s="2615"/>
      <c r="MX224" s="2615"/>
      <c r="MY224" s="2615"/>
      <c r="MZ224" s="2615"/>
      <c r="NA224" s="2615"/>
      <c r="NB224" s="2615"/>
      <c r="NC224" s="2615"/>
      <c r="ND224" s="2615"/>
      <c r="NE224" s="2615"/>
      <c r="NF224" s="2615"/>
      <c r="NG224" s="2615"/>
      <c r="NH224" s="2615"/>
      <c r="NI224" s="2615"/>
      <c r="NJ224" s="2615"/>
      <c r="NK224" s="2615"/>
      <c r="NL224" s="2615"/>
      <c r="NM224" s="2615"/>
      <c r="NN224" s="2615"/>
      <c r="NO224" s="2615"/>
      <c r="NP224" s="2615"/>
      <c r="NQ224" s="2615"/>
      <c r="NR224" s="2615"/>
      <c r="NS224" s="2615"/>
      <c r="NT224" s="2615"/>
      <c r="NU224" s="2615"/>
      <c r="NV224" s="2615"/>
      <c r="NW224" s="2615"/>
      <c r="NX224" s="2615"/>
      <c r="NY224" s="2615"/>
      <c r="NZ224" s="2615"/>
      <c r="OA224" s="2615"/>
      <c r="OB224" s="2615"/>
      <c r="OC224" s="2615"/>
      <c r="OD224" s="2615"/>
      <c r="OE224" s="2615"/>
      <c r="OF224" s="2615"/>
      <c r="OG224" s="2615"/>
      <c r="OH224" s="2615"/>
      <c r="OI224" s="2615"/>
      <c r="OJ224" s="2615"/>
      <c r="OK224" s="2615"/>
      <c r="OL224" s="2615"/>
      <c r="OM224" s="2615"/>
      <c r="ON224" s="2615"/>
      <c r="OO224" s="2615"/>
      <c r="OP224" s="2615"/>
      <c r="OQ224" s="2615"/>
      <c r="OR224" s="2615"/>
      <c r="OS224" s="2615"/>
      <c r="OT224" s="2615"/>
      <c r="OU224" s="2615"/>
      <c r="OV224" s="2615"/>
      <c r="OW224" s="2615"/>
      <c r="OX224" s="2615"/>
      <c r="OY224" s="2615"/>
      <c r="OZ224" s="2615"/>
      <c r="PA224" s="2615"/>
      <c r="PB224" s="2615"/>
      <c r="PC224" s="2615"/>
      <c r="PD224" s="2615"/>
      <c r="PE224" s="2615"/>
      <c r="PF224" s="2615"/>
      <c r="PG224" s="2615"/>
      <c r="PH224" s="2615"/>
      <c r="PI224" s="2615"/>
      <c r="PJ224" s="2615"/>
      <c r="PK224" s="2615"/>
      <c r="PL224" s="2615"/>
      <c r="PM224" s="2615"/>
      <c r="PN224" s="2615"/>
      <c r="PO224" s="2615"/>
      <c r="PP224" s="2615"/>
      <c r="PQ224" s="2615"/>
      <c r="PR224" s="2615"/>
      <c r="PS224" s="2615"/>
      <c r="PT224" s="2615"/>
      <c r="PU224" s="2615"/>
      <c r="PV224" s="2615"/>
      <c r="PW224" s="2615"/>
      <c r="PX224" s="2615"/>
      <c r="PY224" s="2615"/>
      <c r="PZ224" s="2615"/>
      <c r="QA224" s="2615"/>
      <c r="QB224" s="2615"/>
      <c r="QC224" s="2615"/>
      <c r="QD224" s="2615"/>
      <c r="QE224" s="2615"/>
      <c r="QF224" s="2615"/>
      <c r="QG224" s="2615"/>
      <c r="QH224" s="2615"/>
      <c r="QI224" s="2615"/>
      <c r="QJ224" s="2615"/>
      <c r="QK224" s="2615"/>
      <c r="QL224" s="2615"/>
      <c r="QM224" s="2615"/>
      <c r="QN224" s="2615"/>
      <c r="QO224" s="2615"/>
      <c r="QP224" s="2615"/>
      <c r="QQ224" s="2615"/>
      <c r="QR224" s="2615"/>
      <c r="QS224" s="2615"/>
      <c r="QT224" s="2615"/>
      <c r="QU224" s="2615"/>
      <c r="QV224" s="2615"/>
      <c r="QW224" s="2615"/>
      <c r="QX224" s="2615"/>
      <c r="QY224" s="2615"/>
      <c r="QZ224" s="2615"/>
      <c r="RA224" s="2615"/>
      <c r="RB224" s="2615"/>
      <c r="RC224" s="2615"/>
      <c r="RD224" s="2615"/>
      <c r="RE224" s="2615"/>
      <c r="RF224" s="2615"/>
      <c r="RG224" s="2615"/>
      <c r="RH224" s="2615"/>
      <c r="RI224" s="2615"/>
      <c r="RJ224" s="2615"/>
      <c r="RK224" s="2615"/>
      <c r="RL224" s="2615"/>
      <c r="RM224" s="2615"/>
      <c r="RN224" s="2615"/>
      <c r="RO224" s="2615"/>
      <c r="RP224" s="2615"/>
      <c r="RQ224" s="2615"/>
      <c r="RR224" s="2615"/>
      <c r="RS224" s="2615"/>
      <c r="RT224" s="2615"/>
      <c r="RU224" s="2615"/>
      <c r="RV224" s="2615"/>
      <c r="RW224" s="2615"/>
      <c r="RX224" s="2615"/>
      <c r="RY224" s="2615"/>
      <c r="RZ224" s="2615"/>
      <c r="SA224" s="2615"/>
      <c r="SB224" s="2615"/>
      <c r="SC224" s="2615"/>
      <c r="SD224" s="2615"/>
      <c r="SE224" s="2615"/>
      <c r="SF224" s="2615"/>
      <c r="SG224" s="2615"/>
      <c r="SH224" s="2615"/>
      <c r="SI224" s="2615"/>
      <c r="SJ224" s="2615"/>
      <c r="SK224" s="2615"/>
      <c r="SL224" s="2615"/>
      <c r="SM224" s="2615"/>
      <c r="SN224" s="2615"/>
      <c r="SO224" s="2615"/>
      <c r="SP224" s="2615"/>
      <c r="SQ224" s="2615"/>
      <c r="SR224" s="2615"/>
      <c r="SS224" s="2615"/>
      <c r="ST224" s="2615"/>
      <c r="SU224" s="2615"/>
      <c r="SV224" s="2615"/>
      <c r="SW224" s="2615"/>
      <c r="SX224" s="2615"/>
      <c r="SY224" s="2615"/>
      <c r="SZ224" s="2615"/>
      <c r="TA224" s="2615"/>
      <c r="TB224" s="2615"/>
      <c r="TC224" s="2615"/>
      <c r="TD224" s="2615"/>
      <c r="TE224" s="2615"/>
      <c r="TF224" s="2615"/>
      <c r="TG224" s="2615"/>
      <c r="TH224" s="2615"/>
      <c r="TI224" s="2615"/>
      <c r="TJ224" s="2615"/>
      <c r="TK224" s="2615"/>
      <c r="TL224" s="2615"/>
      <c r="TM224" s="2615"/>
      <c r="TN224" s="2615"/>
      <c r="TO224" s="2615"/>
      <c r="TP224" s="2615"/>
      <c r="TQ224" s="2615"/>
      <c r="TR224" s="2615"/>
      <c r="TS224" s="2615"/>
      <c r="TT224" s="2615"/>
      <c r="TU224" s="2615"/>
      <c r="TV224" s="2615"/>
      <c r="TW224" s="2615"/>
      <c r="TX224" s="2615"/>
      <c r="TY224" s="2615"/>
      <c r="TZ224" s="2615"/>
      <c r="UA224" s="2615"/>
      <c r="UB224" s="2615"/>
      <c r="UC224" s="2615"/>
      <c r="UD224" s="2615"/>
      <c r="UE224" s="2615"/>
      <c r="UF224" s="2615"/>
      <c r="UG224" s="2615"/>
      <c r="UH224" s="2615"/>
      <c r="UI224" s="2615"/>
      <c r="UJ224" s="2615"/>
      <c r="UK224" s="2615"/>
      <c r="UL224" s="2615"/>
      <c r="UM224" s="2615"/>
      <c r="UN224" s="2615"/>
      <c r="UO224" s="2615"/>
      <c r="UP224" s="2615"/>
      <c r="UQ224" s="2615"/>
      <c r="UR224" s="2615"/>
      <c r="US224" s="2615"/>
      <c r="UT224" s="2615"/>
      <c r="UU224" s="2615"/>
      <c r="UV224" s="2615"/>
      <c r="UW224" s="2615"/>
      <c r="UX224" s="2615"/>
      <c r="UY224" s="2615"/>
      <c r="UZ224" s="2615"/>
      <c r="VA224" s="2615"/>
      <c r="VB224" s="2615"/>
      <c r="VC224" s="2615"/>
      <c r="VD224" s="2615"/>
      <c r="VE224" s="2615"/>
      <c r="VF224" s="2615"/>
      <c r="VG224" s="2615"/>
      <c r="VH224" s="2615"/>
      <c r="VI224" s="2615"/>
      <c r="VJ224" s="2615"/>
      <c r="VK224" s="2615"/>
      <c r="VL224" s="2615"/>
      <c r="VM224" s="2615"/>
      <c r="VN224" s="2615"/>
      <c r="VO224" s="2615"/>
      <c r="VP224" s="2615"/>
      <c r="VQ224" s="2615"/>
      <c r="VR224" s="2615"/>
      <c r="VS224" s="2615"/>
      <c r="VT224" s="2615"/>
      <c r="VU224" s="2615"/>
      <c r="VV224" s="2615"/>
      <c r="VW224" s="2615"/>
      <c r="VX224" s="2615"/>
      <c r="VY224" s="2615"/>
      <c r="VZ224" s="2615"/>
      <c r="WA224" s="2615"/>
      <c r="WB224" s="2615"/>
      <c r="WC224" s="2615"/>
      <c r="WD224" s="2615"/>
      <c r="WE224" s="2615"/>
      <c r="WF224" s="2615"/>
      <c r="WG224" s="2615"/>
      <c r="WH224" s="2615"/>
      <c r="WI224" s="2615"/>
      <c r="WJ224" s="2615"/>
      <c r="WK224" s="2615"/>
      <c r="WL224" s="2615"/>
      <c r="WM224" s="2615"/>
      <c r="WN224" s="2615"/>
      <c r="WO224" s="2615"/>
      <c r="WP224" s="2615"/>
      <c r="WQ224" s="2615"/>
      <c r="WR224" s="2615"/>
      <c r="WS224" s="2615"/>
      <c r="WT224" s="2615"/>
      <c r="WU224" s="2615"/>
      <c r="WV224" s="2615"/>
      <c r="WW224" s="2615"/>
      <c r="WX224" s="2615"/>
      <c r="WY224" s="2615"/>
      <c r="WZ224" s="2615"/>
      <c r="XA224" s="2615"/>
      <c r="XB224" s="2615"/>
      <c r="XC224" s="2615"/>
      <c r="XD224" s="2615"/>
      <c r="XE224" s="2615"/>
      <c r="XF224" s="2615"/>
      <c r="XG224" s="2615"/>
      <c r="XH224" s="2615"/>
      <c r="XI224" s="2615"/>
      <c r="XJ224" s="2615"/>
      <c r="XK224" s="2615"/>
      <c r="XL224" s="2615"/>
      <c r="XM224" s="2615"/>
      <c r="XN224" s="2615"/>
      <c r="XO224" s="2615"/>
      <c r="XP224" s="2615"/>
      <c r="XQ224" s="2615"/>
      <c r="XR224" s="2615"/>
      <c r="XS224" s="2615"/>
      <c r="XT224" s="2615"/>
      <c r="XU224" s="2615"/>
      <c r="XV224" s="2615"/>
      <c r="XW224" s="2615"/>
      <c r="XX224" s="2615"/>
      <c r="XY224" s="2615"/>
      <c r="XZ224" s="2615"/>
      <c r="YA224" s="2615"/>
      <c r="YB224" s="2615"/>
      <c r="YC224" s="2615"/>
      <c r="YD224" s="2615"/>
      <c r="YE224" s="2615"/>
      <c r="YF224" s="2615"/>
      <c r="YG224" s="2615"/>
      <c r="YH224" s="2615"/>
      <c r="YI224" s="2615"/>
      <c r="YJ224" s="2615"/>
      <c r="YK224" s="2615"/>
      <c r="YL224" s="2615"/>
      <c r="YM224" s="2615"/>
      <c r="YN224" s="2615"/>
      <c r="YO224" s="2615"/>
      <c r="YP224" s="2615"/>
      <c r="YQ224" s="2615"/>
      <c r="YR224" s="2615"/>
      <c r="YS224" s="2615"/>
      <c r="YT224" s="2615"/>
      <c r="YU224" s="2615"/>
      <c r="YV224" s="2615"/>
      <c r="YW224" s="2615"/>
      <c r="YX224" s="2615"/>
      <c r="YY224" s="2615"/>
      <c r="YZ224" s="2615"/>
      <c r="ZA224" s="2615"/>
      <c r="ZB224" s="2615"/>
      <c r="ZC224" s="2615"/>
      <c r="ZD224" s="2615"/>
      <c r="ZE224" s="2615"/>
      <c r="ZF224" s="2615"/>
      <c r="ZG224" s="2615"/>
      <c r="ZH224" s="2615"/>
      <c r="ZI224" s="2615"/>
      <c r="ZJ224" s="2615"/>
      <c r="ZK224" s="2615"/>
      <c r="ZL224" s="2615"/>
      <c r="ZM224" s="2615"/>
      <c r="ZN224" s="2615"/>
      <c r="ZO224" s="2615"/>
      <c r="ZP224" s="2615"/>
      <c r="ZQ224" s="2615"/>
      <c r="ZR224" s="2615"/>
      <c r="ZS224" s="2615"/>
      <c r="ZT224" s="2615"/>
      <c r="ZU224" s="2615"/>
      <c r="ZV224" s="2615"/>
      <c r="ZW224" s="2615"/>
      <c r="ZX224" s="2615"/>
      <c r="ZY224" s="2615"/>
      <c r="ZZ224" s="2615"/>
      <c r="AAA224" s="2615"/>
      <c r="AAB224" s="2615"/>
      <c r="AAC224" s="2615"/>
      <c r="AAD224" s="2615"/>
      <c r="AAE224" s="2615"/>
      <c r="AAF224" s="2615"/>
      <c r="AAG224" s="2615"/>
      <c r="AAH224" s="2615"/>
      <c r="AAI224" s="2615"/>
      <c r="AAJ224" s="2615"/>
      <c r="AAK224" s="2615"/>
      <c r="AAL224" s="2615"/>
      <c r="AAM224" s="2615"/>
      <c r="AAN224" s="2615"/>
      <c r="AAO224" s="2615"/>
      <c r="AAP224" s="2615"/>
      <c r="AAQ224" s="2615"/>
      <c r="AAR224" s="2615"/>
      <c r="AAS224" s="2615"/>
      <c r="AAT224" s="2615"/>
      <c r="AAU224" s="2615"/>
      <c r="AAV224" s="2615"/>
      <c r="AAW224" s="2615"/>
      <c r="AAX224" s="2615"/>
      <c r="AAY224" s="2615"/>
      <c r="AAZ224" s="2615"/>
      <c r="ABA224" s="2615"/>
      <c r="ABB224" s="2615"/>
      <c r="ABC224" s="2615"/>
      <c r="ABD224" s="2615"/>
      <c r="ABE224" s="2615"/>
      <c r="ABF224" s="2615"/>
      <c r="ABG224" s="2615"/>
      <c r="ABH224" s="2615"/>
      <c r="ABI224" s="2615"/>
      <c r="ABJ224" s="2615"/>
      <c r="ABK224" s="2615"/>
      <c r="ABL224" s="2615"/>
      <c r="ABM224" s="2615"/>
      <c r="ABN224" s="2615"/>
      <c r="ABO224" s="2615"/>
      <c r="ABP224" s="2615"/>
      <c r="ABQ224" s="2615"/>
      <c r="ABR224" s="2615"/>
      <c r="ABS224" s="2615"/>
      <c r="ABT224" s="2615"/>
      <c r="ABU224" s="2615"/>
      <c r="ABV224" s="2615"/>
      <c r="ABW224" s="2615"/>
      <c r="ABX224" s="2615"/>
      <c r="ABY224" s="2615"/>
      <c r="ABZ224" s="2615"/>
      <c r="ACA224" s="2615"/>
      <c r="ACB224" s="2615"/>
      <c r="ACC224" s="2615"/>
      <c r="ACD224" s="2615"/>
      <c r="ACE224" s="2615"/>
      <c r="ACF224" s="2615"/>
      <c r="ACG224" s="2615"/>
      <c r="ACH224" s="2615"/>
      <c r="ACI224" s="2615"/>
      <c r="ACJ224" s="2615"/>
      <c r="ACK224" s="2615"/>
      <c r="ACL224" s="2615"/>
      <c r="ACM224" s="2615"/>
      <c r="ACN224" s="2615"/>
      <c r="ACO224" s="2615"/>
      <c r="ACP224" s="2615"/>
      <c r="ACQ224" s="2615"/>
      <c r="ACR224" s="2615"/>
      <c r="ACS224" s="2615"/>
      <c r="ACT224" s="2615"/>
      <c r="ACU224" s="2615"/>
      <c r="ACV224" s="2615"/>
      <c r="ACW224" s="2615"/>
      <c r="ACX224" s="2615"/>
      <c r="ACY224" s="2615"/>
      <c r="ACZ224" s="2615"/>
      <c r="ADA224" s="2615"/>
      <c r="ADB224" s="2615"/>
      <c r="ADC224" s="2615"/>
      <c r="ADD224" s="2615"/>
      <c r="ADE224" s="2615"/>
      <c r="ADF224" s="2615"/>
      <c r="ADG224" s="2615"/>
      <c r="ADH224" s="2615"/>
      <c r="ADI224" s="2615"/>
      <c r="ADJ224" s="2615"/>
      <c r="ADK224" s="2615"/>
      <c r="ADL224" s="2615"/>
      <c r="ADM224" s="2615"/>
      <c r="ADN224" s="2615"/>
      <c r="ADO224" s="2615"/>
      <c r="ADP224" s="2615"/>
      <c r="ADQ224" s="2615"/>
      <c r="ADR224" s="2615"/>
      <c r="ADS224" s="2615"/>
      <c r="ADT224" s="2615"/>
      <c r="ADU224" s="2615"/>
      <c r="ADV224" s="2615"/>
      <c r="ADW224" s="2615"/>
      <c r="ADX224" s="2615"/>
      <c r="ADY224" s="2615"/>
      <c r="ADZ224" s="2615"/>
      <c r="AEA224" s="2615"/>
      <c r="AEB224" s="2615"/>
      <c r="AEC224" s="2615"/>
      <c r="AED224" s="2615"/>
      <c r="AEE224" s="2615"/>
      <c r="AEF224" s="2615"/>
      <c r="AEG224" s="2615"/>
      <c r="AEH224" s="2615"/>
      <c r="AEI224" s="2615"/>
      <c r="AEJ224" s="2615"/>
      <c r="AEK224" s="2615"/>
      <c r="AEL224" s="2615"/>
      <c r="AEM224" s="2615"/>
      <c r="AEN224" s="2615"/>
      <c r="AEO224" s="2615"/>
      <c r="AEP224" s="2615"/>
      <c r="AEQ224" s="2615"/>
      <c r="AER224" s="2615"/>
      <c r="AES224" s="2615"/>
      <c r="AET224" s="2615"/>
      <c r="AEU224" s="2615"/>
      <c r="AEV224" s="2615"/>
      <c r="AEW224" s="2615"/>
      <c r="AEX224" s="2615"/>
      <c r="AEY224" s="2615"/>
      <c r="AEZ224" s="2615"/>
      <c r="AFA224" s="2615"/>
      <c r="AFB224" s="2615"/>
      <c r="AFC224" s="2615"/>
      <c r="AFD224" s="2615"/>
      <c r="AFE224" s="2615"/>
      <c r="AFF224" s="2615"/>
      <c r="AFG224" s="2615"/>
      <c r="AFH224" s="2615"/>
      <c r="AFI224" s="2615"/>
      <c r="AFJ224" s="2615"/>
      <c r="AFK224" s="2615"/>
      <c r="AFL224" s="2615"/>
      <c r="AFM224" s="2615"/>
      <c r="AFN224" s="2615"/>
      <c r="AFO224" s="2615"/>
      <c r="AFP224" s="2615"/>
      <c r="AFQ224" s="2615"/>
      <c r="AFR224" s="2615"/>
      <c r="AFS224" s="2615"/>
      <c r="AFT224" s="2615"/>
      <c r="AFU224" s="2615"/>
      <c r="AFV224" s="2615"/>
      <c r="AFW224" s="2615"/>
      <c r="AFX224" s="2615"/>
      <c r="AFY224" s="2615"/>
      <c r="AFZ224" s="2615"/>
      <c r="AGA224" s="2615"/>
      <c r="AGB224" s="2615"/>
      <c r="AGC224" s="2615"/>
      <c r="AGD224" s="2615"/>
      <c r="AGE224" s="2615"/>
      <c r="AGF224" s="2615"/>
      <c r="AGG224" s="2615"/>
      <c r="AGH224" s="2615"/>
      <c r="AGI224" s="2615"/>
      <c r="AGJ224" s="2615"/>
      <c r="AGK224" s="2615"/>
      <c r="AGL224" s="2615"/>
      <c r="AGM224" s="2615"/>
      <c r="AGN224" s="2615"/>
      <c r="AGO224" s="2615"/>
      <c r="AGP224" s="2615"/>
      <c r="AGQ224" s="2615"/>
      <c r="AGR224" s="2615"/>
      <c r="AGS224" s="2615"/>
      <c r="AGT224" s="2615"/>
      <c r="AGU224" s="2615"/>
      <c r="AGV224" s="2615"/>
      <c r="AGW224" s="2615"/>
      <c r="AGX224" s="2615"/>
      <c r="AGY224" s="2615"/>
      <c r="AGZ224" s="2615"/>
      <c r="AHA224" s="2615"/>
      <c r="AHB224" s="2615"/>
      <c r="AHC224" s="2615"/>
      <c r="AHD224" s="2615"/>
      <c r="AHE224" s="2615"/>
      <c r="AHF224" s="2615"/>
      <c r="AHG224" s="2615"/>
      <c r="AHH224" s="2615"/>
      <c r="AHI224" s="2615"/>
      <c r="AHJ224" s="2615"/>
      <c r="AHK224" s="2615"/>
      <c r="AHL224" s="2615"/>
      <c r="AHM224" s="2615"/>
      <c r="AHN224" s="2615"/>
      <c r="AHO224" s="2615"/>
      <c r="AHP224" s="2615"/>
      <c r="AHQ224" s="2615"/>
      <c r="AHR224" s="2615"/>
      <c r="AHS224" s="2615"/>
      <c r="AHT224" s="2615"/>
      <c r="AHU224" s="2615"/>
      <c r="AHV224" s="2615"/>
      <c r="AHW224" s="2615"/>
      <c r="AHX224" s="2615"/>
      <c r="AHY224" s="2615"/>
      <c r="AHZ224" s="2615"/>
      <c r="AIA224" s="2615"/>
      <c r="AIB224" s="2615"/>
      <c r="AIC224" s="2615"/>
      <c r="AID224" s="2615"/>
      <c r="AIE224" s="2615"/>
      <c r="AIF224" s="2615"/>
      <c r="AIG224" s="2615"/>
      <c r="AIH224" s="2615"/>
      <c r="AII224" s="2615"/>
      <c r="AIJ224" s="2615"/>
      <c r="AIK224" s="2615"/>
      <c r="AIL224" s="2615"/>
      <c r="AIM224" s="2615"/>
      <c r="AIN224" s="2615"/>
      <c r="AIO224" s="2615"/>
      <c r="AIP224" s="2615"/>
      <c r="AIQ224" s="2615"/>
      <c r="AIR224" s="2615"/>
      <c r="AIS224" s="2615"/>
      <c r="AIT224" s="2615"/>
      <c r="AIU224" s="2615"/>
      <c r="AIV224" s="2615"/>
      <c r="AIW224" s="2615"/>
      <c r="AIX224" s="2615"/>
      <c r="AIY224" s="2615"/>
      <c r="AIZ224" s="2615"/>
      <c r="AJA224" s="2615"/>
      <c r="AJB224" s="2615"/>
      <c r="AJC224" s="2615"/>
      <c r="AJD224" s="2615"/>
      <c r="AJE224" s="2615"/>
      <c r="AJF224" s="2615"/>
      <c r="AJG224" s="2615"/>
      <c r="AJH224" s="2615"/>
      <c r="AJI224" s="2615"/>
      <c r="AJJ224" s="2615"/>
      <c r="AJK224" s="2615"/>
      <c r="AJL224" s="2615"/>
      <c r="AJM224" s="2615"/>
      <c r="AJN224" s="2615"/>
      <c r="AJO224" s="2615"/>
      <c r="AJP224" s="2615"/>
      <c r="AJQ224" s="2615"/>
      <c r="AJR224" s="2615"/>
      <c r="AJS224" s="2615"/>
      <c r="AJT224" s="2615"/>
      <c r="AJU224" s="2615"/>
      <c r="AJV224" s="2615"/>
      <c r="AJW224" s="2615"/>
      <c r="AJX224" s="2615"/>
      <c r="AJY224" s="2615"/>
      <c r="AJZ224" s="2615"/>
      <c r="AKA224" s="2615"/>
      <c r="AKB224" s="2615"/>
      <c r="AKC224" s="2615"/>
      <c r="AKD224" s="2615"/>
      <c r="AKE224" s="2615"/>
      <c r="AKF224" s="2615"/>
      <c r="AKG224" s="2615"/>
      <c r="AKH224" s="2615"/>
      <c r="AKI224" s="2615"/>
      <c r="AKJ224" s="2615"/>
      <c r="AKK224" s="2615"/>
      <c r="AKL224" s="2615"/>
      <c r="AKM224" s="2615"/>
      <c r="AKN224" s="2615"/>
      <c r="AKO224" s="2615"/>
      <c r="AKP224" s="2615"/>
      <c r="AKQ224" s="2615"/>
      <c r="AKR224" s="2615"/>
      <c r="AKS224" s="2615"/>
      <c r="AKT224" s="2615"/>
      <c r="AKU224" s="2615"/>
      <c r="AKV224" s="2615"/>
      <c r="AKW224" s="2615"/>
      <c r="AKX224" s="2615"/>
      <c r="AKY224" s="2615"/>
      <c r="AKZ224" s="2615"/>
      <c r="ALA224" s="2615"/>
      <c r="ALB224" s="2615"/>
      <c r="ALC224" s="2615"/>
      <c r="ALD224" s="2615"/>
      <c r="ALE224" s="2615"/>
      <c r="ALF224" s="2615"/>
      <c r="ALG224" s="2615"/>
      <c r="ALH224" s="2615"/>
      <c r="ALI224" s="2615"/>
      <c r="ALJ224" s="2615"/>
      <c r="ALK224" s="2615"/>
      <c r="ALL224" s="2615"/>
      <c r="ALM224" s="2615"/>
      <c r="ALN224" s="2615"/>
      <c r="ALO224" s="2615"/>
      <c r="ALP224" s="2615"/>
      <c r="ALQ224" s="2615"/>
      <c r="ALR224" s="2615"/>
      <c r="ALS224" s="2615"/>
      <c r="ALT224" s="2615"/>
      <c r="ALU224" s="2615"/>
      <c r="ALV224" s="2615"/>
      <c r="ALW224" s="2615"/>
      <c r="ALX224" s="2615"/>
      <c r="ALY224" s="2615"/>
      <c r="ALZ224" s="2615"/>
      <c r="AMA224" s="2615"/>
      <c r="AMB224" s="2615"/>
      <c r="AMC224" s="2615"/>
      <c r="AMD224" s="2615"/>
      <c r="AME224" s="2615"/>
      <c r="AMF224" s="2615"/>
      <c r="AMG224" s="2615"/>
      <c r="AMH224" s="2615"/>
      <c r="AMI224" s="2615"/>
      <c r="AMJ224" s="2615"/>
      <c r="AMK224" s="2615"/>
      <c r="AML224" s="2615"/>
      <c r="AMM224" s="2615"/>
      <c r="AMN224" s="2615"/>
      <c r="AMO224" s="2615"/>
      <c r="AMP224" s="2615"/>
      <c r="AMQ224" s="2615"/>
      <c r="AMR224" s="2615"/>
      <c r="AMS224" s="2615"/>
      <c r="AMT224" s="2615"/>
      <c r="AMU224" s="2615"/>
      <c r="AMV224" s="2615"/>
      <c r="AMW224" s="2615"/>
      <c r="AMX224" s="2615"/>
      <c r="AMY224" s="2615"/>
      <c r="AMZ224" s="2615"/>
      <c r="ANA224" s="2615"/>
      <c r="ANB224" s="2615"/>
      <c r="ANC224" s="2615"/>
      <c r="AND224" s="2615"/>
      <c r="ANE224" s="2615"/>
      <c r="ANF224" s="2615"/>
      <c r="ANG224" s="2615"/>
      <c r="ANH224" s="2615"/>
      <c r="ANI224" s="2615"/>
      <c r="ANJ224" s="2615"/>
      <c r="ANK224" s="2615"/>
      <c r="ANL224" s="2615"/>
      <c r="ANM224" s="2615"/>
      <c r="ANN224" s="2615"/>
      <c r="ANO224" s="2615"/>
      <c r="ANP224" s="2615"/>
      <c r="ANQ224" s="2615"/>
      <c r="ANR224" s="2615"/>
      <c r="ANS224" s="2615"/>
      <c r="ANT224" s="2615"/>
      <c r="ANU224" s="2615"/>
      <c r="ANV224" s="2615"/>
      <c r="ANW224" s="2615"/>
      <c r="ANX224" s="2615"/>
      <c r="ANY224" s="2615"/>
      <c r="ANZ224" s="2615"/>
      <c r="AOA224" s="2615"/>
      <c r="AOB224" s="2615"/>
      <c r="AOC224" s="2615"/>
      <c r="AOD224" s="2615"/>
      <c r="AOE224" s="2615"/>
      <c r="AOF224" s="2615"/>
      <c r="AOG224" s="2615"/>
      <c r="AOH224" s="2615"/>
      <c r="AOI224" s="2615"/>
      <c r="AOJ224" s="2615"/>
      <c r="AOK224" s="2615"/>
      <c r="AOL224" s="2615"/>
      <c r="AOM224" s="2615"/>
      <c r="AON224" s="2615"/>
      <c r="AOO224" s="2615"/>
      <c r="AOP224" s="2615"/>
      <c r="AOQ224" s="2615"/>
      <c r="AOR224" s="2615"/>
      <c r="AOS224" s="2615"/>
      <c r="AOT224" s="2615"/>
      <c r="AOU224" s="2615"/>
      <c r="AOV224" s="2615"/>
      <c r="AOW224" s="2615"/>
      <c r="AOX224" s="2615"/>
      <c r="AOY224" s="2615"/>
      <c r="AOZ224" s="2615"/>
      <c r="APA224" s="2615"/>
      <c r="APB224" s="2615"/>
      <c r="APC224" s="2615"/>
      <c r="APD224" s="2615"/>
      <c r="APE224" s="2615"/>
      <c r="APF224" s="2615"/>
      <c r="APG224" s="2615"/>
      <c r="APH224" s="2615"/>
      <c r="API224" s="2615"/>
      <c r="APJ224" s="2615"/>
      <c r="APK224" s="2615"/>
      <c r="APL224" s="2615"/>
      <c r="APM224" s="2615"/>
      <c r="APN224" s="2615"/>
      <c r="APO224" s="2615"/>
      <c r="APP224" s="2615"/>
      <c r="APQ224" s="2615"/>
      <c r="APR224" s="2615"/>
      <c r="APS224" s="2615"/>
      <c r="APT224" s="2615"/>
      <c r="APU224" s="2615"/>
      <c r="APV224" s="2615"/>
      <c r="APW224" s="2615"/>
      <c r="APX224" s="2615"/>
      <c r="APY224" s="2615"/>
      <c r="APZ224" s="2615"/>
      <c r="AQA224" s="2615"/>
      <c r="AQB224" s="2615"/>
      <c r="AQC224" s="2615"/>
      <c r="AQD224" s="2615"/>
      <c r="AQE224" s="2615"/>
      <c r="AQF224" s="2615"/>
      <c r="AQG224" s="2615"/>
      <c r="AQH224" s="2615"/>
      <c r="AQI224" s="2615"/>
      <c r="AQJ224" s="2615"/>
      <c r="AQK224" s="2615"/>
      <c r="AQL224" s="2615"/>
      <c r="AQM224" s="2615"/>
      <c r="AQN224" s="2615"/>
      <c r="AQO224" s="2615"/>
      <c r="AQP224" s="2615"/>
      <c r="AQQ224" s="2615"/>
      <c r="AQR224" s="2615"/>
      <c r="AQS224" s="2615"/>
      <c r="AQT224" s="2615"/>
      <c r="AQU224" s="2615"/>
      <c r="AQV224" s="2615"/>
      <c r="AQW224" s="2615"/>
      <c r="AQX224" s="2615"/>
      <c r="AQY224" s="2615"/>
      <c r="AQZ224" s="2615"/>
      <c r="ARA224" s="2615"/>
      <c r="ARB224" s="2615"/>
      <c r="ARC224" s="2615"/>
      <c r="ARD224" s="2615"/>
      <c r="ARE224" s="2615"/>
      <c r="ARF224" s="2615"/>
      <c r="ARG224" s="2615"/>
      <c r="ARH224" s="2615"/>
      <c r="ARI224" s="2615"/>
      <c r="ARJ224" s="2615"/>
      <c r="ARK224" s="2615"/>
      <c r="ARL224" s="2615"/>
      <c r="ARM224" s="2615"/>
      <c r="ARN224" s="2615"/>
      <c r="ARO224" s="2615"/>
      <c r="ARP224" s="2615"/>
      <c r="ARQ224" s="2615"/>
      <c r="ARR224" s="2615"/>
      <c r="ARS224" s="2615"/>
      <c r="ART224" s="2615"/>
      <c r="ARU224" s="2615"/>
      <c r="ARV224" s="2615"/>
      <c r="ARW224" s="2615"/>
      <c r="ARX224" s="2615"/>
      <c r="ARY224" s="2615"/>
      <c r="ARZ224" s="2615"/>
      <c r="ASA224" s="2615"/>
      <c r="ASB224" s="2615"/>
      <c r="ASC224" s="2615"/>
      <c r="ASD224" s="2615"/>
      <c r="ASE224" s="2615"/>
      <c r="ASF224" s="2615"/>
      <c r="ASG224" s="2615"/>
      <c r="ASH224" s="2615"/>
      <c r="ASI224" s="2615"/>
      <c r="ASJ224" s="2615"/>
      <c r="ASK224" s="2615"/>
      <c r="ASL224" s="2615"/>
      <c r="ASM224" s="2615"/>
      <c r="ASN224" s="2615"/>
      <c r="ASO224" s="2615"/>
      <c r="ASP224" s="2615"/>
      <c r="ASQ224" s="2615"/>
      <c r="ASR224" s="2615"/>
      <c r="ASS224" s="2615"/>
      <c r="AST224" s="2615"/>
      <c r="ASU224" s="2615"/>
      <c r="ASV224" s="2615"/>
      <c r="ASW224" s="2615"/>
      <c r="ASX224" s="2615"/>
      <c r="ASY224" s="2615"/>
      <c r="ASZ224" s="2615"/>
      <c r="ATA224" s="2615"/>
      <c r="ATB224" s="2615"/>
      <c r="ATC224" s="2615"/>
      <c r="ATD224" s="2615"/>
      <c r="ATE224" s="2615"/>
      <c r="ATF224" s="2615"/>
      <c r="ATG224" s="2615"/>
      <c r="ATH224" s="2615"/>
      <c r="ATI224" s="2615"/>
      <c r="ATJ224" s="2615"/>
      <c r="ATK224" s="2615"/>
      <c r="ATL224" s="2615"/>
      <c r="ATM224" s="2615"/>
      <c r="ATN224" s="2615"/>
      <c r="ATO224" s="2615"/>
      <c r="ATP224" s="2615"/>
      <c r="ATQ224" s="2615"/>
      <c r="ATR224" s="2615"/>
      <c r="ATS224" s="2615"/>
      <c r="ATT224" s="2615"/>
      <c r="ATU224" s="2615"/>
      <c r="ATV224" s="2615"/>
      <c r="ATW224" s="2615"/>
      <c r="ATX224" s="2615"/>
      <c r="ATY224" s="2615"/>
      <c r="ATZ224" s="2615"/>
      <c r="AUA224" s="2615"/>
      <c r="AUB224" s="2615"/>
      <c r="AUC224" s="2615"/>
      <c r="AUD224" s="2615"/>
      <c r="AUE224" s="2615"/>
      <c r="AUF224" s="2615"/>
      <c r="AUG224" s="2615"/>
      <c r="AUH224" s="2615"/>
      <c r="AUI224" s="2615"/>
      <c r="AUJ224" s="2615"/>
      <c r="AUK224" s="2615"/>
      <c r="AUL224" s="2615"/>
      <c r="AUM224" s="2615"/>
      <c r="AUN224" s="2615"/>
      <c r="AUO224" s="2615"/>
      <c r="AUP224" s="2615"/>
      <c r="AUQ224" s="2615"/>
      <c r="AUR224" s="2615"/>
      <c r="AUS224" s="2615"/>
      <c r="AUT224" s="2615"/>
      <c r="AUU224" s="2615"/>
      <c r="AUV224" s="2615"/>
      <c r="AUW224" s="2615"/>
      <c r="AUX224" s="2615"/>
      <c r="AUY224" s="2615"/>
      <c r="AUZ224" s="2615"/>
      <c r="AVA224" s="2615"/>
      <c r="AVB224" s="2615"/>
      <c r="AVC224" s="2615"/>
      <c r="AVD224" s="2615"/>
      <c r="AVE224" s="2615"/>
      <c r="AVF224" s="2615"/>
      <c r="AVG224" s="2615"/>
      <c r="AVH224" s="2615"/>
      <c r="AVI224" s="2615"/>
      <c r="AVJ224" s="2615"/>
      <c r="AVK224" s="2615"/>
      <c r="AVL224" s="2615"/>
      <c r="AVM224" s="2615"/>
      <c r="AVN224" s="2615"/>
      <c r="AVO224" s="2615"/>
      <c r="AVP224" s="2615"/>
      <c r="AVQ224" s="2615"/>
      <c r="AVR224" s="2615"/>
      <c r="AVS224" s="2615"/>
      <c r="AVT224" s="2615"/>
      <c r="AVU224" s="2615"/>
      <c r="AVV224" s="2615"/>
      <c r="AVW224" s="2615"/>
      <c r="AVX224" s="2615"/>
      <c r="AVY224" s="2615"/>
      <c r="AVZ224" s="2615"/>
      <c r="AWA224" s="2615"/>
      <c r="AWB224" s="2615"/>
      <c r="AWC224" s="2615"/>
      <c r="AWD224" s="2615"/>
      <c r="AWE224" s="2615"/>
      <c r="AWF224" s="2615"/>
      <c r="AWG224" s="2615"/>
      <c r="AWH224" s="2615"/>
      <c r="AWI224" s="2615"/>
      <c r="AWJ224" s="2615"/>
      <c r="AWK224" s="2615"/>
      <c r="AWL224" s="2615"/>
      <c r="AWM224" s="2615"/>
      <c r="AWN224" s="2615"/>
      <c r="AWO224" s="2615"/>
      <c r="AWP224" s="2615"/>
      <c r="AWQ224" s="2615"/>
      <c r="AWR224" s="2615"/>
      <c r="AWS224" s="2615"/>
      <c r="AWT224" s="2615"/>
      <c r="AWU224" s="2615"/>
      <c r="AWV224" s="2615"/>
      <c r="AWW224" s="2615"/>
      <c r="AWX224" s="2615"/>
      <c r="AWY224" s="2615"/>
      <c r="AWZ224" s="2615"/>
      <c r="AXA224" s="2615"/>
      <c r="AXB224" s="2615"/>
      <c r="AXC224" s="2615"/>
      <c r="AXD224" s="2615"/>
      <c r="AXE224" s="2615"/>
      <c r="AXF224" s="2615"/>
      <c r="AXG224" s="2615"/>
      <c r="AXH224" s="2615"/>
      <c r="AXI224" s="2615"/>
      <c r="AXJ224" s="2615"/>
    </row>
    <row r="225" spans="1:1310" s="2616" customFormat="1" ht="23.25" customHeight="1">
      <c r="A225" s="2617"/>
      <c r="B225" s="5504" t="s">
        <v>1852</v>
      </c>
      <c r="C225" s="5504"/>
      <c r="D225" s="5504"/>
      <c r="E225" s="5504"/>
      <c r="F225" s="2619"/>
      <c r="G225" s="5504" t="s">
        <v>1853</v>
      </c>
      <c r="H225" s="5504"/>
      <c r="I225" s="5504"/>
      <c r="J225" s="2619"/>
      <c r="K225" s="5504" t="s">
        <v>1854</v>
      </c>
      <c r="L225" s="5504"/>
      <c r="M225" s="5504"/>
      <c r="N225" s="2619"/>
      <c r="O225" s="5504" t="s">
        <v>1855</v>
      </c>
      <c r="P225" s="5504"/>
      <c r="Q225" s="2619"/>
      <c r="R225" s="306"/>
      <c r="S225" s="306"/>
      <c r="T225" s="306"/>
      <c r="U225" s="306"/>
      <c r="V225" s="306"/>
      <c r="W225" s="306"/>
      <c r="X225" s="306"/>
      <c r="Y225" s="306"/>
      <c r="Z225" s="306"/>
      <c r="AA225" s="306"/>
      <c r="AB225" s="306"/>
      <c r="AC225" s="306"/>
      <c r="AD225" s="2615"/>
      <c r="AE225" s="2615"/>
      <c r="AF225" s="2615"/>
      <c r="AG225" s="2615"/>
      <c r="AH225" s="2615"/>
      <c r="AI225" s="2615"/>
      <c r="AJ225" s="2615"/>
      <c r="AK225" s="2615"/>
      <c r="AL225" s="2615"/>
      <c r="AM225" s="2615"/>
      <c r="AN225" s="2615"/>
      <c r="AO225" s="2615"/>
      <c r="AP225" s="2615"/>
      <c r="AQ225" s="2615"/>
      <c r="AR225" s="2615"/>
      <c r="AS225" s="2615"/>
      <c r="AT225" s="2615"/>
      <c r="AU225" s="2615"/>
      <c r="AV225" s="2615"/>
      <c r="AW225" s="2615"/>
      <c r="AX225" s="2615"/>
      <c r="AY225" s="2615"/>
      <c r="AZ225" s="2615"/>
      <c r="BA225" s="2615"/>
      <c r="BB225" s="2615"/>
      <c r="BC225" s="2615"/>
      <c r="BD225" s="2615"/>
      <c r="BE225" s="2615"/>
      <c r="BF225" s="2615"/>
      <c r="BG225" s="2615"/>
      <c r="BH225" s="2615"/>
      <c r="BI225" s="2615"/>
      <c r="BJ225" s="2615"/>
      <c r="BK225" s="2615"/>
      <c r="BL225" s="2615"/>
      <c r="BM225" s="2615"/>
      <c r="BN225" s="2615"/>
      <c r="BO225" s="2615"/>
      <c r="BP225" s="2615"/>
      <c r="BQ225" s="2615"/>
      <c r="BR225" s="2615"/>
      <c r="BS225" s="2615"/>
      <c r="BT225" s="2615"/>
      <c r="BU225" s="2615"/>
      <c r="BV225" s="2615"/>
      <c r="BW225" s="2615"/>
      <c r="BX225" s="2615"/>
      <c r="BY225" s="2615"/>
      <c r="BZ225" s="2615"/>
      <c r="CA225" s="2615"/>
      <c r="CB225" s="2615"/>
      <c r="CC225" s="2615"/>
      <c r="CD225" s="2615"/>
      <c r="CE225" s="2615"/>
      <c r="CF225" s="2615"/>
      <c r="CG225" s="2615"/>
      <c r="CH225" s="2615"/>
      <c r="CI225" s="2615"/>
      <c r="CJ225" s="2615"/>
      <c r="CK225" s="2615"/>
      <c r="CL225" s="2615"/>
      <c r="CM225" s="2615"/>
      <c r="CN225" s="2615"/>
      <c r="CO225" s="2615"/>
      <c r="CP225" s="2615"/>
      <c r="CQ225" s="2615"/>
      <c r="CR225" s="2615"/>
      <c r="CS225" s="2615"/>
      <c r="CT225" s="2615"/>
      <c r="CU225" s="2615"/>
      <c r="CV225" s="2615"/>
      <c r="CW225" s="2615"/>
      <c r="CX225" s="2615"/>
      <c r="CY225" s="2615"/>
      <c r="CZ225" s="2615"/>
      <c r="DA225" s="2615"/>
      <c r="DB225" s="2615"/>
      <c r="DC225" s="2615"/>
      <c r="DD225" s="2615"/>
      <c r="DE225" s="2615"/>
      <c r="DF225" s="2615"/>
      <c r="DG225" s="2615"/>
      <c r="DH225" s="2615"/>
      <c r="DI225" s="2615"/>
      <c r="DJ225" s="2615"/>
      <c r="DK225" s="2615"/>
      <c r="DL225" s="2615"/>
      <c r="DM225" s="2615"/>
      <c r="DN225" s="2615"/>
      <c r="DO225" s="2615"/>
      <c r="DP225" s="2615"/>
      <c r="DQ225" s="2615"/>
      <c r="DR225" s="2615"/>
      <c r="DS225" s="2615"/>
      <c r="DT225" s="2615"/>
      <c r="DU225" s="2615"/>
      <c r="DV225" s="2615"/>
      <c r="DW225" s="2615"/>
      <c r="DX225" s="2615"/>
      <c r="DY225" s="2615"/>
      <c r="DZ225" s="2615"/>
      <c r="EA225" s="2615"/>
      <c r="EB225" s="2615"/>
      <c r="EC225" s="2615"/>
      <c r="ED225" s="2615"/>
      <c r="EE225" s="2615"/>
      <c r="EF225" s="2615"/>
      <c r="EG225" s="2615"/>
      <c r="EH225" s="2615"/>
      <c r="EI225" s="2615"/>
      <c r="EJ225" s="2615"/>
      <c r="EK225" s="2615"/>
      <c r="EL225" s="2615"/>
      <c r="EM225" s="2615"/>
      <c r="EN225" s="2615"/>
      <c r="EO225" s="2615"/>
      <c r="EP225" s="2615"/>
      <c r="EQ225" s="2615"/>
      <c r="ER225" s="2615"/>
      <c r="ES225" s="2615"/>
      <c r="ET225" s="2615"/>
      <c r="EU225" s="2615"/>
      <c r="EV225" s="2615"/>
      <c r="EW225" s="2615"/>
      <c r="EX225" s="2615"/>
      <c r="EY225" s="2615"/>
      <c r="EZ225" s="2615"/>
      <c r="FA225" s="2615"/>
      <c r="FB225" s="2615"/>
      <c r="FC225" s="2615"/>
      <c r="FD225" s="2615"/>
      <c r="FE225" s="2615"/>
      <c r="FF225" s="2615"/>
      <c r="FG225" s="2615"/>
      <c r="FH225" s="2615"/>
      <c r="FI225" s="2615"/>
      <c r="FJ225" s="2615"/>
      <c r="FK225" s="2615"/>
      <c r="FL225" s="2615"/>
      <c r="FM225" s="2615"/>
      <c r="FN225" s="2615"/>
      <c r="FO225" s="2615"/>
      <c r="FP225" s="2615"/>
      <c r="FQ225" s="2615"/>
      <c r="FR225" s="2615"/>
      <c r="FS225" s="2615"/>
      <c r="FT225" s="2615"/>
      <c r="FU225" s="2615"/>
      <c r="FV225" s="2615"/>
      <c r="FW225" s="2615"/>
      <c r="FX225" s="2615"/>
      <c r="FY225" s="2615"/>
      <c r="FZ225" s="2615"/>
      <c r="GA225" s="2615"/>
      <c r="GB225" s="2615"/>
      <c r="GC225" s="2615"/>
      <c r="GD225" s="2615"/>
      <c r="GE225" s="2615"/>
      <c r="GF225" s="2615"/>
      <c r="GG225" s="2615"/>
      <c r="GH225" s="2615"/>
      <c r="GI225" s="2615"/>
      <c r="GJ225" s="2615"/>
      <c r="GK225" s="2615"/>
      <c r="GL225" s="2615"/>
      <c r="GM225" s="2615"/>
      <c r="GN225" s="2615"/>
      <c r="GO225" s="2615"/>
      <c r="GP225" s="2615"/>
      <c r="GQ225" s="2615"/>
      <c r="GR225" s="2615"/>
      <c r="GS225" s="2615"/>
      <c r="GT225" s="2615"/>
      <c r="GU225" s="2615"/>
      <c r="GV225" s="2615"/>
      <c r="GW225" s="2615"/>
      <c r="GX225" s="2615"/>
      <c r="GY225" s="2615"/>
      <c r="GZ225" s="2615"/>
      <c r="HA225" s="2615"/>
      <c r="HB225" s="2615"/>
      <c r="HC225" s="2615"/>
      <c r="HD225" s="2615"/>
      <c r="HE225" s="2615"/>
      <c r="HF225" s="2615"/>
      <c r="HG225" s="2615"/>
      <c r="HH225" s="2615"/>
      <c r="HI225" s="2615"/>
      <c r="HJ225" s="2615"/>
      <c r="HK225" s="2615"/>
      <c r="HL225" s="2615"/>
      <c r="HM225" s="2615"/>
      <c r="HN225" s="2615"/>
      <c r="HO225" s="2615"/>
      <c r="HP225" s="2615"/>
      <c r="HQ225" s="2615"/>
      <c r="HR225" s="2615"/>
      <c r="HS225" s="2615"/>
      <c r="HT225" s="2615"/>
      <c r="HU225" s="2615"/>
      <c r="HV225" s="2615"/>
      <c r="HW225" s="2615"/>
      <c r="HX225" s="2615"/>
      <c r="HY225" s="2615"/>
      <c r="HZ225" s="2615"/>
      <c r="IA225" s="2615"/>
      <c r="IB225" s="2615"/>
      <c r="IC225" s="2615"/>
      <c r="ID225" s="2615"/>
      <c r="IE225" s="2615"/>
      <c r="IF225" s="2615"/>
      <c r="IG225" s="2615"/>
      <c r="IH225" s="2615"/>
      <c r="II225" s="2615"/>
      <c r="IJ225" s="2615"/>
      <c r="IK225" s="2615"/>
      <c r="IL225" s="2615"/>
      <c r="IM225" s="2615"/>
      <c r="IN225" s="2615"/>
      <c r="IO225" s="2615"/>
      <c r="IP225" s="2615"/>
      <c r="IQ225" s="2615"/>
      <c r="IR225" s="2615"/>
      <c r="IS225" s="2615"/>
      <c r="IT225" s="2615"/>
      <c r="IU225" s="2615"/>
      <c r="IV225" s="2615"/>
      <c r="IW225" s="2615"/>
      <c r="IX225" s="2615"/>
      <c r="IY225" s="2615"/>
      <c r="IZ225" s="2615"/>
      <c r="JA225" s="2615"/>
      <c r="JB225" s="2615"/>
      <c r="JC225" s="2615"/>
      <c r="JD225" s="2615"/>
      <c r="JE225" s="2615"/>
      <c r="JF225" s="2615"/>
      <c r="JG225" s="2615"/>
      <c r="JH225" s="2615"/>
      <c r="JI225" s="2615"/>
      <c r="JJ225" s="2615"/>
      <c r="JK225" s="2615"/>
      <c r="JL225" s="2615"/>
      <c r="JM225" s="2615"/>
      <c r="JN225" s="2615"/>
      <c r="JO225" s="2615"/>
      <c r="JP225" s="2615"/>
      <c r="JQ225" s="2615"/>
      <c r="JR225" s="2615"/>
      <c r="JS225" s="2615"/>
      <c r="JT225" s="2615"/>
      <c r="JU225" s="2615"/>
      <c r="JV225" s="2615"/>
      <c r="JW225" s="2615"/>
      <c r="JX225" s="2615"/>
      <c r="JY225" s="2615"/>
      <c r="JZ225" s="2615"/>
      <c r="KA225" s="2615"/>
      <c r="KB225" s="2615"/>
      <c r="KC225" s="2615"/>
      <c r="KD225" s="2615"/>
      <c r="KE225" s="2615"/>
      <c r="KF225" s="2615"/>
      <c r="KG225" s="2615"/>
      <c r="KH225" s="2615"/>
      <c r="KI225" s="2615"/>
      <c r="KJ225" s="2615"/>
      <c r="KK225" s="2615"/>
      <c r="KL225" s="2615"/>
      <c r="KM225" s="2615"/>
      <c r="KN225" s="2615"/>
      <c r="KO225" s="2615"/>
      <c r="KP225" s="2615"/>
      <c r="KQ225" s="2615"/>
      <c r="KR225" s="2615"/>
      <c r="KS225" s="2615"/>
      <c r="KT225" s="2615"/>
      <c r="KU225" s="2615"/>
      <c r="KV225" s="2615"/>
      <c r="KW225" s="2615"/>
      <c r="KX225" s="2615"/>
      <c r="KY225" s="2615"/>
      <c r="KZ225" s="2615"/>
      <c r="LA225" s="2615"/>
      <c r="LB225" s="2615"/>
      <c r="LC225" s="2615"/>
      <c r="LD225" s="2615"/>
      <c r="LE225" s="2615"/>
      <c r="LF225" s="2615"/>
      <c r="LG225" s="2615"/>
      <c r="LH225" s="2615"/>
      <c r="LI225" s="2615"/>
      <c r="LJ225" s="2615"/>
      <c r="LK225" s="2615"/>
      <c r="LL225" s="2615"/>
      <c r="LM225" s="2615"/>
      <c r="LN225" s="2615"/>
      <c r="LO225" s="2615"/>
      <c r="LP225" s="2615"/>
      <c r="LQ225" s="2615"/>
      <c r="LR225" s="2615"/>
      <c r="LS225" s="2615"/>
      <c r="LT225" s="2615"/>
      <c r="LU225" s="2615"/>
      <c r="LV225" s="2615"/>
      <c r="LW225" s="2615"/>
      <c r="LX225" s="2615"/>
      <c r="LY225" s="2615"/>
      <c r="LZ225" s="2615"/>
      <c r="MA225" s="2615"/>
      <c r="MB225" s="2615"/>
      <c r="MC225" s="2615"/>
      <c r="MD225" s="2615"/>
      <c r="ME225" s="2615"/>
      <c r="MF225" s="2615"/>
      <c r="MG225" s="2615"/>
      <c r="MH225" s="2615"/>
      <c r="MI225" s="2615"/>
      <c r="MJ225" s="2615"/>
      <c r="MK225" s="2615"/>
      <c r="ML225" s="2615"/>
      <c r="MM225" s="2615"/>
      <c r="MN225" s="2615"/>
      <c r="MO225" s="2615"/>
      <c r="MP225" s="2615"/>
      <c r="MQ225" s="2615"/>
      <c r="MR225" s="2615"/>
      <c r="MS225" s="2615"/>
      <c r="MT225" s="2615"/>
      <c r="MU225" s="2615"/>
      <c r="MV225" s="2615"/>
      <c r="MW225" s="2615"/>
      <c r="MX225" s="2615"/>
      <c r="MY225" s="2615"/>
      <c r="MZ225" s="2615"/>
      <c r="NA225" s="2615"/>
      <c r="NB225" s="2615"/>
      <c r="NC225" s="2615"/>
      <c r="ND225" s="2615"/>
      <c r="NE225" s="2615"/>
      <c r="NF225" s="2615"/>
      <c r="NG225" s="2615"/>
      <c r="NH225" s="2615"/>
      <c r="NI225" s="2615"/>
      <c r="NJ225" s="2615"/>
      <c r="NK225" s="2615"/>
      <c r="NL225" s="2615"/>
      <c r="NM225" s="2615"/>
      <c r="NN225" s="2615"/>
      <c r="NO225" s="2615"/>
      <c r="NP225" s="2615"/>
      <c r="NQ225" s="2615"/>
      <c r="NR225" s="2615"/>
      <c r="NS225" s="2615"/>
      <c r="NT225" s="2615"/>
      <c r="NU225" s="2615"/>
      <c r="NV225" s="2615"/>
      <c r="NW225" s="2615"/>
      <c r="NX225" s="2615"/>
      <c r="NY225" s="2615"/>
      <c r="NZ225" s="2615"/>
      <c r="OA225" s="2615"/>
      <c r="OB225" s="2615"/>
      <c r="OC225" s="2615"/>
      <c r="OD225" s="2615"/>
      <c r="OE225" s="2615"/>
      <c r="OF225" s="2615"/>
      <c r="OG225" s="2615"/>
      <c r="OH225" s="2615"/>
      <c r="OI225" s="2615"/>
      <c r="OJ225" s="2615"/>
      <c r="OK225" s="2615"/>
      <c r="OL225" s="2615"/>
      <c r="OM225" s="2615"/>
      <c r="ON225" s="2615"/>
      <c r="OO225" s="2615"/>
      <c r="OP225" s="2615"/>
      <c r="OQ225" s="2615"/>
      <c r="OR225" s="2615"/>
      <c r="OS225" s="2615"/>
      <c r="OT225" s="2615"/>
      <c r="OU225" s="2615"/>
      <c r="OV225" s="2615"/>
      <c r="OW225" s="2615"/>
      <c r="OX225" s="2615"/>
      <c r="OY225" s="2615"/>
      <c r="OZ225" s="2615"/>
      <c r="PA225" s="2615"/>
      <c r="PB225" s="2615"/>
      <c r="PC225" s="2615"/>
      <c r="PD225" s="2615"/>
      <c r="PE225" s="2615"/>
      <c r="PF225" s="2615"/>
      <c r="PG225" s="2615"/>
      <c r="PH225" s="2615"/>
      <c r="PI225" s="2615"/>
      <c r="PJ225" s="2615"/>
      <c r="PK225" s="2615"/>
      <c r="PL225" s="2615"/>
      <c r="PM225" s="2615"/>
      <c r="PN225" s="2615"/>
      <c r="PO225" s="2615"/>
      <c r="PP225" s="2615"/>
      <c r="PQ225" s="2615"/>
      <c r="PR225" s="2615"/>
      <c r="PS225" s="2615"/>
      <c r="PT225" s="2615"/>
      <c r="PU225" s="2615"/>
      <c r="PV225" s="2615"/>
      <c r="PW225" s="2615"/>
      <c r="PX225" s="2615"/>
      <c r="PY225" s="2615"/>
      <c r="PZ225" s="2615"/>
      <c r="QA225" s="2615"/>
      <c r="QB225" s="2615"/>
      <c r="QC225" s="2615"/>
      <c r="QD225" s="2615"/>
      <c r="QE225" s="2615"/>
      <c r="QF225" s="2615"/>
      <c r="QG225" s="2615"/>
      <c r="QH225" s="2615"/>
      <c r="QI225" s="2615"/>
      <c r="QJ225" s="2615"/>
      <c r="QK225" s="2615"/>
      <c r="QL225" s="2615"/>
      <c r="QM225" s="2615"/>
      <c r="QN225" s="2615"/>
      <c r="QO225" s="2615"/>
      <c r="QP225" s="2615"/>
      <c r="QQ225" s="2615"/>
      <c r="QR225" s="2615"/>
      <c r="QS225" s="2615"/>
      <c r="QT225" s="2615"/>
      <c r="QU225" s="2615"/>
      <c r="QV225" s="2615"/>
      <c r="QW225" s="2615"/>
      <c r="QX225" s="2615"/>
      <c r="QY225" s="2615"/>
      <c r="QZ225" s="2615"/>
      <c r="RA225" s="2615"/>
      <c r="RB225" s="2615"/>
      <c r="RC225" s="2615"/>
      <c r="RD225" s="2615"/>
      <c r="RE225" s="2615"/>
      <c r="RF225" s="2615"/>
      <c r="RG225" s="2615"/>
      <c r="RH225" s="2615"/>
      <c r="RI225" s="2615"/>
      <c r="RJ225" s="2615"/>
      <c r="RK225" s="2615"/>
      <c r="RL225" s="2615"/>
      <c r="RM225" s="2615"/>
      <c r="RN225" s="2615"/>
      <c r="RO225" s="2615"/>
      <c r="RP225" s="2615"/>
      <c r="RQ225" s="2615"/>
      <c r="RR225" s="2615"/>
      <c r="RS225" s="2615"/>
      <c r="RT225" s="2615"/>
      <c r="RU225" s="2615"/>
      <c r="RV225" s="2615"/>
      <c r="RW225" s="2615"/>
      <c r="RX225" s="2615"/>
      <c r="RY225" s="2615"/>
      <c r="RZ225" s="2615"/>
      <c r="SA225" s="2615"/>
      <c r="SB225" s="2615"/>
      <c r="SC225" s="2615"/>
      <c r="SD225" s="2615"/>
      <c r="SE225" s="2615"/>
      <c r="SF225" s="2615"/>
      <c r="SG225" s="2615"/>
      <c r="SH225" s="2615"/>
      <c r="SI225" s="2615"/>
      <c r="SJ225" s="2615"/>
      <c r="SK225" s="2615"/>
      <c r="SL225" s="2615"/>
      <c r="SM225" s="2615"/>
      <c r="SN225" s="2615"/>
      <c r="SO225" s="2615"/>
      <c r="SP225" s="2615"/>
      <c r="SQ225" s="2615"/>
      <c r="SR225" s="2615"/>
      <c r="SS225" s="2615"/>
      <c r="ST225" s="2615"/>
      <c r="SU225" s="2615"/>
      <c r="SV225" s="2615"/>
      <c r="SW225" s="2615"/>
      <c r="SX225" s="2615"/>
      <c r="SY225" s="2615"/>
      <c r="SZ225" s="2615"/>
      <c r="TA225" s="2615"/>
      <c r="TB225" s="2615"/>
      <c r="TC225" s="2615"/>
      <c r="TD225" s="2615"/>
      <c r="TE225" s="2615"/>
      <c r="TF225" s="2615"/>
      <c r="TG225" s="2615"/>
      <c r="TH225" s="2615"/>
      <c r="TI225" s="2615"/>
      <c r="TJ225" s="2615"/>
      <c r="TK225" s="2615"/>
      <c r="TL225" s="2615"/>
      <c r="TM225" s="2615"/>
      <c r="TN225" s="2615"/>
      <c r="TO225" s="2615"/>
      <c r="TP225" s="2615"/>
      <c r="TQ225" s="2615"/>
      <c r="TR225" s="2615"/>
      <c r="TS225" s="2615"/>
      <c r="TT225" s="2615"/>
      <c r="TU225" s="2615"/>
      <c r="TV225" s="2615"/>
      <c r="TW225" s="2615"/>
      <c r="TX225" s="2615"/>
      <c r="TY225" s="2615"/>
      <c r="TZ225" s="2615"/>
      <c r="UA225" s="2615"/>
      <c r="UB225" s="2615"/>
      <c r="UC225" s="2615"/>
      <c r="UD225" s="2615"/>
      <c r="UE225" s="2615"/>
      <c r="UF225" s="2615"/>
      <c r="UG225" s="2615"/>
      <c r="UH225" s="2615"/>
      <c r="UI225" s="2615"/>
      <c r="UJ225" s="2615"/>
      <c r="UK225" s="2615"/>
      <c r="UL225" s="2615"/>
      <c r="UM225" s="2615"/>
      <c r="UN225" s="2615"/>
      <c r="UO225" s="2615"/>
      <c r="UP225" s="2615"/>
      <c r="UQ225" s="2615"/>
      <c r="UR225" s="2615"/>
      <c r="US225" s="2615"/>
      <c r="UT225" s="2615"/>
      <c r="UU225" s="2615"/>
      <c r="UV225" s="2615"/>
      <c r="UW225" s="2615"/>
      <c r="UX225" s="2615"/>
      <c r="UY225" s="2615"/>
      <c r="UZ225" s="2615"/>
      <c r="VA225" s="2615"/>
      <c r="VB225" s="2615"/>
      <c r="VC225" s="2615"/>
      <c r="VD225" s="2615"/>
      <c r="VE225" s="2615"/>
      <c r="VF225" s="2615"/>
      <c r="VG225" s="2615"/>
      <c r="VH225" s="2615"/>
      <c r="VI225" s="2615"/>
      <c r="VJ225" s="2615"/>
      <c r="VK225" s="2615"/>
      <c r="VL225" s="2615"/>
      <c r="VM225" s="2615"/>
      <c r="VN225" s="2615"/>
      <c r="VO225" s="2615"/>
      <c r="VP225" s="2615"/>
      <c r="VQ225" s="2615"/>
      <c r="VR225" s="2615"/>
      <c r="VS225" s="2615"/>
      <c r="VT225" s="2615"/>
      <c r="VU225" s="2615"/>
      <c r="VV225" s="2615"/>
      <c r="VW225" s="2615"/>
      <c r="VX225" s="2615"/>
      <c r="VY225" s="2615"/>
      <c r="VZ225" s="2615"/>
      <c r="WA225" s="2615"/>
      <c r="WB225" s="2615"/>
      <c r="WC225" s="2615"/>
      <c r="WD225" s="2615"/>
      <c r="WE225" s="2615"/>
      <c r="WF225" s="2615"/>
      <c r="WG225" s="2615"/>
      <c r="WH225" s="2615"/>
      <c r="WI225" s="2615"/>
      <c r="WJ225" s="2615"/>
      <c r="WK225" s="2615"/>
      <c r="WL225" s="2615"/>
      <c r="WM225" s="2615"/>
      <c r="WN225" s="2615"/>
      <c r="WO225" s="2615"/>
      <c r="WP225" s="2615"/>
      <c r="WQ225" s="2615"/>
      <c r="WR225" s="2615"/>
      <c r="WS225" s="2615"/>
      <c r="WT225" s="2615"/>
      <c r="WU225" s="2615"/>
      <c r="WV225" s="2615"/>
      <c r="WW225" s="2615"/>
      <c r="WX225" s="2615"/>
      <c r="WY225" s="2615"/>
      <c r="WZ225" s="2615"/>
      <c r="XA225" s="2615"/>
      <c r="XB225" s="2615"/>
      <c r="XC225" s="2615"/>
      <c r="XD225" s="2615"/>
      <c r="XE225" s="2615"/>
      <c r="XF225" s="2615"/>
      <c r="XG225" s="2615"/>
      <c r="XH225" s="2615"/>
      <c r="XI225" s="2615"/>
      <c r="XJ225" s="2615"/>
      <c r="XK225" s="2615"/>
      <c r="XL225" s="2615"/>
      <c r="XM225" s="2615"/>
      <c r="XN225" s="2615"/>
      <c r="XO225" s="2615"/>
      <c r="XP225" s="2615"/>
      <c r="XQ225" s="2615"/>
      <c r="XR225" s="2615"/>
      <c r="XS225" s="2615"/>
      <c r="XT225" s="2615"/>
      <c r="XU225" s="2615"/>
      <c r="XV225" s="2615"/>
      <c r="XW225" s="2615"/>
      <c r="XX225" s="2615"/>
      <c r="XY225" s="2615"/>
      <c r="XZ225" s="2615"/>
      <c r="YA225" s="2615"/>
      <c r="YB225" s="2615"/>
      <c r="YC225" s="2615"/>
      <c r="YD225" s="2615"/>
      <c r="YE225" s="2615"/>
      <c r="YF225" s="2615"/>
      <c r="YG225" s="2615"/>
      <c r="YH225" s="2615"/>
      <c r="YI225" s="2615"/>
      <c r="YJ225" s="2615"/>
      <c r="YK225" s="2615"/>
      <c r="YL225" s="2615"/>
      <c r="YM225" s="2615"/>
      <c r="YN225" s="2615"/>
      <c r="YO225" s="2615"/>
      <c r="YP225" s="2615"/>
      <c r="YQ225" s="2615"/>
      <c r="YR225" s="2615"/>
      <c r="YS225" s="2615"/>
      <c r="YT225" s="2615"/>
      <c r="YU225" s="2615"/>
      <c r="YV225" s="2615"/>
      <c r="YW225" s="2615"/>
      <c r="YX225" s="2615"/>
      <c r="YY225" s="2615"/>
      <c r="YZ225" s="2615"/>
      <c r="ZA225" s="2615"/>
      <c r="ZB225" s="2615"/>
      <c r="ZC225" s="2615"/>
      <c r="ZD225" s="2615"/>
      <c r="ZE225" s="2615"/>
      <c r="ZF225" s="2615"/>
      <c r="ZG225" s="2615"/>
      <c r="ZH225" s="2615"/>
      <c r="ZI225" s="2615"/>
      <c r="ZJ225" s="2615"/>
      <c r="ZK225" s="2615"/>
      <c r="ZL225" s="2615"/>
      <c r="ZM225" s="2615"/>
      <c r="ZN225" s="2615"/>
      <c r="ZO225" s="2615"/>
      <c r="ZP225" s="2615"/>
      <c r="ZQ225" s="2615"/>
      <c r="ZR225" s="2615"/>
      <c r="ZS225" s="2615"/>
      <c r="ZT225" s="2615"/>
      <c r="ZU225" s="2615"/>
      <c r="ZV225" s="2615"/>
      <c r="ZW225" s="2615"/>
      <c r="ZX225" s="2615"/>
      <c r="ZY225" s="2615"/>
      <c r="ZZ225" s="2615"/>
      <c r="AAA225" s="2615"/>
      <c r="AAB225" s="2615"/>
      <c r="AAC225" s="2615"/>
      <c r="AAD225" s="2615"/>
      <c r="AAE225" s="2615"/>
      <c r="AAF225" s="2615"/>
      <c r="AAG225" s="2615"/>
      <c r="AAH225" s="2615"/>
      <c r="AAI225" s="2615"/>
      <c r="AAJ225" s="2615"/>
      <c r="AAK225" s="2615"/>
      <c r="AAL225" s="2615"/>
      <c r="AAM225" s="2615"/>
      <c r="AAN225" s="2615"/>
      <c r="AAO225" s="2615"/>
      <c r="AAP225" s="2615"/>
      <c r="AAQ225" s="2615"/>
      <c r="AAR225" s="2615"/>
      <c r="AAS225" s="2615"/>
      <c r="AAT225" s="2615"/>
      <c r="AAU225" s="2615"/>
      <c r="AAV225" s="2615"/>
      <c r="AAW225" s="2615"/>
      <c r="AAX225" s="2615"/>
      <c r="AAY225" s="2615"/>
      <c r="AAZ225" s="2615"/>
      <c r="ABA225" s="2615"/>
      <c r="ABB225" s="2615"/>
      <c r="ABC225" s="2615"/>
      <c r="ABD225" s="2615"/>
      <c r="ABE225" s="2615"/>
      <c r="ABF225" s="2615"/>
      <c r="ABG225" s="2615"/>
      <c r="ABH225" s="2615"/>
      <c r="ABI225" s="2615"/>
      <c r="ABJ225" s="2615"/>
      <c r="ABK225" s="2615"/>
      <c r="ABL225" s="2615"/>
      <c r="ABM225" s="2615"/>
      <c r="ABN225" s="2615"/>
      <c r="ABO225" s="2615"/>
      <c r="ABP225" s="2615"/>
      <c r="ABQ225" s="2615"/>
      <c r="ABR225" s="2615"/>
      <c r="ABS225" s="2615"/>
      <c r="ABT225" s="2615"/>
      <c r="ABU225" s="2615"/>
      <c r="ABV225" s="2615"/>
      <c r="ABW225" s="2615"/>
      <c r="ABX225" s="2615"/>
      <c r="ABY225" s="2615"/>
      <c r="ABZ225" s="2615"/>
      <c r="ACA225" s="2615"/>
      <c r="ACB225" s="2615"/>
      <c r="ACC225" s="2615"/>
      <c r="ACD225" s="2615"/>
      <c r="ACE225" s="2615"/>
      <c r="ACF225" s="2615"/>
      <c r="ACG225" s="2615"/>
      <c r="ACH225" s="2615"/>
      <c r="ACI225" s="2615"/>
      <c r="ACJ225" s="2615"/>
      <c r="ACK225" s="2615"/>
      <c r="ACL225" s="2615"/>
      <c r="ACM225" s="2615"/>
      <c r="ACN225" s="2615"/>
      <c r="ACO225" s="2615"/>
      <c r="ACP225" s="2615"/>
      <c r="ACQ225" s="2615"/>
      <c r="ACR225" s="2615"/>
      <c r="ACS225" s="2615"/>
      <c r="ACT225" s="2615"/>
      <c r="ACU225" s="2615"/>
      <c r="ACV225" s="2615"/>
      <c r="ACW225" s="2615"/>
      <c r="ACX225" s="2615"/>
      <c r="ACY225" s="2615"/>
      <c r="ACZ225" s="2615"/>
      <c r="ADA225" s="2615"/>
      <c r="ADB225" s="2615"/>
      <c r="ADC225" s="2615"/>
      <c r="ADD225" s="2615"/>
      <c r="ADE225" s="2615"/>
      <c r="ADF225" s="2615"/>
      <c r="ADG225" s="2615"/>
      <c r="ADH225" s="2615"/>
      <c r="ADI225" s="2615"/>
      <c r="ADJ225" s="2615"/>
      <c r="ADK225" s="2615"/>
      <c r="ADL225" s="2615"/>
      <c r="ADM225" s="2615"/>
      <c r="ADN225" s="2615"/>
      <c r="ADO225" s="2615"/>
      <c r="ADP225" s="2615"/>
      <c r="ADQ225" s="2615"/>
      <c r="ADR225" s="2615"/>
      <c r="ADS225" s="2615"/>
      <c r="ADT225" s="2615"/>
      <c r="ADU225" s="2615"/>
      <c r="ADV225" s="2615"/>
      <c r="ADW225" s="2615"/>
      <c r="ADX225" s="2615"/>
      <c r="ADY225" s="2615"/>
      <c r="ADZ225" s="2615"/>
      <c r="AEA225" s="2615"/>
      <c r="AEB225" s="2615"/>
      <c r="AEC225" s="2615"/>
      <c r="AED225" s="2615"/>
      <c r="AEE225" s="2615"/>
      <c r="AEF225" s="2615"/>
      <c r="AEG225" s="2615"/>
      <c r="AEH225" s="2615"/>
      <c r="AEI225" s="2615"/>
      <c r="AEJ225" s="2615"/>
      <c r="AEK225" s="2615"/>
      <c r="AEL225" s="2615"/>
      <c r="AEM225" s="2615"/>
      <c r="AEN225" s="2615"/>
      <c r="AEO225" s="2615"/>
      <c r="AEP225" s="2615"/>
      <c r="AEQ225" s="2615"/>
      <c r="AER225" s="2615"/>
      <c r="AES225" s="2615"/>
      <c r="AET225" s="2615"/>
      <c r="AEU225" s="2615"/>
      <c r="AEV225" s="2615"/>
      <c r="AEW225" s="2615"/>
      <c r="AEX225" s="2615"/>
      <c r="AEY225" s="2615"/>
      <c r="AEZ225" s="2615"/>
      <c r="AFA225" s="2615"/>
      <c r="AFB225" s="2615"/>
      <c r="AFC225" s="2615"/>
      <c r="AFD225" s="2615"/>
      <c r="AFE225" s="2615"/>
      <c r="AFF225" s="2615"/>
      <c r="AFG225" s="2615"/>
      <c r="AFH225" s="2615"/>
      <c r="AFI225" s="2615"/>
      <c r="AFJ225" s="2615"/>
      <c r="AFK225" s="2615"/>
      <c r="AFL225" s="2615"/>
      <c r="AFM225" s="2615"/>
      <c r="AFN225" s="2615"/>
      <c r="AFO225" s="2615"/>
      <c r="AFP225" s="2615"/>
      <c r="AFQ225" s="2615"/>
      <c r="AFR225" s="2615"/>
      <c r="AFS225" s="2615"/>
      <c r="AFT225" s="2615"/>
      <c r="AFU225" s="2615"/>
      <c r="AFV225" s="2615"/>
      <c r="AFW225" s="2615"/>
      <c r="AFX225" s="2615"/>
      <c r="AFY225" s="2615"/>
      <c r="AFZ225" s="2615"/>
      <c r="AGA225" s="2615"/>
      <c r="AGB225" s="2615"/>
      <c r="AGC225" s="2615"/>
      <c r="AGD225" s="2615"/>
      <c r="AGE225" s="2615"/>
      <c r="AGF225" s="2615"/>
      <c r="AGG225" s="2615"/>
      <c r="AGH225" s="2615"/>
      <c r="AGI225" s="2615"/>
      <c r="AGJ225" s="2615"/>
      <c r="AGK225" s="2615"/>
      <c r="AGL225" s="2615"/>
      <c r="AGM225" s="2615"/>
      <c r="AGN225" s="2615"/>
      <c r="AGO225" s="2615"/>
      <c r="AGP225" s="2615"/>
      <c r="AGQ225" s="2615"/>
      <c r="AGR225" s="2615"/>
      <c r="AGS225" s="2615"/>
      <c r="AGT225" s="2615"/>
      <c r="AGU225" s="2615"/>
      <c r="AGV225" s="2615"/>
      <c r="AGW225" s="2615"/>
      <c r="AGX225" s="2615"/>
      <c r="AGY225" s="2615"/>
      <c r="AGZ225" s="2615"/>
      <c r="AHA225" s="2615"/>
      <c r="AHB225" s="2615"/>
      <c r="AHC225" s="2615"/>
      <c r="AHD225" s="2615"/>
      <c r="AHE225" s="2615"/>
      <c r="AHF225" s="2615"/>
      <c r="AHG225" s="2615"/>
      <c r="AHH225" s="2615"/>
      <c r="AHI225" s="2615"/>
      <c r="AHJ225" s="2615"/>
      <c r="AHK225" s="2615"/>
      <c r="AHL225" s="2615"/>
      <c r="AHM225" s="2615"/>
      <c r="AHN225" s="2615"/>
      <c r="AHO225" s="2615"/>
      <c r="AHP225" s="2615"/>
      <c r="AHQ225" s="2615"/>
      <c r="AHR225" s="2615"/>
      <c r="AHS225" s="2615"/>
      <c r="AHT225" s="2615"/>
      <c r="AHU225" s="2615"/>
      <c r="AHV225" s="2615"/>
      <c r="AHW225" s="2615"/>
      <c r="AHX225" s="2615"/>
      <c r="AHY225" s="2615"/>
      <c r="AHZ225" s="2615"/>
      <c r="AIA225" s="2615"/>
      <c r="AIB225" s="2615"/>
      <c r="AIC225" s="2615"/>
      <c r="AID225" s="2615"/>
      <c r="AIE225" s="2615"/>
      <c r="AIF225" s="2615"/>
      <c r="AIG225" s="2615"/>
      <c r="AIH225" s="2615"/>
      <c r="AII225" s="2615"/>
      <c r="AIJ225" s="2615"/>
      <c r="AIK225" s="2615"/>
      <c r="AIL225" s="2615"/>
      <c r="AIM225" s="2615"/>
      <c r="AIN225" s="2615"/>
      <c r="AIO225" s="2615"/>
      <c r="AIP225" s="2615"/>
      <c r="AIQ225" s="2615"/>
      <c r="AIR225" s="2615"/>
      <c r="AIS225" s="2615"/>
      <c r="AIT225" s="2615"/>
      <c r="AIU225" s="2615"/>
      <c r="AIV225" s="2615"/>
      <c r="AIW225" s="2615"/>
      <c r="AIX225" s="2615"/>
      <c r="AIY225" s="2615"/>
      <c r="AIZ225" s="2615"/>
      <c r="AJA225" s="2615"/>
      <c r="AJB225" s="2615"/>
      <c r="AJC225" s="2615"/>
      <c r="AJD225" s="2615"/>
      <c r="AJE225" s="2615"/>
      <c r="AJF225" s="2615"/>
      <c r="AJG225" s="2615"/>
      <c r="AJH225" s="2615"/>
      <c r="AJI225" s="2615"/>
      <c r="AJJ225" s="2615"/>
      <c r="AJK225" s="2615"/>
      <c r="AJL225" s="2615"/>
      <c r="AJM225" s="2615"/>
      <c r="AJN225" s="2615"/>
      <c r="AJO225" s="2615"/>
      <c r="AJP225" s="2615"/>
      <c r="AJQ225" s="2615"/>
      <c r="AJR225" s="2615"/>
      <c r="AJS225" s="2615"/>
      <c r="AJT225" s="2615"/>
      <c r="AJU225" s="2615"/>
      <c r="AJV225" s="2615"/>
      <c r="AJW225" s="2615"/>
      <c r="AJX225" s="2615"/>
      <c r="AJY225" s="2615"/>
      <c r="AJZ225" s="2615"/>
      <c r="AKA225" s="2615"/>
      <c r="AKB225" s="2615"/>
      <c r="AKC225" s="2615"/>
      <c r="AKD225" s="2615"/>
      <c r="AKE225" s="2615"/>
      <c r="AKF225" s="2615"/>
      <c r="AKG225" s="2615"/>
      <c r="AKH225" s="2615"/>
      <c r="AKI225" s="2615"/>
      <c r="AKJ225" s="2615"/>
      <c r="AKK225" s="2615"/>
      <c r="AKL225" s="2615"/>
      <c r="AKM225" s="2615"/>
      <c r="AKN225" s="2615"/>
      <c r="AKO225" s="2615"/>
      <c r="AKP225" s="2615"/>
      <c r="AKQ225" s="2615"/>
      <c r="AKR225" s="2615"/>
      <c r="AKS225" s="2615"/>
      <c r="AKT225" s="2615"/>
      <c r="AKU225" s="2615"/>
      <c r="AKV225" s="2615"/>
      <c r="AKW225" s="2615"/>
      <c r="AKX225" s="2615"/>
      <c r="AKY225" s="2615"/>
      <c r="AKZ225" s="2615"/>
      <c r="ALA225" s="2615"/>
      <c r="ALB225" s="2615"/>
      <c r="ALC225" s="2615"/>
      <c r="ALD225" s="2615"/>
      <c r="ALE225" s="2615"/>
      <c r="ALF225" s="2615"/>
      <c r="ALG225" s="2615"/>
      <c r="ALH225" s="2615"/>
      <c r="ALI225" s="2615"/>
      <c r="ALJ225" s="2615"/>
      <c r="ALK225" s="2615"/>
      <c r="ALL225" s="2615"/>
      <c r="ALM225" s="2615"/>
      <c r="ALN225" s="2615"/>
      <c r="ALO225" s="2615"/>
      <c r="ALP225" s="2615"/>
      <c r="ALQ225" s="2615"/>
      <c r="ALR225" s="2615"/>
      <c r="ALS225" s="2615"/>
      <c r="ALT225" s="2615"/>
      <c r="ALU225" s="2615"/>
      <c r="ALV225" s="2615"/>
      <c r="ALW225" s="2615"/>
      <c r="ALX225" s="2615"/>
      <c r="ALY225" s="2615"/>
      <c r="ALZ225" s="2615"/>
      <c r="AMA225" s="2615"/>
      <c r="AMB225" s="2615"/>
      <c r="AMC225" s="2615"/>
      <c r="AMD225" s="2615"/>
      <c r="AME225" s="2615"/>
      <c r="AMF225" s="2615"/>
      <c r="AMG225" s="2615"/>
      <c r="AMH225" s="2615"/>
      <c r="AMI225" s="2615"/>
      <c r="AMJ225" s="2615"/>
      <c r="AMK225" s="2615"/>
      <c r="AML225" s="2615"/>
      <c r="AMM225" s="2615"/>
      <c r="AMN225" s="2615"/>
      <c r="AMO225" s="2615"/>
      <c r="AMP225" s="2615"/>
      <c r="AMQ225" s="2615"/>
      <c r="AMR225" s="2615"/>
      <c r="AMS225" s="2615"/>
      <c r="AMT225" s="2615"/>
      <c r="AMU225" s="2615"/>
      <c r="AMV225" s="2615"/>
      <c r="AMW225" s="2615"/>
      <c r="AMX225" s="2615"/>
      <c r="AMY225" s="2615"/>
      <c r="AMZ225" s="2615"/>
      <c r="ANA225" s="2615"/>
      <c r="ANB225" s="2615"/>
      <c r="ANC225" s="2615"/>
      <c r="AND225" s="2615"/>
      <c r="ANE225" s="2615"/>
      <c r="ANF225" s="2615"/>
      <c r="ANG225" s="2615"/>
      <c r="ANH225" s="2615"/>
      <c r="ANI225" s="2615"/>
      <c r="ANJ225" s="2615"/>
      <c r="ANK225" s="2615"/>
      <c r="ANL225" s="2615"/>
      <c r="ANM225" s="2615"/>
      <c r="ANN225" s="2615"/>
      <c r="ANO225" s="2615"/>
      <c r="ANP225" s="2615"/>
      <c r="ANQ225" s="2615"/>
      <c r="ANR225" s="2615"/>
      <c r="ANS225" s="2615"/>
      <c r="ANT225" s="2615"/>
      <c r="ANU225" s="2615"/>
      <c r="ANV225" s="2615"/>
      <c r="ANW225" s="2615"/>
      <c r="ANX225" s="2615"/>
      <c r="ANY225" s="2615"/>
      <c r="ANZ225" s="2615"/>
      <c r="AOA225" s="2615"/>
      <c r="AOB225" s="2615"/>
      <c r="AOC225" s="2615"/>
      <c r="AOD225" s="2615"/>
      <c r="AOE225" s="2615"/>
      <c r="AOF225" s="2615"/>
      <c r="AOG225" s="2615"/>
      <c r="AOH225" s="2615"/>
      <c r="AOI225" s="2615"/>
      <c r="AOJ225" s="2615"/>
      <c r="AOK225" s="2615"/>
      <c r="AOL225" s="2615"/>
      <c r="AOM225" s="2615"/>
      <c r="AON225" s="2615"/>
      <c r="AOO225" s="2615"/>
      <c r="AOP225" s="2615"/>
      <c r="AOQ225" s="2615"/>
      <c r="AOR225" s="2615"/>
      <c r="AOS225" s="2615"/>
      <c r="AOT225" s="2615"/>
      <c r="AOU225" s="2615"/>
      <c r="AOV225" s="2615"/>
      <c r="AOW225" s="2615"/>
      <c r="AOX225" s="2615"/>
      <c r="AOY225" s="2615"/>
      <c r="AOZ225" s="2615"/>
      <c r="APA225" s="2615"/>
      <c r="APB225" s="2615"/>
      <c r="APC225" s="2615"/>
      <c r="APD225" s="2615"/>
      <c r="APE225" s="2615"/>
      <c r="APF225" s="2615"/>
      <c r="APG225" s="2615"/>
      <c r="APH225" s="2615"/>
      <c r="API225" s="2615"/>
      <c r="APJ225" s="2615"/>
      <c r="APK225" s="2615"/>
      <c r="APL225" s="2615"/>
      <c r="APM225" s="2615"/>
      <c r="APN225" s="2615"/>
      <c r="APO225" s="2615"/>
      <c r="APP225" s="2615"/>
      <c r="APQ225" s="2615"/>
      <c r="APR225" s="2615"/>
      <c r="APS225" s="2615"/>
      <c r="APT225" s="2615"/>
      <c r="APU225" s="2615"/>
      <c r="APV225" s="2615"/>
      <c r="APW225" s="2615"/>
      <c r="APX225" s="2615"/>
      <c r="APY225" s="2615"/>
      <c r="APZ225" s="2615"/>
      <c r="AQA225" s="2615"/>
      <c r="AQB225" s="2615"/>
      <c r="AQC225" s="2615"/>
      <c r="AQD225" s="2615"/>
      <c r="AQE225" s="2615"/>
      <c r="AQF225" s="2615"/>
      <c r="AQG225" s="2615"/>
      <c r="AQH225" s="2615"/>
      <c r="AQI225" s="2615"/>
      <c r="AQJ225" s="2615"/>
      <c r="AQK225" s="2615"/>
      <c r="AQL225" s="2615"/>
      <c r="AQM225" s="2615"/>
      <c r="AQN225" s="2615"/>
      <c r="AQO225" s="2615"/>
      <c r="AQP225" s="2615"/>
      <c r="AQQ225" s="2615"/>
      <c r="AQR225" s="2615"/>
      <c r="AQS225" s="2615"/>
      <c r="AQT225" s="2615"/>
      <c r="AQU225" s="2615"/>
      <c r="AQV225" s="2615"/>
      <c r="AQW225" s="2615"/>
      <c r="AQX225" s="2615"/>
      <c r="AQY225" s="2615"/>
      <c r="AQZ225" s="2615"/>
      <c r="ARA225" s="2615"/>
      <c r="ARB225" s="2615"/>
      <c r="ARC225" s="2615"/>
      <c r="ARD225" s="2615"/>
      <c r="ARE225" s="2615"/>
      <c r="ARF225" s="2615"/>
      <c r="ARG225" s="2615"/>
      <c r="ARH225" s="2615"/>
      <c r="ARI225" s="2615"/>
      <c r="ARJ225" s="2615"/>
      <c r="ARK225" s="2615"/>
      <c r="ARL225" s="2615"/>
      <c r="ARM225" s="2615"/>
      <c r="ARN225" s="2615"/>
      <c r="ARO225" s="2615"/>
      <c r="ARP225" s="2615"/>
      <c r="ARQ225" s="2615"/>
      <c r="ARR225" s="2615"/>
      <c r="ARS225" s="2615"/>
      <c r="ART225" s="2615"/>
      <c r="ARU225" s="2615"/>
      <c r="ARV225" s="2615"/>
      <c r="ARW225" s="2615"/>
      <c r="ARX225" s="2615"/>
      <c r="ARY225" s="2615"/>
      <c r="ARZ225" s="2615"/>
      <c r="ASA225" s="2615"/>
      <c r="ASB225" s="2615"/>
      <c r="ASC225" s="2615"/>
      <c r="ASD225" s="2615"/>
      <c r="ASE225" s="2615"/>
      <c r="ASF225" s="2615"/>
      <c r="ASG225" s="2615"/>
      <c r="ASH225" s="2615"/>
      <c r="ASI225" s="2615"/>
      <c r="ASJ225" s="2615"/>
      <c r="ASK225" s="2615"/>
      <c r="ASL225" s="2615"/>
      <c r="ASM225" s="2615"/>
      <c r="ASN225" s="2615"/>
      <c r="ASO225" s="2615"/>
      <c r="ASP225" s="2615"/>
      <c r="ASQ225" s="2615"/>
      <c r="ASR225" s="2615"/>
      <c r="ASS225" s="2615"/>
      <c r="AST225" s="2615"/>
      <c r="ASU225" s="2615"/>
      <c r="ASV225" s="2615"/>
      <c r="ASW225" s="2615"/>
      <c r="ASX225" s="2615"/>
      <c r="ASY225" s="2615"/>
      <c r="ASZ225" s="2615"/>
      <c r="ATA225" s="2615"/>
      <c r="ATB225" s="2615"/>
      <c r="ATC225" s="2615"/>
      <c r="ATD225" s="2615"/>
      <c r="ATE225" s="2615"/>
      <c r="ATF225" s="2615"/>
      <c r="ATG225" s="2615"/>
      <c r="ATH225" s="2615"/>
      <c r="ATI225" s="2615"/>
      <c r="ATJ225" s="2615"/>
      <c r="ATK225" s="2615"/>
      <c r="ATL225" s="2615"/>
      <c r="ATM225" s="2615"/>
      <c r="ATN225" s="2615"/>
      <c r="ATO225" s="2615"/>
      <c r="ATP225" s="2615"/>
      <c r="ATQ225" s="2615"/>
      <c r="ATR225" s="2615"/>
      <c r="ATS225" s="2615"/>
      <c r="ATT225" s="2615"/>
      <c r="ATU225" s="2615"/>
      <c r="ATV225" s="2615"/>
      <c r="ATW225" s="2615"/>
      <c r="ATX225" s="2615"/>
      <c r="ATY225" s="2615"/>
      <c r="ATZ225" s="2615"/>
      <c r="AUA225" s="2615"/>
      <c r="AUB225" s="2615"/>
      <c r="AUC225" s="2615"/>
      <c r="AUD225" s="2615"/>
      <c r="AUE225" s="2615"/>
      <c r="AUF225" s="2615"/>
      <c r="AUG225" s="2615"/>
      <c r="AUH225" s="2615"/>
      <c r="AUI225" s="2615"/>
      <c r="AUJ225" s="2615"/>
      <c r="AUK225" s="2615"/>
      <c r="AUL225" s="2615"/>
      <c r="AUM225" s="2615"/>
      <c r="AUN225" s="2615"/>
      <c r="AUO225" s="2615"/>
      <c r="AUP225" s="2615"/>
      <c r="AUQ225" s="2615"/>
      <c r="AUR225" s="2615"/>
      <c r="AUS225" s="2615"/>
      <c r="AUT225" s="2615"/>
      <c r="AUU225" s="2615"/>
      <c r="AUV225" s="2615"/>
      <c r="AUW225" s="2615"/>
      <c r="AUX225" s="2615"/>
      <c r="AUY225" s="2615"/>
      <c r="AUZ225" s="2615"/>
      <c r="AVA225" s="2615"/>
      <c r="AVB225" s="2615"/>
      <c r="AVC225" s="2615"/>
      <c r="AVD225" s="2615"/>
      <c r="AVE225" s="2615"/>
      <c r="AVF225" s="2615"/>
      <c r="AVG225" s="2615"/>
      <c r="AVH225" s="2615"/>
      <c r="AVI225" s="2615"/>
      <c r="AVJ225" s="2615"/>
      <c r="AVK225" s="2615"/>
      <c r="AVL225" s="2615"/>
      <c r="AVM225" s="2615"/>
      <c r="AVN225" s="2615"/>
      <c r="AVO225" s="2615"/>
      <c r="AVP225" s="2615"/>
      <c r="AVQ225" s="2615"/>
      <c r="AVR225" s="2615"/>
      <c r="AVS225" s="2615"/>
      <c r="AVT225" s="2615"/>
      <c r="AVU225" s="2615"/>
      <c r="AVV225" s="2615"/>
      <c r="AVW225" s="2615"/>
      <c r="AVX225" s="2615"/>
      <c r="AVY225" s="2615"/>
      <c r="AVZ225" s="2615"/>
      <c r="AWA225" s="2615"/>
      <c r="AWB225" s="2615"/>
      <c r="AWC225" s="2615"/>
      <c r="AWD225" s="2615"/>
      <c r="AWE225" s="2615"/>
      <c r="AWF225" s="2615"/>
      <c r="AWG225" s="2615"/>
      <c r="AWH225" s="2615"/>
      <c r="AWI225" s="2615"/>
      <c r="AWJ225" s="2615"/>
      <c r="AWK225" s="2615"/>
      <c r="AWL225" s="2615"/>
      <c r="AWM225" s="2615"/>
      <c r="AWN225" s="2615"/>
      <c r="AWO225" s="2615"/>
      <c r="AWP225" s="2615"/>
      <c r="AWQ225" s="2615"/>
      <c r="AWR225" s="2615"/>
      <c r="AWS225" s="2615"/>
      <c r="AWT225" s="2615"/>
      <c r="AWU225" s="2615"/>
      <c r="AWV225" s="2615"/>
      <c r="AWW225" s="2615"/>
      <c r="AWX225" s="2615"/>
      <c r="AWY225" s="2615"/>
      <c r="AWZ225" s="2615"/>
      <c r="AXA225" s="2615"/>
      <c r="AXB225" s="2615"/>
      <c r="AXC225" s="2615"/>
      <c r="AXD225" s="2615"/>
      <c r="AXE225" s="2615"/>
      <c r="AXF225" s="2615"/>
      <c r="AXG225" s="2615"/>
      <c r="AXH225" s="2615"/>
      <c r="AXI225" s="2615"/>
      <c r="AXJ225" s="2615"/>
    </row>
    <row r="226" spans="1:1310" s="2616" customFormat="1" ht="23.25" customHeight="1">
      <c r="A226" s="2617"/>
      <c r="B226" s="5504" t="s">
        <v>1856</v>
      </c>
      <c r="C226" s="5504"/>
      <c r="D226" s="5504"/>
      <c r="E226" s="5504"/>
      <c r="F226" s="2619"/>
      <c r="G226" s="5504" t="s">
        <v>1857</v>
      </c>
      <c r="H226" s="5504"/>
      <c r="I226" s="5504"/>
      <c r="J226" s="2619"/>
      <c r="K226" s="5507" t="s">
        <v>1858</v>
      </c>
      <c r="L226" s="5507"/>
      <c r="M226" s="5507"/>
      <c r="N226" s="2619"/>
      <c r="O226" s="5504" t="s">
        <v>1859</v>
      </c>
      <c r="P226" s="5504"/>
      <c r="Q226" s="2619"/>
      <c r="R226" s="306"/>
      <c r="S226" s="306"/>
      <c r="T226" s="306"/>
      <c r="U226" s="306"/>
      <c r="V226" s="306"/>
      <c r="W226" s="306"/>
      <c r="X226" s="306"/>
      <c r="Y226" s="306"/>
      <c r="Z226" s="306"/>
      <c r="AA226" s="306"/>
      <c r="AB226" s="306"/>
      <c r="AC226" s="306"/>
      <c r="AD226" s="2615"/>
      <c r="AE226" s="2615"/>
      <c r="AF226" s="2615"/>
      <c r="AG226" s="2615"/>
      <c r="AH226" s="2615"/>
      <c r="AI226" s="2615"/>
      <c r="AJ226" s="2615"/>
      <c r="AK226" s="2615"/>
      <c r="AL226" s="2615"/>
      <c r="AM226" s="2615"/>
      <c r="AN226" s="2615"/>
      <c r="AO226" s="2615"/>
      <c r="AP226" s="2615"/>
      <c r="AQ226" s="2615"/>
      <c r="AR226" s="2615"/>
      <c r="AS226" s="2615"/>
      <c r="AT226" s="2615"/>
      <c r="AU226" s="2615"/>
      <c r="AV226" s="2615"/>
      <c r="AW226" s="2615"/>
      <c r="AX226" s="2615"/>
      <c r="AY226" s="2615"/>
      <c r="AZ226" s="2615"/>
      <c r="BA226" s="2615"/>
      <c r="BB226" s="2615"/>
      <c r="BC226" s="2615"/>
      <c r="BD226" s="2615"/>
      <c r="BE226" s="2615"/>
      <c r="BF226" s="2615"/>
      <c r="BG226" s="2615"/>
      <c r="BH226" s="2615"/>
      <c r="BI226" s="2615"/>
      <c r="BJ226" s="2615"/>
      <c r="BK226" s="2615"/>
      <c r="BL226" s="2615"/>
      <c r="BM226" s="2615"/>
      <c r="BN226" s="2615"/>
      <c r="BO226" s="2615"/>
      <c r="BP226" s="2615"/>
      <c r="BQ226" s="2615"/>
      <c r="BR226" s="2615"/>
      <c r="BS226" s="2615"/>
      <c r="BT226" s="2615"/>
      <c r="BU226" s="2615"/>
      <c r="BV226" s="2615"/>
      <c r="BW226" s="2615"/>
      <c r="BX226" s="2615"/>
      <c r="BY226" s="2615"/>
      <c r="BZ226" s="2615"/>
      <c r="CA226" s="2615"/>
      <c r="CB226" s="2615"/>
      <c r="CC226" s="2615"/>
      <c r="CD226" s="2615"/>
      <c r="CE226" s="2615"/>
      <c r="CF226" s="2615"/>
      <c r="CG226" s="2615"/>
      <c r="CH226" s="2615"/>
      <c r="CI226" s="2615"/>
      <c r="CJ226" s="2615"/>
      <c r="CK226" s="2615"/>
      <c r="CL226" s="2615"/>
      <c r="CM226" s="2615"/>
      <c r="CN226" s="2615"/>
      <c r="CO226" s="2615"/>
      <c r="CP226" s="2615"/>
      <c r="CQ226" s="2615"/>
      <c r="CR226" s="2615"/>
      <c r="CS226" s="2615"/>
      <c r="CT226" s="2615"/>
      <c r="CU226" s="2615"/>
      <c r="CV226" s="2615"/>
      <c r="CW226" s="2615"/>
      <c r="CX226" s="2615"/>
      <c r="CY226" s="2615"/>
      <c r="CZ226" s="2615"/>
      <c r="DA226" s="2615"/>
      <c r="DB226" s="2615"/>
      <c r="DC226" s="2615"/>
      <c r="DD226" s="2615"/>
      <c r="DE226" s="2615"/>
      <c r="DF226" s="2615"/>
      <c r="DG226" s="2615"/>
      <c r="DH226" s="2615"/>
      <c r="DI226" s="2615"/>
      <c r="DJ226" s="2615"/>
      <c r="DK226" s="2615"/>
      <c r="DL226" s="2615"/>
      <c r="DM226" s="2615"/>
      <c r="DN226" s="2615"/>
      <c r="DO226" s="2615"/>
      <c r="DP226" s="2615"/>
      <c r="DQ226" s="2615"/>
      <c r="DR226" s="2615"/>
      <c r="DS226" s="2615"/>
      <c r="DT226" s="2615"/>
      <c r="DU226" s="2615"/>
      <c r="DV226" s="2615"/>
      <c r="DW226" s="2615"/>
      <c r="DX226" s="2615"/>
      <c r="DY226" s="2615"/>
      <c r="DZ226" s="2615"/>
      <c r="EA226" s="2615"/>
      <c r="EB226" s="2615"/>
      <c r="EC226" s="2615"/>
      <c r="ED226" s="2615"/>
      <c r="EE226" s="2615"/>
      <c r="EF226" s="2615"/>
      <c r="EG226" s="2615"/>
      <c r="EH226" s="2615"/>
      <c r="EI226" s="2615"/>
      <c r="EJ226" s="2615"/>
      <c r="EK226" s="2615"/>
      <c r="EL226" s="2615"/>
      <c r="EM226" s="2615"/>
      <c r="EN226" s="2615"/>
      <c r="EO226" s="2615"/>
      <c r="EP226" s="2615"/>
      <c r="EQ226" s="2615"/>
      <c r="ER226" s="2615"/>
      <c r="ES226" s="2615"/>
      <c r="ET226" s="2615"/>
      <c r="EU226" s="2615"/>
      <c r="EV226" s="2615"/>
      <c r="EW226" s="2615"/>
      <c r="EX226" s="2615"/>
      <c r="EY226" s="2615"/>
      <c r="EZ226" s="2615"/>
      <c r="FA226" s="2615"/>
      <c r="FB226" s="2615"/>
      <c r="FC226" s="2615"/>
      <c r="FD226" s="2615"/>
      <c r="FE226" s="2615"/>
      <c r="FF226" s="2615"/>
      <c r="FG226" s="2615"/>
      <c r="FH226" s="2615"/>
      <c r="FI226" s="2615"/>
      <c r="FJ226" s="2615"/>
      <c r="FK226" s="2615"/>
      <c r="FL226" s="2615"/>
      <c r="FM226" s="2615"/>
      <c r="FN226" s="2615"/>
      <c r="FO226" s="2615"/>
      <c r="FP226" s="2615"/>
      <c r="FQ226" s="2615"/>
      <c r="FR226" s="2615"/>
      <c r="FS226" s="2615"/>
      <c r="FT226" s="2615"/>
      <c r="FU226" s="2615"/>
      <c r="FV226" s="2615"/>
      <c r="FW226" s="2615"/>
      <c r="FX226" s="2615"/>
      <c r="FY226" s="2615"/>
      <c r="FZ226" s="2615"/>
      <c r="GA226" s="2615"/>
      <c r="GB226" s="2615"/>
      <c r="GC226" s="2615"/>
      <c r="GD226" s="2615"/>
      <c r="GE226" s="2615"/>
      <c r="GF226" s="2615"/>
      <c r="GG226" s="2615"/>
      <c r="GH226" s="2615"/>
      <c r="GI226" s="2615"/>
      <c r="GJ226" s="2615"/>
      <c r="GK226" s="2615"/>
      <c r="GL226" s="2615"/>
      <c r="GM226" s="2615"/>
      <c r="GN226" s="2615"/>
      <c r="GO226" s="2615"/>
      <c r="GP226" s="2615"/>
      <c r="GQ226" s="2615"/>
      <c r="GR226" s="2615"/>
      <c r="GS226" s="2615"/>
      <c r="GT226" s="2615"/>
      <c r="GU226" s="2615"/>
      <c r="GV226" s="2615"/>
      <c r="GW226" s="2615"/>
      <c r="GX226" s="2615"/>
      <c r="GY226" s="2615"/>
      <c r="GZ226" s="2615"/>
      <c r="HA226" s="2615"/>
      <c r="HB226" s="2615"/>
      <c r="HC226" s="2615"/>
      <c r="HD226" s="2615"/>
      <c r="HE226" s="2615"/>
      <c r="HF226" s="2615"/>
      <c r="HG226" s="2615"/>
      <c r="HH226" s="2615"/>
      <c r="HI226" s="2615"/>
      <c r="HJ226" s="2615"/>
      <c r="HK226" s="2615"/>
      <c r="HL226" s="2615"/>
      <c r="HM226" s="2615"/>
      <c r="HN226" s="2615"/>
      <c r="HO226" s="2615"/>
      <c r="HP226" s="2615"/>
      <c r="HQ226" s="2615"/>
      <c r="HR226" s="2615"/>
      <c r="HS226" s="2615"/>
      <c r="HT226" s="2615"/>
      <c r="HU226" s="2615"/>
      <c r="HV226" s="2615"/>
      <c r="HW226" s="2615"/>
      <c r="HX226" s="2615"/>
      <c r="HY226" s="2615"/>
      <c r="HZ226" s="2615"/>
      <c r="IA226" s="2615"/>
      <c r="IB226" s="2615"/>
      <c r="IC226" s="2615"/>
      <c r="ID226" s="2615"/>
      <c r="IE226" s="2615"/>
      <c r="IF226" s="2615"/>
      <c r="IG226" s="2615"/>
      <c r="IH226" s="2615"/>
      <c r="II226" s="2615"/>
      <c r="IJ226" s="2615"/>
      <c r="IK226" s="2615"/>
      <c r="IL226" s="2615"/>
      <c r="IM226" s="2615"/>
      <c r="IN226" s="2615"/>
      <c r="IO226" s="2615"/>
      <c r="IP226" s="2615"/>
      <c r="IQ226" s="2615"/>
      <c r="IR226" s="2615"/>
      <c r="IS226" s="2615"/>
      <c r="IT226" s="2615"/>
      <c r="IU226" s="2615"/>
      <c r="IV226" s="2615"/>
      <c r="IW226" s="2615"/>
      <c r="IX226" s="2615"/>
      <c r="IY226" s="2615"/>
      <c r="IZ226" s="2615"/>
      <c r="JA226" s="2615"/>
      <c r="JB226" s="2615"/>
      <c r="JC226" s="2615"/>
      <c r="JD226" s="2615"/>
      <c r="JE226" s="2615"/>
      <c r="JF226" s="2615"/>
      <c r="JG226" s="2615"/>
      <c r="JH226" s="2615"/>
      <c r="JI226" s="2615"/>
      <c r="JJ226" s="2615"/>
      <c r="JK226" s="2615"/>
      <c r="JL226" s="2615"/>
      <c r="JM226" s="2615"/>
      <c r="JN226" s="2615"/>
      <c r="JO226" s="2615"/>
      <c r="JP226" s="2615"/>
      <c r="JQ226" s="2615"/>
      <c r="JR226" s="2615"/>
      <c r="JS226" s="2615"/>
      <c r="JT226" s="2615"/>
      <c r="JU226" s="2615"/>
      <c r="JV226" s="2615"/>
      <c r="JW226" s="2615"/>
      <c r="JX226" s="2615"/>
      <c r="JY226" s="2615"/>
      <c r="JZ226" s="2615"/>
      <c r="KA226" s="2615"/>
      <c r="KB226" s="2615"/>
      <c r="KC226" s="2615"/>
      <c r="KD226" s="2615"/>
      <c r="KE226" s="2615"/>
      <c r="KF226" s="2615"/>
      <c r="KG226" s="2615"/>
      <c r="KH226" s="2615"/>
      <c r="KI226" s="2615"/>
      <c r="KJ226" s="2615"/>
      <c r="KK226" s="2615"/>
      <c r="KL226" s="2615"/>
      <c r="KM226" s="2615"/>
      <c r="KN226" s="2615"/>
      <c r="KO226" s="2615"/>
      <c r="KP226" s="2615"/>
      <c r="KQ226" s="2615"/>
      <c r="KR226" s="2615"/>
      <c r="KS226" s="2615"/>
      <c r="KT226" s="2615"/>
      <c r="KU226" s="2615"/>
      <c r="KV226" s="2615"/>
      <c r="KW226" s="2615"/>
      <c r="KX226" s="2615"/>
      <c r="KY226" s="2615"/>
      <c r="KZ226" s="2615"/>
      <c r="LA226" s="2615"/>
      <c r="LB226" s="2615"/>
      <c r="LC226" s="2615"/>
      <c r="LD226" s="2615"/>
      <c r="LE226" s="2615"/>
      <c r="LF226" s="2615"/>
      <c r="LG226" s="2615"/>
      <c r="LH226" s="2615"/>
      <c r="LI226" s="2615"/>
      <c r="LJ226" s="2615"/>
      <c r="LK226" s="2615"/>
      <c r="LL226" s="2615"/>
      <c r="LM226" s="2615"/>
      <c r="LN226" s="2615"/>
      <c r="LO226" s="2615"/>
      <c r="LP226" s="2615"/>
      <c r="LQ226" s="2615"/>
      <c r="LR226" s="2615"/>
      <c r="LS226" s="2615"/>
      <c r="LT226" s="2615"/>
      <c r="LU226" s="2615"/>
      <c r="LV226" s="2615"/>
      <c r="LW226" s="2615"/>
      <c r="LX226" s="2615"/>
      <c r="LY226" s="2615"/>
      <c r="LZ226" s="2615"/>
      <c r="MA226" s="2615"/>
      <c r="MB226" s="2615"/>
      <c r="MC226" s="2615"/>
      <c r="MD226" s="2615"/>
      <c r="ME226" s="2615"/>
      <c r="MF226" s="2615"/>
      <c r="MG226" s="2615"/>
      <c r="MH226" s="2615"/>
      <c r="MI226" s="2615"/>
      <c r="MJ226" s="2615"/>
      <c r="MK226" s="2615"/>
      <c r="ML226" s="2615"/>
      <c r="MM226" s="2615"/>
      <c r="MN226" s="2615"/>
      <c r="MO226" s="2615"/>
      <c r="MP226" s="2615"/>
      <c r="MQ226" s="2615"/>
      <c r="MR226" s="2615"/>
      <c r="MS226" s="2615"/>
      <c r="MT226" s="2615"/>
      <c r="MU226" s="2615"/>
      <c r="MV226" s="2615"/>
      <c r="MW226" s="2615"/>
      <c r="MX226" s="2615"/>
      <c r="MY226" s="2615"/>
      <c r="MZ226" s="2615"/>
      <c r="NA226" s="2615"/>
      <c r="NB226" s="2615"/>
      <c r="NC226" s="2615"/>
      <c r="ND226" s="2615"/>
      <c r="NE226" s="2615"/>
      <c r="NF226" s="2615"/>
      <c r="NG226" s="2615"/>
      <c r="NH226" s="2615"/>
      <c r="NI226" s="2615"/>
      <c r="NJ226" s="2615"/>
      <c r="NK226" s="2615"/>
      <c r="NL226" s="2615"/>
      <c r="NM226" s="2615"/>
      <c r="NN226" s="2615"/>
      <c r="NO226" s="2615"/>
      <c r="NP226" s="2615"/>
      <c r="NQ226" s="2615"/>
      <c r="NR226" s="2615"/>
      <c r="NS226" s="2615"/>
      <c r="NT226" s="2615"/>
      <c r="NU226" s="2615"/>
      <c r="NV226" s="2615"/>
      <c r="NW226" s="2615"/>
      <c r="NX226" s="2615"/>
      <c r="NY226" s="2615"/>
      <c r="NZ226" s="2615"/>
      <c r="OA226" s="2615"/>
      <c r="OB226" s="2615"/>
      <c r="OC226" s="2615"/>
      <c r="OD226" s="2615"/>
      <c r="OE226" s="2615"/>
      <c r="OF226" s="2615"/>
      <c r="OG226" s="2615"/>
      <c r="OH226" s="2615"/>
      <c r="OI226" s="2615"/>
      <c r="OJ226" s="2615"/>
      <c r="OK226" s="2615"/>
      <c r="OL226" s="2615"/>
      <c r="OM226" s="2615"/>
      <c r="ON226" s="2615"/>
      <c r="OO226" s="2615"/>
      <c r="OP226" s="2615"/>
      <c r="OQ226" s="2615"/>
      <c r="OR226" s="2615"/>
      <c r="OS226" s="2615"/>
      <c r="OT226" s="2615"/>
      <c r="OU226" s="2615"/>
      <c r="OV226" s="2615"/>
      <c r="OW226" s="2615"/>
      <c r="OX226" s="2615"/>
      <c r="OY226" s="2615"/>
      <c r="OZ226" s="2615"/>
      <c r="PA226" s="2615"/>
      <c r="PB226" s="2615"/>
      <c r="PC226" s="2615"/>
      <c r="PD226" s="2615"/>
      <c r="PE226" s="2615"/>
      <c r="PF226" s="2615"/>
      <c r="PG226" s="2615"/>
      <c r="PH226" s="2615"/>
      <c r="PI226" s="2615"/>
      <c r="PJ226" s="2615"/>
      <c r="PK226" s="2615"/>
      <c r="PL226" s="2615"/>
      <c r="PM226" s="2615"/>
      <c r="PN226" s="2615"/>
      <c r="PO226" s="2615"/>
      <c r="PP226" s="2615"/>
      <c r="PQ226" s="2615"/>
      <c r="PR226" s="2615"/>
      <c r="PS226" s="2615"/>
      <c r="PT226" s="2615"/>
      <c r="PU226" s="2615"/>
      <c r="PV226" s="2615"/>
      <c r="PW226" s="2615"/>
      <c r="PX226" s="2615"/>
      <c r="PY226" s="2615"/>
      <c r="PZ226" s="2615"/>
      <c r="QA226" s="2615"/>
      <c r="QB226" s="2615"/>
      <c r="QC226" s="2615"/>
      <c r="QD226" s="2615"/>
      <c r="QE226" s="2615"/>
      <c r="QF226" s="2615"/>
      <c r="QG226" s="2615"/>
      <c r="QH226" s="2615"/>
      <c r="QI226" s="2615"/>
      <c r="QJ226" s="2615"/>
      <c r="QK226" s="2615"/>
      <c r="QL226" s="2615"/>
      <c r="QM226" s="2615"/>
      <c r="QN226" s="2615"/>
      <c r="QO226" s="2615"/>
      <c r="QP226" s="2615"/>
      <c r="QQ226" s="2615"/>
      <c r="QR226" s="2615"/>
      <c r="QS226" s="2615"/>
      <c r="QT226" s="2615"/>
      <c r="QU226" s="2615"/>
      <c r="QV226" s="2615"/>
      <c r="QW226" s="2615"/>
      <c r="QX226" s="2615"/>
      <c r="QY226" s="2615"/>
      <c r="QZ226" s="2615"/>
      <c r="RA226" s="2615"/>
      <c r="RB226" s="2615"/>
      <c r="RC226" s="2615"/>
      <c r="RD226" s="2615"/>
      <c r="RE226" s="2615"/>
      <c r="RF226" s="2615"/>
      <c r="RG226" s="2615"/>
      <c r="RH226" s="2615"/>
      <c r="RI226" s="2615"/>
      <c r="RJ226" s="2615"/>
      <c r="RK226" s="2615"/>
      <c r="RL226" s="2615"/>
      <c r="RM226" s="2615"/>
      <c r="RN226" s="2615"/>
      <c r="RO226" s="2615"/>
      <c r="RP226" s="2615"/>
      <c r="RQ226" s="2615"/>
      <c r="RR226" s="2615"/>
      <c r="RS226" s="2615"/>
      <c r="RT226" s="2615"/>
      <c r="RU226" s="2615"/>
      <c r="RV226" s="2615"/>
      <c r="RW226" s="2615"/>
      <c r="RX226" s="2615"/>
      <c r="RY226" s="2615"/>
      <c r="RZ226" s="2615"/>
      <c r="SA226" s="2615"/>
      <c r="SB226" s="2615"/>
      <c r="SC226" s="2615"/>
      <c r="SD226" s="2615"/>
      <c r="SE226" s="2615"/>
      <c r="SF226" s="2615"/>
      <c r="SG226" s="2615"/>
      <c r="SH226" s="2615"/>
      <c r="SI226" s="2615"/>
      <c r="SJ226" s="2615"/>
      <c r="SK226" s="2615"/>
      <c r="SL226" s="2615"/>
      <c r="SM226" s="2615"/>
      <c r="SN226" s="2615"/>
      <c r="SO226" s="2615"/>
      <c r="SP226" s="2615"/>
      <c r="SQ226" s="2615"/>
      <c r="SR226" s="2615"/>
      <c r="SS226" s="2615"/>
      <c r="ST226" s="2615"/>
      <c r="SU226" s="2615"/>
      <c r="SV226" s="2615"/>
      <c r="SW226" s="2615"/>
      <c r="SX226" s="2615"/>
      <c r="SY226" s="2615"/>
      <c r="SZ226" s="2615"/>
      <c r="TA226" s="2615"/>
      <c r="TB226" s="2615"/>
      <c r="TC226" s="2615"/>
      <c r="TD226" s="2615"/>
      <c r="TE226" s="2615"/>
      <c r="TF226" s="2615"/>
      <c r="TG226" s="2615"/>
      <c r="TH226" s="2615"/>
      <c r="TI226" s="2615"/>
      <c r="TJ226" s="2615"/>
      <c r="TK226" s="2615"/>
      <c r="TL226" s="2615"/>
      <c r="TM226" s="2615"/>
      <c r="TN226" s="2615"/>
      <c r="TO226" s="2615"/>
      <c r="TP226" s="2615"/>
      <c r="TQ226" s="2615"/>
      <c r="TR226" s="2615"/>
      <c r="TS226" s="2615"/>
      <c r="TT226" s="2615"/>
      <c r="TU226" s="2615"/>
      <c r="TV226" s="2615"/>
      <c r="TW226" s="2615"/>
      <c r="TX226" s="2615"/>
      <c r="TY226" s="2615"/>
      <c r="TZ226" s="2615"/>
      <c r="UA226" s="2615"/>
      <c r="UB226" s="2615"/>
      <c r="UC226" s="2615"/>
      <c r="UD226" s="2615"/>
      <c r="UE226" s="2615"/>
      <c r="UF226" s="2615"/>
      <c r="UG226" s="2615"/>
      <c r="UH226" s="2615"/>
      <c r="UI226" s="2615"/>
      <c r="UJ226" s="2615"/>
      <c r="UK226" s="2615"/>
      <c r="UL226" s="2615"/>
      <c r="UM226" s="2615"/>
      <c r="UN226" s="2615"/>
      <c r="UO226" s="2615"/>
      <c r="UP226" s="2615"/>
      <c r="UQ226" s="2615"/>
      <c r="UR226" s="2615"/>
      <c r="US226" s="2615"/>
      <c r="UT226" s="2615"/>
      <c r="UU226" s="2615"/>
      <c r="UV226" s="2615"/>
      <c r="UW226" s="2615"/>
      <c r="UX226" s="2615"/>
      <c r="UY226" s="2615"/>
      <c r="UZ226" s="2615"/>
      <c r="VA226" s="2615"/>
      <c r="VB226" s="2615"/>
      <c r="VC226" s="2615"/>
      <c r="VD226" s="2615"/>
      <c r="VE226" s="2615"/>
      <c r="VF226" s="2615"/>
      <c r="VG226" s="2615"/>
      <c r="VH226" s="2615"/>
      <c r="VI226" s="2615"/>
      <c r="VJ226" s="2615"/>
      <c r="VK226" s="2615"/>
      <c r="VL226" s="2615"/>
      <c r="VM226" s="2615"/>
      <c r="VN226" s="2615"/>
      <c r="VO226" s="2615"/>
      <c r="VP226" s="2615"/>
      <c r="VQ226" s="2615"/>
      <c r="VR226" s="2615"/>
      <c r="VS226" s="2615"/>
      <c r="VT226" s="2615"/>
      <c r="VU226" s="2615"/>
      <c r="VV226" s="2615"/>
      <c r="VW226" s="2615"/>
      <c r="VX226" s="2615"/>
      <c r="VY226" s="2615"/>
      <c r="VZ226" s="2615"/>
      <c r="WA226" s="2615"/>
      <c r="WB226" s="2615"/>
      <c r="WC226" s="2615"/>
      <c r="WD226" s="2615"/>
      <c r="WE226" s="2615"/>
      <c r="WF226" s="2615"/>
      <c r="WG226" s="2615"/>
      <c r="WH226" s="2615"/>
      <c r="WI226" s="2615"/>
      <c r="WJ226" s="2615"/>
      <c r="WK226" s="2615"/>
      <c r="WL226" s="2615"/>
      <c r="WM226" s="2615"/>
      <c r="WN226" s="2615"/>
      <c r="WO226" s="2615"/>
      <c r="WP226" s="2615"/>
      <c r="WQ226" s="2615"/>
      <c r="WR226" s="2615"/>
      <c r="WS226" s="2615"/>
      <c r="WT226" s="2615"/>
      <c r="WU226" s="2615"/>
      <c r="WV226" s="2615"/>
      <c r="WW226" s="2615"/>
      <c r="WX226" s="2615"/>
      <c r="WY226" s="2615"/>
      <c r="WZ226" s="2615"/>
      <c r="XA226" s="2615"/>
      <c r="XB226" s="2615"/>
      <c r="XC226" s="2615"/>
      <c r="XD226" s="2615"/>
      <c r="XE226" s="2615"/>
      <c r="XF226" s="2615"/>
      <c r="XG226" s="2615"/>
      <c r="XH226" s="2615"/>
      <c r="XI226" s="2615"/>
      <c r="XJ226" s="2615"/>
      <c r="XK226" s="2615"/>
      <c r="XL226" s="2615"/>
      <c r="XM226" s="2615"/>
      <c r="XN226" s="2615"/>
      <c r="XO226" s="2615"/>
      <c r="XP226" s="2615"/>
      <c r="XQ226" s="2615"/>
      <c r="XR226" s="2615"/>
      <c r="XS226" s="2615"/>
      <c r="XT226" s="2615"/>
      <c r="XU226" s="2615"/>
      <c r="XV226" s="2615"/>
      <c r="XW226" s="2615"/>
      <c r="XX226" s="2615"/>
      <c r="XY226" s="2615"/>
      <c r="XZ226" s="2615"/>
      <c r="YA226" s="2615"/>
      <c r="YB226" s="2615"/>
      <c r="YC226" s="2615"/>
      <c r="YD226" s="2615"/>
      <c r="YE226" s="2615"/>
      <c r="YF226" s="2615"/>
      <c r="YG226" s="2615"/>
      <c r="YH226" s="2615"/>
      <c r="YI226" s="2615"/>
      <c r="YJ226" s="2615"/>
      <c r="YK226" s="2615"/>
      <c r="YL226" s="2615"/>
      <c r="YM226" s="2615"/>
      <c r="YN226" s="2615"/>
      <c r="YO226" s="2615"/>
      <c r="YP226" s="2615"/>
      <c r="YQ226" s="2615"/>
      <c r="YR226" s="2615"/>
      <c r="YS226" s="2615"/>
      <c r="YT226" s="2615"/>
      <c r="YU226" s="2615"/>
      <c r="YV226" s="2615"/>
      <c r="YW226" s="2615"/>
      <c r="YX226" s="2615"/>
      <c r="YY226" s="2615"/>
      <c r="YZ226" s="2615"/>
      <c r="ZA226" s="2615"/>
      <c r="ZB226" s="2615"/>
      <c r="ZC226" s="2615"/>
      <c r="ZD226" s="2615"/>
      <c r="ZE226" s="2615"/>
      <c r="ZF226" s="2615"/>
      <c r="ZG226" s="2615"/>
      <c r="ZH226" s="2615"/>
      <c r="ZI226" s="2615"/>
      <c r="ZJ226" s="2615"/>
      <c r="ZK226" s="2615"/>
      <c r="ZL226" s="2615"/>
      <c r="ZM226" s="2615"/>
      <c r="ZN226" s="2615"/>
      <c r="ZO226" s="2615"/>
      <c r="ZP226" s="2615"/>
      <c r="ZQ226" s="2615"/>
      <c r="ZR226" s="2615"/>
      <c r="ZS226" s="2615"/>
      <c r="ZT226" s="2615"/>
      <c r="ZU226" s="2615"/>
      <c r="ZV226" s="2615"/>
      <c r="ZW226" s="2615"/>
      <c r="ZX226" s="2615"/>
      <c r="ZY226" s="2615"/>
      <c r="ZZ226" s="2615"/>
      <c r="AAA226" s="2615"/>
      <c r="AAB226" s="2615"/>
      <c r="AAC226" s="2615"/>
      <c r="AAD226" s="2615"/>
      <c r="AAE226" s="2615"/>
      <c r="AAF226" s="2615"/>
      <c r="AAG226" s="2615"/>
      <c r="AAH226" s="2615"/>
      <c r="AAI226" s="2615"/>
      <c r="AAJ226" s="2615"/>
      <c r="AAK226" s="2615"/>
      <c r="AAL226" s="2615"/>
      <c r="AAM226" s="2615"/>
      <c r="AAN226" s="2615"/>
      <c r="AAO226" s="2615"/>
      <c r="AAP226" s="2615"/>
      <c r="AAQ226" s="2615"/>
      <c r="AAR226" s="2615"/>
      <c r="AAS226" s="2615"/>
      <c r="AAT226" s="2615"/>
      <c r="AAU226" s="2615"/>
      <c r="AAV226" s="2615"/>
      <c r="AAW226" s="2615"/>
      <c r="AAX226" s="2615"/>
      <c r="AAY226" s="2615"/>
      <c r="AAZ226" s="2615"/>
      <c r="ABA226" s="2615"/>
      <c r="ABB226" s="2615"/>
      <c r="ABC226" s="2615"/>
      <c r="ABD226" s="2615"/>
      <c r="ABE226" s="2615"/>
      <c r="ABF226" s="2615"/>
      <c r="ABG226" s="2615"/>
      <c r="ABH226" s="2615"/>
      <c r="ABI226" s="2615"/>
      <c r="ABJ226" s="2615"/>
      <c r="ABK226" s="2615"/>
      <c r="ABL226" s="2615"/>
      <c r="ABM226" s="2615"/>
      <c r="ABN226" s="2615"/>
      <c r="ABO226" s="2615"/>
      <c r="ABP226" s="2615"/>
      <c r="ABQ226" s="2615"/>
      <c r="ABR226" s="2615"/>
      <c r="ABS226" s="2615"/>
      <c r="ABT226" s="2615"/>
      <c r="ABU226" s="2615"/>
      <c r="ABV226" s="2615"/>
      <c r="ABW226" s="2615"/>
      <c r="ABX226" s="2615"/>
      <c r="ABY226" s="2615"/>
      <c r="ABZ226" s="2615"/>
      <c r="ACA226" s="2615"/>
      <c r="ACB226" s="2615"/>
      <c r="ACC226" s="2615"/>
      <c r="ACD226" s="2615"/>
      <c r="ACE226" s="2615"/>
      <c r="ACF226" s="2615"/>
      <c r="ACG226" s="2615"/>
      <c r="ACH226" s="2615"/>
      <c r="ACI226" s="2615"/>
      <c r="ACJ226" s="2615"/>
      <c r="ACK226" s="2615"/>
      <c r="ACL226" s="2615"/>
      <c r="ACM226" s="2615"/>
      <c r="ACN226" s="2615"/>
      <c r="ACO226" s="2615"/>
      <c r="ACP226" s="2615"/>
      <c r="ACQ226" s="2615"/>
      <c r="ACR226" s="2615"/>
      <c r="ACS226" s="2615"/>
      <c r="ACT226" s="2615"/>
      <c r="ACU226" s="2615"/>
      <c r="ACV226" s="2615"/>
      <c r="ACW226" s="2615"/>
      <c r="ACX226" s="2615"/>
      <c r="ACY226" s="2615"/>
      <c r="ACZ226" s="2615"/>
      <c r="ADA226" s="2615"/>
      <c r="ADB226" s="2615"/>
      <c r="ADC226" s="2615"/>
      <c r="ADD226" s="2615"/>
      <c r="ADE226" s="2615"/>
      <c r="ADF226" s="2615"/>
      <c r="ADG226" s="2615"/>
      <c r="ADH226" s="2615"/>
      <c r="ADI226" s="2615"/>
      <c r="ADJ226" s="2615"/>
      <c r="ADK226" s="2615"/>
      <c r="ADL226" s="2615"/>
      <c r="ADM226" s="2615"/>
      <c r="ADN226" s="2615"/>
      <c r="ADO226" s="2615"/>
      <c r="ADP226" s="2615"/>
      <c r="ADQ226" s="2615"/>
      <c r="ADR226" s="2615"/>
      <c r="ADS226" s="2615"/>
      <c r="ADT226" s="2615"/>
      <c r="ADU226" s="2615"/>
      <c r="ADV226" s="2615"/>
      <c r="ADW226" s="2615"/>
      <c r="ADX226" s="2615"/>
      <c r="ADY226" s="2615"/>
      <c r="ADZ226" s="2615"/>
      <c r="AEA226" s="2615"/>
      <c r="AEB226" s="2615"/>
      <c r="AEC226" s="2615"/>
      <c r="AED226" s="2615"/>
      <c r="AEE226" s="2615"/>
      <c r="AEF226" s="2615"/>
      <c r="AEG226" s="2615"/>
      <c r="AEH226" s="2615"/>
      <c r="AEI226" s="2615"/>
      <c r="AEJ226" s="2615"/>
      <c r="AEK226" s="2615"/>
      <c r="AEL226" s="2615"/>
      <c r="AEM226" s="2615"/>
      <c r="AEN226" s="2615"/>
      <c r="AEO226" s="2615"/>
      <c r="AEP226" s="2615"/>
      <c r="AEQ226" s="2615"/>
      <c r="AER226" s="2615"/>
      <c r="AES226" s="2615"/>
      <c r="AET226" s="2615"/>
      <c r="AEU226" s="2615"/>
      <c r="AEV226" s="2615"/>
      <c r="AEW226" s="2615"/>
      <c r="AEX226" s="2615"/>
      <c r="AEY226" s="2615"/>
      <c r="AEZ226" s="2615"/>
      <c r="AFA226" s="2615"/>
      <c r="AFB226" s="2615"/>
      <c r="AFC226" s="2615"/>
      <c r="AFD226" s="2615"/>
      <c r="AFE226" s="2615"/>
      <c r="AFF226" s="2615"/>
      <c r="AFG226" s="2615"/>
      <c r="AFH226" s="2615"/>
      <c r="AFI226" s="2615"/>
      <c r="AFJ226" s="2615"/>
      <c r="AFK226" s="2615"/>
      <c r="AFL226" s="2615"/>
      <c r="AFM226" s="2615"/>
      <c r="AFN226" s="2615"/>
      <c r="AFO226" s="2615"/>
      <c r="AFP226" s="2615"/>
      <c r="AFQ226" s="2615"/>
      <c r="AFR226" s="2615"/>
      <c r="AFS226" s="2615"/>
      <c r="AFT226" s="2615"/>
      <c r="AFU226" s="2615"/>
      <c r="AFV226" s="2615"/>
      <c r="AFW226" s="2615"/>
      <c r="AFX226" s="2615"/>
      <c r="AFY226" s="2615"/>
      <c r="AFZ226" s="2615"/>
      <c r="AGA226" s="2615"/>
      <c r="AGB226" s="2615"/>
      <c r="AGC226" s="2615"/>
      <c r="AGD226" s="2615"/>
      <c r="AGE226" s="2615"/>
      <c r="AGF226" s="2615"/>
      <c r="AGG226" s="2615"/>
      <c r="AGH226" s="2615"/>
      <c r="AGI226" s="2615"/>
      <c r="AGJ226" s="2615"/>
      <c r="AGK226" s="2615"/>
      <c r="AGL226" s="2615"/>
      <c r="AGM226" s="2615"/>
      <c r="AGN226" s="2615"/>
      <c r="AGO226" s="2615"/>
      <c r="AGP226" s="2615"/>
      <c r="AGQ226" s="2615"/>
      <c r="AGR226" s="2615"/>
      <c r="AGS226" s="2615"/>
      <c r="AGT226" s="2615"/>
      <c r="AGU226" s="2615"/>
      <c r="AGV226" s="2615"/>
      <c r="AGW226" s="2615"/>
      <c r="AGX226" s="2615"/>
      <c r="AGY226" s="2615"/>
      <c r="AGZ226" s="2615"/>
      <c r="AHA226" s="2615"/>
      <c r="AHB226" s="2615"/>
      <c r="AHC226" s="2615"/>
      <c r="AHD226" s="2615"/>
      <c r="AHE226" s="2615"/>
      <c r="AHF226" s="2615"/>
      <c r="AHG226" s="2615"/>
      <c r="AHH226" s="2615"/>
      <c r="AHI226" s="2615"/>
      <c r="AHJ226" s="2615"/>
      <c r="AHK226" s="2615"/>
      <c r="AHL226" s="2615"/>
      <c r="AHM226" s="2615"/>
      <c r="AHN226" s="2615"/>
      <c r="AHO226" s="2615"/>
      <c r="AHP226" s="2615"/>
      <c r="AHQ226" s="2615"/>
      <c r="AHR226" s="2615"/>
      <c r="AHS226" s="2615"/>
      <c r="AHT226" s="2615"/>
      <c r="AHU226" s="2615"/>
      <c r="AHV226" s="2615"/>
      <c r="AHW226" s="2615"/>
      <c r="AHX226" s="2615"/>
      <c r="AHY226" s="2615"/>
      <c r="AHZ226" s="2615"/>
      <c r="AIA226" s="2615"/>
      <c r="AIB226" s="2615"/>
      <c r="AIC226" s="2615"/>
      <c r="AID226" s="2615"/>
      <c r="AIE226" s="2615"/>
      <c r="AIF226" s="2615"/>
      <c r="AIG226" s="2615"/>
      <c r="AIH226" s="2615"/>
      <c r="AII226" s="2615"/>
      <c r="AIJ226" s="2615"/>
      <c r="AIK226" s="2615"/>
      <c r="AIL226" s="2615"/>
      <c r="AIM226" s="2615"/>
      <c r="AIN226" s="2615"/>
      <c r="AIO226" s="2615"/>
      <c r="AIP226" s="2615"/>
      <c r="AIQ226" s="2615"/>
      <c r="AIR226" s="2615"/>
      <c r="AIS226" s="2615"/>
      <c r="AIT226" s="2615"/>
      <c r="AIU226" s="2615"/>
      <c r="AIV226" s="2615"/>
      <c r="AIW226" s="2615"/>
      <c r="AIX226" s="2615"/>
      <c r="AIY226" s="2615"/>
      <c r="AIZ226" s="2615"/>
      <c r="AJA226" s="2615"/>
      <c r="AJB226" s="2615"/>
      <c r="AJC226" s="2615"/>
      <c r="AJD226" s="2615"/>
      <c r="AJE226" s="2615"/>
      <c r="AJF226" s="2615"/>
      <c r="AJG226" s="2615"/>
      <c r="AJH226" s="2615"/>
      <c r="AJI226" s="2615"/>
      <c r="AJJ226" s="2615"/>
      <c r="AJK226" s="2615"/>
      <c r="AJL226" s="2615"/>
      <c r="AJM226" s="2615"/>
      <c r="AJN226" s="2615"/>
      <c r="AJO226" s="2615"/>
      <c r="AJP226" s="2615"/>
      <c r="AJQ226" s="2615"/>
      <c r="AJR226" s="2615"/>
      <c r="AJS226" s="2615"/>
      <c r="AJT226" s="2615"/>
      <c r="AJU226" s="2615"/>
      <c r="AJV226" s="2615"/>
      <c r="AJW226" s="2615"/>
      <c r="AJX226" s="2615"/>
      <c r="AJY226" s="2615"/>
      <c r="AJZ226" s="2615"/>
      <c r="AKA226" s="2615"/>
      <c r="AKB226" s="2615"/>
      <c r="AKC226" s="2615"/>
      <c r="AKD226" s="2615"/>
      <c r="AKE226" s="2615"/>
      <c r="AKF226" s="2615"/>
      <c r="AKG226" s="2615"/>
      <c r="AKH226" s="2615"/>
      <c r="AKI226" s="2615"/>
      <c r="AKJ226" s="2615"/>
      <c r="AKK226" s="2615"/>
      <c r="AKL226" s="2615"/>
      <c r="AKM226" s="2615"/>
      <c r="AKN226" s="2615"/>
      <c r="AKO226" s="2615"/>
      <c r="AKP226" s="2615"/>
      <c r="AKQ226" s="2615"/>
      <c r="AKR226" s="2615"/>
      <c r="AKS226" s="2615"/>
      <c r="AKT226" s="2615"/>
      <c r="AKU226" s="2615"/>
      <c r="AKV226" s="2615"/>
      <c r="AKW226" s="2615"/>
      <c r="AKX226" s="2615"/>
      <c r="AKY226" s="2615"/>
      <c r="AKZ226" s="2615"/>
      <c r="ALA226" s="2615"/>
      <c r="ALB226" s="2615"/>
      <c r="ALC226" s="2615"/>
      <c r="ALD226" s="2615"/>
      <c r="ALE226" s="2615"/>
      <c r="ALF226" s="2615"/>
      <c r="ALG226" s="2615"/>
      <c r="ALH226" s="2615"/>
      <c r="ALI226" s="2615"/>
      <c r="ALJ226" s="2615"/>
      <c r="ALK226" s="2615"/>
      <c r="ALL226" s="2615"/>
      <c r="ALM226" s="2615"/>
      <c r="ALN226" s="2615"/>
      <c r="ALO226" s="2615"/>
      <c r="ALP226" s="2615"/>
      <c r="ALQ226" s="2615"/>
      <c r="ALR226" s="2615"/>
      <c r="ALS226" s="2615"/>
      <c r="ALT226" s="2615"/>
      <c r="ALU226" s="2615"/>
      <c r="ALV226" s="2615"/>
      <c r="ALW226" s="2615"/>
      <c r="ALX226" s="2615"/>
      <c r="ALY226" s="2615"/>
      <c r="ALZ226" s="2615"/>
      <c r="AMA226" s="2615"/>
      <c r="AMB226" s="2615"/>
      <c r="AMC226" s="2615"/>
      <c r="AMD226" s="2615"/>
      <c r="AME226" s="2615"/>
      <c r="AMF226" s="2615"/>
      <c r="AMG226" s="2615"/>
      <c r="AMH226" s="2615"/>
      <c r="AMI226" s="2615"/>
      <c r="AMJ226" s="2615"/>
      <c r="AMK226" s="2615"/>
      <c r="AML226" s="2615"/>
      <c r="AMM226" s="2615"/>
      <c r="AMN226" s="2615"/>
      <c r="AMO226" s="2615"/>
      <c r="AMP226" s="2615"/>
      <c r="AMQ226" s="2615"/>
      <c r="AMR226" s="2615"/>
      <c r="AMS226" s="2615"/>
      <c r="AMT226" s="2615"/>
      <c r="AMU226" s="2615"/>
      <c r="AMV226" s="2615"/>
      <c r="AMW226" s="2615"/>
      <c r="AMX226" s="2615"/>
      <c r="AMY226" s="2615"/>
      <c r="AMZ226" s="2615"/>
      <c r="ANA226" s="2615"/>
      <c r="ANB226" s="2615"/>
      <c r="ANC226" s="2615"/>
      <c r="AND226" s="2615"/>
      <c r="ANE226" s="2615"/>
      <c r="ANF226" s="2615"/>
      <c r="ANG226" s="2615"/>
      <c r="ANH226" s="2615"/>
      <c r="ANI226" s="2615"/>
      <c r="ANJ226" s="2615"/>
      <c r="ANK226" s="2615"/>
      <c r="ANL226" s="2615"/>
      <c r="ANM226" s="2615"/>
      <c r="ANN226" s="2615"/>
      <c r="ANO226" s="2615"/>
      <c r="ANP226" s="2615"/>
      <c r="ANQ226" s="2615"/>
      <c r="ANR226" s="2615"/>
      <c r="ANS226" s="2615"/>
      <c r="ANT226" s="2615"/>
      <c r="ANU226" s="2615"/>
      <c r="ANV226" s="2615"/>
      <c r="ANW226" s="2615"/>
      <c r="ANX226" s="2615"/>
      <c r="ANY226" s="2615"/>
      <c r="ANZ226" s="2615"/>
      <c r="AOA226" s="2615"/>
      <c r="AOB226" s="2615"/>
      <c r="AOC226" s="2615"/>
      <c r="AOD226" s="2615"/>
      <c r="AOE226" s="2615"/>
      <c r="AOF226" s="2615"/>
      <c r="AOG226" s="2615"/>
      <c r="AOH226" s="2615"/>
      <c r="AOI226" s="2615"/>
      <c r="AOJ226" s="2615"/>
      <c r="AOK226" s="2615"/>
      <c r="AOL226" s="2615"/>
      <c r="AOM226" s="2615"/>
      <c r="AON226" s="2615"/>
      <c r="AOO226" s="2615"/>
      <c r="AOP226" s="2615"/>
      <c r="AOQ226" s="2615"/>
      <c r="AOR226" s="2615"/>
      <c r="AOS226" s="2615"/>
      <c r="AOT226" s="2615"/>
      <c r="AOU226" s="2615"/>
      <c r="AOV226" s="2615"/>
      <c r="AOW226" s="2615"/>
      <c r="AOX226" s="2615"/>
      <c r="AOY226" s="2615"/>
      <c r="AOZ226" s="2615"/>
      <c r="APA226" s="2615"/>
      <c r="APB226" s="2615"/>
      <c r="APC226" s="2615"/>
      <c r="APD226" s="2615"/>
      <c r="APE226" s="2615"/>
      <c r="APF226" s="2615"/>
      <c r="APG226" s="2615"/>
      <c r="APH226" s="2615"/>
      <c r="API226" s="2615"/>
      <c r="APJ226" s="2615"/>
      <c r="APK226" s="2615"/>
      <c r="APL226" s="2615"/>
      <c r="APM226" s="2615"/>
      <c r="APN226" s="2615"/>
      <c r="APO226" s="2615"/>
      <c r="APP226" s="2615"/>
      <c r="APQ226" s="2615"/>
      <c r="APR226" s="2615"/>
      <c r="APS226" s="2615"/>
      <c r="APT226" s="2615"/>
      <c r="APU226" s="2615"/>
      <c r="APV226" s="2615"/>
      <c r="APW226" s="2615"/>
      <c r="APX226" s="2615"/>
      <c r="APY226" s="2615"/>
      <c r="APZ226" s="2615"/>
      <c r="AQA226" s="2615"/>
      <c r="AQB226" s="2615"/>
      <c r="AQC226" s="2615"/>
      <c r="AQD226" s="2615"/>
      <c r="AQE226" s="2615"/>
      <c r="AQF226" s="2615"/>
      <c r="AQG226" s="2615"/>
      <c r="AQH226" s="2615"/>
      <c r="AQI226" s="2615"/>
      <c r="AQJ226" s="2615"/>
      <c r="AQK226" s="2615"/>
      <c r="AQL226" s="2615"/>
      <c r="AQM226" s="2615"/>
      <c r="AQN226" s="2615"/>
      <c r="AQO226" s="2615"/>
      <c r="AQP226" s="2615"/>
      <c r="AQQ226" s="2615"/>
      <c r="AQR226" s="2615"/>
      <c r="AQS226" s="2615"/>
      <c r="AQT226" s="2615"/>
      <c r="AQU226" s="2615"/>
      <c r="AQV226" s="2615"/>
      <c r="AQW226" s="2615"/>
      <c r="AQX226" s="2615"/>
      <c r="AQY226" s="2615"/>
      <c r="AQZ226" s="2615"/>
      <c r="ARA226" s="2615"/>
      <c r="ARB226" s="2615"/>
      <c r="ARC226" s="2615"/>
      <c r="ARD226" s="2615"/>
      <c r="ARE226" s="2615"/>
      <c r="ARF226" s="2615"/>
      <c r="ARG226" s="2615"/>
      <c r="ARH226" s="2615"/>
      <c r="ARI226" s="2615"/>
      <c r="ARJ226" s="2615"/>
      <c r="ARK226" s="2615"/>
      <c r="ARL226" s="2615"/>
      <c r="ARM226" s="2615"/>
      <c r="ARN226" s="2615"/>
      <c r="ARO226" s="2615"/>
      <c r="ARP226" s="2615"/>
      <c r="ARQ226" s="2615"/>
      <c r="ARR226" s="2615"/>
      <c r="ARS226" s="2615"/>
      <c r="ART226" s="2615"/>
      <c r="ARU226" s="2615"/>
      <c r="ARV226" s="2615"/>
      <c r="ARW226" s="2615"/>
      <c r="ARX226" s="2615"/>
      <c r="ARY226" s="2615"/>
      <c r="ARZ226" s="2615"/>
      <c r="ASA226" s="2615"/>
      <c r="ASB226" s="2615"/>
      <c r="ASC226" s="2615"/>
      <c r="ASD226" s="2615"/>
      <c r="ASE226" s="2615"/>
      <c r="ASF226" s="2615"/>
      <c r="ASG226" s="2615"/>
      <c r="ASH226" s="2615"/>
      <c r="ASI226" s="2615"/>
      <c r="ASJ226" s="2615"/>
      <c r="ASK226" s="2615"/>
      <c r="ASL226" s="2615"/>
      <c r="ASM226" s="2615"/>
      <c r="ASN226" s="2615"/>
      <c r="ASO226" s="2615"/>
      <c r="ASP226" s="2615"/>
      <c r="ASQ226" s="2615"/>
      <c r="ASR226" s="2615"/>
      <c r="ASS226" s="2615"/>
      <c r="AST226" s="2615"/>
      <c r="ASU226" s="2615"/>
      <c r="ASV226" s="2615"/>
      <c r="ASW226" s="2615"/>
      <c r="ASX226" s="2615"/>
      <c r="ASY226" s="2615"/>
      <c r="ASZ226" s="2615"/>
      <c r="ATA226" s="2615"/>
      <c r="ATB226" s="2615"/>
      <c r="ATC226" s="2615"/>
      <c r="ATD226" s="2615"/>
      <c r="ATE226" s="2615"/>
      <c r="ATF226" s="2615"/>
      <c r="ATG226" s="2615"/>
      <c r="ATH226" s="2615"/>
      <c r="ATI226" s="2615"/>
      <c r="ATJ226" s="2615"/>
      <c r="ATK226" s="2615"/>
      <c r="ATL226" s="2615"/>
      <c r="ATM226" s="2615"/>
      <c r="ATN226" s="2615"/>
      <c r="ATO226" s="2615"/>
      <c r="ATP226" s="2615"/>
      <c r="ATQ226" s="2615"/>
      <c r="ATR226" s="2615"/>
      <c r="ATS226" s="2615"/>
      <c r="ATT226" s="2615"/>
      <c r="ATU226" s="2615"/>
      <c r="ATV226" s="2615"/>
      <c r="ATW226" s="2615"/>
      <c r="ATX226" s="2615"/>
      <c r="ATY226" s="2615"/>
      <c r="ATZ226" s="2615"/>
      <c r="AUA226" s="2615"/>
      <c r="AUB226" s="2615"/>
      <c r="AUC226" s="2615"/>
      <c r="AUD226" s="2615"/>
      <c r="AUE226" s="2615"/>
      <c r="AUF226" s="2615"/>
      <c r="AUG226" s="2615"/>
      <c r="AUH226" s="2615"/>
      <c r="AUI226" s="2615"/>
      <c r="AUJ226" s="2615"/>
      <c r="AUK226" s="2615"/>
      <c r="AUL226" s="2615"/>
      <c r="AUM226" s="2615"/>
      <c r="AUN226" s="2615"/>
      <c r="AUO226" s="2615"/>
      <c r="AUP226" s="2615"/>
      <c r="AUQ226" s="2615"/>
      <c r="AUR226" s="2615"/>
      <c r="AUS226" s="2615"/>
      <c r="AUT226" s="2615"/>
      <c r="AUU226" s="2615"/>
      <c r="AUV226" s="2615"/>
      <c r="AUW226" s="2615"/>
      <c r="AUX226" s="2615"/>
      <c r="AUY226" s="2615"/>
      <c r="AUZ226" s="2615"/>
      <c r="AVA226" s="2615"/>
      <c r="AVB226" s="2615"/>
      <c r="AVC226" s="2615"/>
      <c r="AVD226" s="2615"/>
      <c r="AVE226" s="2615"/>
      <c r="AVF226" s="2615"/>
      <c r="AVG226" s="2615"/>
      <c r="AVH226" s="2615"/>
      <c r="AVI226" s="2615"/>
      <c r="AVJ226" s="2615"/>
      <c r="AVK226" s="2615"/>
      <c r="AVL226" s="2615"/>
      <c r="AVM226" s="2615"/>
      <c r="AVN226" s="2615"/>
      <c r="AVO226" s="2615"/>
      <c r="AVP226" s="2615"/>
      <c r="AVQ226" s="2615"/>
      <c r="AVR226" s="2615"/>
      <c r="AVS226" s="2615"/>
      <c r="AVT226" s="2615"/>
      <c r="AVU226" s="2615"/>
      <c r="AVV226" s="2615"/>
      <c r="AVW226" s="2615"/>
      <c r="AVX226" s="2615"/>
      <c r="AVY226" s="2615"/>
      <c r="AVZ226" s="2615"/>
      <c r="AWA226" s="2615"/>
      <c r="AWB226" s="2615"/>
      <c r="AWC226" s="2615"/>
      <c r="AWD226" s="2615"/>
      <c r="AWE226" s="2615"/>
      <c r="AWF226" s="2615"/>
      <c r="AWG226" s="2615"/>
      <c r="AWH226" s="2615"/>
      <c r="AWI226" s="2615"/>
      <c r="AWJ226" s="2615"/>
      <c r="AWK226" s="2615"/>
      <c r="AWL226" s="2615"/>
      <c r="AWM226" s="2615"/>
      <c r="AWN226" s="2615"/>
      <c r="AWO226" s="2615"/>
      <c r="AWP226" s="2615"/>
      <c r="AWQ226" s="2615"/>
      <c r="AWR226" s="2615"/>
      <c r="AWS226" s="2615"/>
      <c r="AWT226" s="2615"/>
      <c r="AWU226" s="2615"/>
      <c r="AWV226" s="2615"/>
      <c r="AWW226" s="2615"/>
      <c r="AWX226" s="2615"/>
      <c r="AWY226" s="2615"/>
      <c r="AWZ226" s="2615"/>
      <c r="AXA226" s="2615"/>
      <c r="AXB226" s="2615"/>
      <c r="AXC226" s="2615"/>
      <c r="AXD226" s="2615"/>
      <c r="AXE226" s="2615"/>
      <c r="AXF226" s="2615"/>
      <c r="AXG226" s="2615"/>
      <c r="AXH226" s="2615"/>
      <c r="AXI226" s="2615"/>
      <c r="AXJ226" s="2615"/>
    </row>
    <row r="227" spans="1:1310" s="2616" customFormat="1" ht="23.25" customHeight="1">
      <c r="A227" s="2617"/>
      <c r="B227" s="5504" t="s">
        <v>1860</v>
      </c>
      <c r="C227" s="5504"/>
      <c r="D227" s="5504"/>
      <c r="E227" s="5504"/>
      <c r="F227" s="2619"/>
      <c r="G227" s="5504" t="s">
        <v>1861</v>
      </c>
      <c r="H227" s="5504"/>
      <c r="I227" s="5504"/>
      <c r="J227" s="2619"/>
      <c r="K227" s="5507"/>
      <c r="L227" s="5507"/>
      <c r="M227" s="5507"/>
      <c r="N227" s="2619"/>
      <c r="O227" s="5504" t="s">
        <v>1862</v>
      </c>
      <c r="P227" s="5504"/>
      <c r="Q227" s="2619"/>
      <c r="R227" s="306"/>
      <c r="S227" s="306"/>
      <c r="T227" s="306"/>
      <c r="U227" s="306"/>
      <c r="V227" s="306"/>
      <c r="W227" s="306"/>
      <c r="X227" s="306"/>
      <c r="Y227" s="306"/>
      <c r="Z227" s="306"/>
      <c r="AA227" s="306"/>
      <c r="AB227" s="306"/>
      <c r="AC227" s="306"/>
      <c r="AD227" s="2615"/>
      <c r="AE227" s="2615"/>
      <c r="AF227" s="2615"/>
      <c r="AG227" s="2615"/>
      <c r="AH227" s="2615"/>
      <c r="AI227" s="2615"/>
      <c r="AJ227" s="2615"/>
      <c r="AK227" s="2615"/>
      <c r="AL227" s="2615"/>
      <c r="AM227" s="2615"/>
      <c r="AN227" s="2615"/>
      <c r="AO227" s="2615"/>
      <c r="AP227" s="2615"/>
      <c r="AQ227" s="2615"/>
      <c r="AR227" s="2615"/>
      <c r="AS227" s="2615"/>
      <c r="AT227" s="2615"/>
      <c r="AU227" s="2615"/>
      <c r="AV227" s="2615"/>
      <c r="AW227" s="2615"/>
      <c r="AX227" s="2615"/>
      <c r="AY227" s="2615"/>
      <c r="AZ227" s="2615"/>
      <c r="BA227" s="2615"/>
      <c r="BB227" s="2615"/>
      <c r="BC227" s="2615"/>
      <c r="BD227" s="2615"/>
      <c r="BE227" s="2615"/>
      <c r="BF227" s="2615"/>
      <c r="BG227" s="2615"/>
      <c r="BH227" s="2615"/>
      <c r="BI227" s="2615"/>
      <c r="BJ227" s="2615"/>
      <c r="BK227" s="2615"/>
      <c r="BL227" s="2615"/>
      <c r="BM227" s="2615"/>
      <c r="BN227" s="2615"/>
      <c r="BO227" s="2615"/>
      <c r="BP227" s="2615"/>
      <c r="BQ227" s="2615"/>
      <c r="BR227" s="2615"/>
      <c r="BS227" s="2615"/>
      <c r="BT227" s="2615"/>
      <c r="BU227" s="2615"/>
      <c r="BV227" s="2615"/>
      <c r="BW227" s="2615"/>
      <c r="BX227" s="2615"/>
      <c r="BY227" s="2615"/>
      <c r="BZ227" s="2615"/>
      <c r="CA227" s="2615"/>
      <c r="CB227" s="2615"/>
      <c r="CC227" s="2615"/>
      <c r="CD227" s="2615"/>
      <c r="CE227" s="2615"/>
      <c r="CF227" s="2615"/>
      <c r="CG227" s="2615"/>
      <c r="CH227" s="2615"/>
      <c r="CI227" s="2615"/>
      <c r="CJ227" s="2615"/>
      <c r="CK227" s="2615"/>
      <c r="CL227" s="2615"/>
      <c r="CM227" s="2615"/>
      <c r="CN227" s="2615"/>
      <c r="CO227" s="2615"/>
      <c r="CP227" s="2615"/>
      <c r="CQ227" s="2615"/>
      <c r="CR227" s="2615"/>
      <c r="CS227" s="2615"/>
      <c r="CT227" s="2615"/>
      <c r="CU227" s="2615"/>
      <c r="CV227" s="2615"/>
      <c r="CW227" s="2615"/>
      <c r="CX227" s="2615"/>
      <c r="CY227" s="2615"/>
      <c r="CZ227" s="2615"/>
      <c r="DA227" s="2615"/>
      <c r="DB227" s="2615"/>
      <c r="DC227" s="2615"/>
      <c r="DD227" s="2615"/>
      <c r="DE227" s="2615"/>
      <c r="DF227" s="2615"/>
      <c r="DG227" s="2615"/>
      <c r="DH227" s="2615"/>
      <c r="DI227" s="2615"/>
      <c r="DJ227" s="2615"/>
      <c r="DK227" s="2615"/>
      <c r="DL227" s="2615"/>
      <c r="DM227" s="2615"/>
      <c r="DN227" s="2615"/>
      <c r="DO227" s="2615"/>
      <c r="DP227" s="2615"/>
      <c r="DQ227" s="2615"/>
      <c r="DR227" s="2615"/>
      <c r="DS227" s="2615"/>
      <c r="DT227" s="2615"/>
      <c r="DU227" s="2615"/>
      <c r="DV227" s="2615"/>
      <c r="DW227" s="2615"/>
      <c r="DX227" s="2615"/>
      <c r="DY227" s="2615"/>
      <c r="DZ227" s="2615"/>
      <c r="EA227" s="2615"/>
      <c r="EB227" s="2615"/>
      <c r="EC227" s="2615"/>
      <c r="ED227" s="2615"/>
      <c r="EE227" s="2615"/>
      <c r="EF227" s="2615"/>
      <c r="EG227" s="2615"/>
      <c r="EH227" s="2615"/>
      <c r="EI227" s="2615"/>
      <c r="EJ227" s="2615"/>
      <c r="EK227" s="2615"/>
      <c r="EL227" s="2615"/>
      <c r="EM227" s="2615"/>
      <c r="EN227" s="2615"/>
      <c r="EO227" s="2615"/>
      <c r="EP227" s="2615"/>
      <c r="EQ227" s="2615"/>
      <c r="ER227" s="2615"/>
      <c r="ES227" s="2615"/>
      <c r="ET227" s="2615"/>
      <c r="EU227" s="2615"/>
      <c r="EV227" s="2615"/>
      <c r="EW227" s="2615"/>
      <c r="EX227" s="2615"/>
      <c r="EY227" s="2615"/>
      <c r="EZ227" s="2615"/>
      <c r="FA227" s="2615"/>
      <c r="FB227" s="2615"/>
      <c r="FC227" s="2615"/>
      <c r="FD227" s="2615"/>
      <c r="FE227" s="2615"/>
      <c r="FF227" s="2615"/>
      <c r="FG227" s="2615"/>
      <c r="FH227" s="2615"/>
      <c r="FI227" s="2615"/>
      <c r="FJ227" s="2615"/>
      <c r="FK227" s="2615"/>
      <c r="FL227" s="2615"/>
      <c r="FM227" s="2615"/>
      <c r="FN227" s="2615"/>
      <c r="FO227" s="2615"/>
      <c r="FP227" s="2615"/>
      <c r="FQ227" s="2615"/>
      <c r="FR227" s="2615"/>
      <c r="FS227" s="2615"/>
      <c r="FT227" s="2615"/>
      <c r="FU227" s="2615"/>
      <c r="FV227" s="2615"/>
      <c r="FW227" s="2615"/>
      <c r="FX227" s="2615"/>
      <c r="FY227" s="2615"/>
      <c r="FZ227" s="2615"/>
      <c r="GA227" s="2615"/>
      <c r="GB227" s="2615"/>
      <c r="GC227" s="2615"/>
      <c r="GD227" s="2615"/>
      <c r="GE227" s="2615"/>
      <c r="GF227" s="2615"/>
      <c r="GG227" s="2615"/>
      <c r="GH227" s="2615"/>
      <c r="GI227" s="2615"/>
      <c r="GJ227" s="2615"/>
      <c r="GK227" s="2615"/>
      <c r="GL227" s="2615"/>
      <c r="GM227" s="2615"/>
      <c r="GN227" s="2615"/>
      <c r="GO227" s="2615"/>
      <c r="GP227" s="2615"/>
      <c r="GQ227" s="2615"/>
      <c r="GR227" s="2615"/>
      <c r="GS227" s="2615"/>
      <c r="GT227" s="2615"/>
      <c r="GU227" s="2615"/>
      <c r="GV227" s="2615"/>
      <c r="GW227" s="2615"/>
      <c r="GX227" s="2615"/>
      <c r="GY227" s="2615"/>
      <c r="GZ227" s="2615"/>
      <c r="HA227" s="2615"/>
      <c r="HB227" s="2615"/>
      <c r="HC227" s="2615"/>
      <c r="HD227" s="2615"/>
      <c r="HE227" s="2615"/>
      <c r="HF227" s="2615"/>
      <c r="HG227" s="2615"/>
      <c r="HH227" s="2615"/>
      <c r="HI227" s="2615"/>
      <c r="HJ227" s="2615"/>
      <c r="HK227" s="2615"/>
      <c r="HL227" s="2615"/>
      <c r="HM227" s="2615"/>
      <c r="HN227" s="2615"/>
      <c r="HO227" s="2615"/>
      <c r="HP227" s="2615"/>
      <c r="HQ227" s="2615"/>
      <c r="HR227" s="2615"/>
      <c r="HS227" s="2615"/>
      <c r="HT227" s="2615"/>
      <c r="HU227" s="2615"/>
      <c r="HV227" s="2615"/>
      <c r="HW227" s="2615"/>
      <c r="HX227" s="2615"/>
      <c r="HY227" s="2615"/>
      <c r="HZ227" s="2615"/>
      <c r="IA227" s="2615"/>
      <c r="IB227" s="2615"/>
      <c r="IC227" s="2615"/>
      <c r="ID227" s="2615"/>
      <c r="IE227" s="2615"/>
      <c r="IF227" s="2615"/>
      <c r="IG227" s="2615"/>
      <c r="IH227" s="2615"/>
      <c r="II227" s="2615"/>
      <c r="IJ227" s="2615"/>
      <c r="IK227" s="2615"/>
      <c r="IL227" s="2615"/>
      <c r="IM227" s="2615"/>
      <c r="IN227" s="2615"/>
      <c r="IO227" s="2615"/>
      <c r="IP227" s="2615"/>
      <c r="IQ227" s="2615"/>
      <c r="IR227" s="2615"/>
      <c r="IS227" s="2615"/>
      <c r="IT227" s="2615"/>
      <c r="IU227" s="2615"/>
      <c r="IV227" s="2615"/>
      <c r="IW227" s="2615"/>
      <c r="IX227" s="2615"/>
      <c r="IY227" s="2615"/>
      <c r="IZ227" s="2615"/>
      <c r="JA227" s="2615"/>
      <c r="JB227" s="2615"/>
      <c r="JC227" s="2615"/>
      <c r="JD227" s="2615"/>
      <c r="JE227" s="2615"/>
      <c r="JF227" s="2615"/>
      <c r="JG227" s="2615"/>
      <c r="JH227" s="2615"/>
      <c r="JI227" s="2615"/>
      <c r="JJ227" s="2615"/>
      <c r="JK227" s="2615"/>
      <c r="JL227" s="2615"/>
      <c r="JM227" s="2615"/>
      <c r="JN227" s="2615"/>
      <c r="JO227" s="2615"/>
      <c r="JP227" s="2615"/>
      <c r="JQ227" s="2615"/>
      <c r="JR227" s="2615"/>
      <c r="JS227" s="2615"/>
      <c r="JT227" s="2615"/>
      <c r="JU227" s="2615"/>
      <c r="JV227" s="2615"/>
      <c r="JW227" s="2615"/>
      <c r="JX227" s="2615"/>
      <c r="JY227" s="2615"/>
      <c r="JZ227" s="2615"/>
      <c r="KA227" s="2615"/>
      <c r="KB227" s="2615"/>
      <c r="KC227" s="2615"/>
      <c r="KD227" s="2615"/>
      <c r="KE227" s="2615"/>
      <c r="KF227" s="2615"/>
      <c r="KG227" s="2615"/>
      <c r="KH227" s="2615"/>
      <c r="KI227" s="2615"/>
      <c r="KJ227" s="2615"/>
      <c r="KK227" s="2615"/>
      <c r="KL227" s="2615"/>
      <c r="KM227" s="2615"/>
      <c r="KN227" s="2615"/>
      <c r="KO227" s="2615"/>
      <c r="KP227" s="2615"/>
      <c r="KQ227" s="2615"/>
      <c r="KR227" s="2615"/>
      <c r="KS227" s="2615"/>
      <c r="KT227" s="2615"/>
      <c r="KU227" s="2615"/>
      <c r="KV227" s="2615"/>
      <c r="KW227" s="2615"/>
      <c r="KX227" s="2615"/>
      <c r="KY227" s="2615"/>
      <c r="KZ227" s="2615"/>
      <c r="LA227" s="2615"/>
      <c r="LB227" s="2615"/>
      <c r="LC227" s="2615"/>
      <c r="LD227" s="2615"/>
      <c r="LE227" s="2615"/>
      <c r="LF227" s="2615"/>
      <c r="LG227" s="2615"/>
      <c r="LH227" s="2615"/>
      <c r="LI227" s="2615"/>
      <c r="LJ227" s="2615"/>
      <c r="LK227" s="2615"/>
      <c r="LL227" s="2615"/>
      <c r="LM227" s="2615"/>
      <c r="LN227" s="2615"/>
      <c r="LO227" s="2615"/>
      <c r="LP227" s="2615"/>
      <c r="LQ227" s="2615"/>
      <c r="LR227" s="2615"/>
      <c r="LS227" s="2615"/>
      <c r="LT227" s="2615"/>
      <c r="LU227" s="2615"/>
      <c r="LV227" s="2615"/>
      <c r="LW227" s="2615"/>
      <c r="LX227" s="2615"/>
      <c r="LY227" s="2615"/>
      <c r="LZ227" s="2615"/>
      <c r="MA227" s="2615"/>
      <c r="MB227" s="2615"/>
      <c r="MC227" s="2615"/>
      <c r="MD227" s="2615"/>
      <c r="ME227" s="2615"/>
      <c r="MF227" s="2615"/>
      <c r="MG227" s="2615"/>
      <c r="MH227" s="2615"/>
      <c r="MI227" s="2615"/>
      <c r="MJ227" s="2615"/>
      <c r="MK227" s="2615"/>
      <c r="ML227" s="2615"/>
      <c r="MM227" s="2615"/>
      <c r="MN227" s="2615"/>
      <c r="MO227" s="2615"/>
      <c r="MP227" s="2615"/>
      <c r="MQ227" s="2615"/>
      <c r="MR227" s="2615"/>
      <c r="MS227" s="2615"/>
      <c r="MT227" s="2615"/>
      <c r="MU227" s="2615"/>
      <c r="MV227" s="2615"/>
      <c r="MW227" s="2615"/>
      <c r="MX227" s="2615"/>
      <c r="MY227" s="2615"/>
      <c r="MZ227" s="2615"/>
      <c r="NA227" s="2615"/>
      <c r="NB227" s="2615"/>
      <c r="NC227" s="2615"/>
      <c r="ND227" s="2615"/>
      <c r="NE227" s="2615"/>
      <c r="NF227" s="2615"/>
      <c r="NG227" s="2615"/>
      <c r="NH227" s="2615"/>
      <c r="NI227" s="2615"/>
      <c r="NJ227" s="2615"/>
      <c r="NK227" s="2615"/>
      <c r="NL227" s="2615"/>
      <c r="NM227" s="2615"/>
      <c r="NN227" s="2615"/>
      <c r="NO227" s="2615"/>
      <c r="NP227" s="2615"/>
      <c r="NQ227" s="2615"/>
      <c r="NR227" s="2615"/>
      <c r="NS227" s="2615"/>
      <c r="NT227" s="2615"/>
      <c r="NU227" s="2615"/>
      <c r="NV227" s="2615"/>
      <c r="NW227" s="2615"/>
      <c r="NX227" s="2615"/>
      <c r="NY227" s="2615"/>
      <c r="NZ227" s="2615"/>
      <c r="OA227" s="2615"/>
      <c r="OB227" s="2615"/>
      <c r="OC227" s="2615"/>
      <c r="OD227" s="2615"/>
      <c r="OE227" s="2615"/>
      <c r="OF227" s="2615"/>
      <c r="OG227" s="2615"/>
      <c r="OH227" s="2615"/>
      <c r="OI227" s="2615"/>
      <c r="OJ227" s="2615"/>
      <c r="OK227" s="2615"/>
      <c r="OL227" s="2615"/>
      <c r="OM227" s="2615"/>
      <c r="ON227" s="2615"/>
      <c r="OO227" s="2615"/>
      <c r="OP227" s="2615"/>
      <c r="OQ227" s="2615"/>
      <c r="OR227" s="2615"/>
      <c r="OS227" s="2615"/>
      <c r="OT227" s="2615"/>
      <c r="OU227" s="2615"/>
      <c r="OV227" s="2615"/>
      <c r="OW227" s="2615"/>
      <c r="OX227" s="2615"/>
      <c r="OY227" s="2615"/>
      <c r="OZ227" s="2615"/>
      <c r="PA227" s="2615"/>
      <c r="PB227" s="2615"/>
      <c r="PC227" s="2615"/>
      <c r="PD227" s="2615"/>
      <c r="PE227" s="2615"/>
      <c r="PF227" s="2615"/>
      <c r="PG227" s="2615"/>
      <c r="PH227" s="2615"/>
      <c r="PI227" s="2615"/>
      <c r="PJ227" s="2615"/>
      <c r="PK227" s="2615"/>
      <c r="PL227" s="2615"/>
      <c r="PM227" s="2615"/>
      <c r="PN227" s="2615"/>
      <c r="PO227" s="2615"/>
      <c r="PP227" s="2615"/>
      <c r="PQ227" s="2615"/>
      <c r="PR227" s="2615"/>
      <c r="PS227" s="2615"/>
      <c r="PT227" s="2615"/>
      <c r="PU227" s="2615"/>
      <c r="PV227" s="2615"/>
      <c r="PW227" s="2615"/>
      <c r="PX227" s="2615"/>
      <c r="PY227" s="2615"/>
      <c r="PZ227" s="2615"/>
      <c r="QA227" s="2615"/>
      <c r="QB227" s="2615"/>
      <c r="QC227" s="2615"/>
      <c r="QD227" s="2615"/>
      <c r="QE227" s="2615"/>
      <c r="QF227" s="2615"/>
      <c r="QG227" s="2615"/>
      <c r="QH227" s="2615"/>
      <c r="QI227" s="2615"/>
      <c r="QJ227" s="2615"/>
      <c r="QK227" s="2615"/>
      <c r="QL227" s="2615"/>
      <c r="QM227" s="2615"/>
      <c r="QN227" s="2615"/>
      <c r="QO227" s="2615"/>
      <c r="QP227" s="2615"/>
      <c r="QQ227" s="2615"/>
      <c r="QR227" s="2615"/>
      <c r="QS227" s="2615"/>
      <c r="QT227" s="2615"/>
      <c r="QU227" s="2615"/>
      <c r="QV227" s="2615"/>
      <c r="QW227" s="2615"/>
      <c r="QX227" s="2615"/>
      <c r="QY227" s="2615"/>
      <c r="QZ227" s="2615"/>
      <c r="RA227" s="2615"/>
      <c r="RB227" s="2615"/>
      <c r="RC227" s="2615"/>
      <c r="RD227" s="2615"/>
      <c r="RE227" s="2615"/>
      <c r="RF227" s="2615"/>
      <c r="RG227" s="2615"/>
      <c r="RH227" s="2615"/>
      <c r="RI227" s="2615"/>
      <c r="RJ227" s="2615"/>
      <c r="RK227" s="2615"/>
      <c r="RL227" s="2615"/>
      <c r="RM227" s="2615"/>
      <c r="RN227" s="2615"/>
      <c r="RO227" s="2615"/>
      <c r="RP227" s="2615"/>
      <c r="RQ227" s="2615"/>
      <c r="RR227" s="2615"/>
      <c r="RS227" s="2615"/>
      <c r="RT227" s="2615"/>
      <c r="RU227" s="2615"/>
      <c r="RV227" s="2615"/>
      <c r="RW227" s="2615"/>
      <c r="RX227" s="2615"/>
      <c r="RY227" s="2615"/>
      <c r="RZ227" s="2615"/>
      <c r="SA227" s="2615"/>
      <c r="SB227" s="2615"/>
      <c r="SC227" s="2615"/>
      <c r="SD227" s="2615"/>
      <c r="SE227" s="2615"/>
      <c r="SF227" s="2615"/>
      <c r="SG227" s="2615"/>
      <c r="SH227" s="2615"/>
      <c r="SI227" s="2615"/>
      <c r="SJ227" s="2615"/>
      <c r="SK227" s="2615"/>
      <c r="SL227" s="2615"/>
      <c r="SM227" s="2615"/>
      <c r="SN227" s="2615"/>
      <c r="SO227" s="2615"/>
      <c r="SP227" s="2615"/>
      <c r="SQ227" s="2615"/>
      <c r="SR227" s="2615"/>
      <c r="SS227" s="2615"/>
      <c r="ST227" s="2615"/>
      <c r="SU227" s="2615"/>
      <c r="SV227" s="2615"/>
      <c r="SW227" s="2615"/>
      <c r="SX227" s="2615"/>
      <c r="SY227" s="2615"/>
      <c r="SZ227" s="2615"/>
      <c r="TA227" s="2615"/>
      <c r="TB227" s="2615"/>
      <c r="TC227" s="2615"/>
      <c r="TD227" s="2615"/>
      <c r="TE227" s="2615"/>
      <c r="TF227" s="2615"/>
      <c r="TG227" s="2615"/>
      <c r="TH227" s="2615"/>
      <c r="TI227" s="2615"/>
      <c r="TJ227" s="2615"/>
      <c r="TK227" s="2615"/>
      <c r="TL227" s="2615"/>
      <c r="TM227" s="2615"/>
      <c r="TN227" s="2615"/>
      <c r="TO227" s="2615"/>
      <c r="TP227" s="2615"/>
      <c r="TQ227" s="2615"/>
      <c r="TR227" s="2615"/>
      <c r="TS227" s="2615"/>
      <c r="TT227" s="2615"/>
      <c r="TU227" s="2615"/>
      <c r="TV227" s="2615"/>
      <c r="TW227" s="2615"/>
      <c r="TX227" s="2615"/>
      <c r="TY227" s="2615"/>
      <c r="TZ227" s="2615"/>
      <c r="UA227" s="2615"/>
      <c r="UB227" s="2615"/>
      <c r="UC227" s="2615"/>
      <c r="UD227" s="2615"/>
      <c r="UE227" s="2615"/>
      <c r="UF227" s="2615"/>
      <c r="UG227" s="2615"/>
      <c r="UH227" s="2615"/>
      <c r="UI227" s="2615"/>
      <c r="UJ227" s="2615"/>
      <c r="UK227" s="2615"/>
      <c r="UL227" s="2615"/>
      <c r="UM227" s="2615"/>
      <c r="UN227" s="2615"/>
      <c r="UO227" s="2615"/>
      <c r="UP227" s="2615"/>
      <c r="UQ227" s="2615"/>
      <c r="UR227" s="2615"/>
      <c r="US227" s="2615"/>
      <c r="UT227" s="2615"/>
      <c r="UU227" s="2615"/>
      <c r="UV227" s="2615"/>
      <c r="UW227" s="2615"/>
      <c r="UX227" s="2615"/>
      <c r="UY227" s="2615"/>
      <c r="UZ227" s="2615"/>
      <c r="VA227" s="2615"/>
      <c r="VB227" s="2615"/>
      <c r="VC227" s="2615"/>
      <c r="VD227" s="2615"/>
      <c r="VE227" s="2615"/>
      <c r="VF227" s="2615"/>
      <c r="VG227" s="2615"/>
      <c r="VH227" s="2615"/>
      <c r="VI227" s="2615"/>
      <c r="VJ227" s="2615"/>
      <c r="VK227" s="2615"/>
      <c r="VL227" s="2615"/>
      <c r="VM227" s="2615"/>
      <c r="VN227" s="2615"/>
      <c r="VO227" s="2615"/>
      <c r="VP227" s="2615"/>
      <c r="VQ227" s="2615"/>
      <c r="VR227" s="2615"/>
      <c r="VS227" s="2615"/>
      <c r="VT227" s="2615"/>
      <c r="VU227" s="2615"/>
      <c r="VV227" s="2615"/>
      <c r="VW227" s="2615"/>
      <c r="VX227" s="2615"/>
      <c r="VY227" s="2615"/>
      <c r="VZ227" s="2615"/>
      <c r="WA227" s="2615"/>
      <c r="WB227" s="2615"/>
      <c r="WC227" s="2615"/>
      <c r="WD227" s="2615"/>
      <c r="WE227" s="2615"/>
      <c r="WF227" s="2615"/>
      <c r="WG227" s="2615"/>
      <c r="WH227" s="2615"/>
      <c r="WI227" s="2615"/>
      <c r="WJ227" s="2615"/>
      <c r="WK227" s="2615"/>
      <c r="WL227" s="2615"/>
      <c r="WM227" s="2615"/>
      <c r="WN227" s="2615"/>
      <c r="WO227" s="2615"/>
      <c r="WP227" s="2615"/>
      <c r="WQ227" s="2615"/>
      <c r="WR227" s="2615"/>
      <c r="WS227" s="2615"/>
      <c r="WT227" s="2615"/>
      <c r="WU227" s="2615"/>
      <c r="WV227" s="2615"/>
      <c r="WW227" s="2615"/>
      <c r="WX227" s="2615"/>
      <c r="WY227" s="2615"/>
      <c r="WZ227" s="2615"/>
      <c r="XA227" s="2615"/>
      <c r="XB227" s="2615"/>
      <c r="XC227" s="2615"/>
      <c r="XD227" s="2615"/>
      <c r="XE227" s="2615"/>
      <c r="XF227" s="2615"/>
      <c r="XG227" s="2615"/>
      <c r="XH227" s="2615"/>
      <c r="XI227" s="2615"/>
      <c r="XJ227" s="2615"/>
      <c r="XK227" s="2615"/>
      <c r="XL227" s="2615"/>
      <c r="XM227" s="2615"/>
      <c r="XN227" s="2615"/>
      <c r="XO227" s="2615"/>
      <c r="XP227" s="2615"/>
      <c r="XQ227" s="2615"/>
      <c r="XR227" s="2615"/>
      <c r="XS227" s="2615"/>
      <c r="XT227" s="2615"/>
      <c r="XU227" s="2615"/>
      <c r="XV227" s="2615"/>
      <c r="XW227" s="2615"/>
      <c r="XX227" s="2615"/>
      <c r="XY227" s="2615"/>
      <c r="XZ227" s="2615"/>
      <c r="YA227" s="2615"/>
      <c r="YB227" s="2615"/>
      <c r="YC227" s="2615"/>
      <c r="YD227" s="2615"/>
      <c r="YE227" s="2615"/>
      <c r="YF227" s="2615"/>
      <c r="YG227" s="2615"/>
      <c r="YH227" s="2615"/>
      <c r="YI227" s="2615"/>
      <c r="YJ227" s="2615"/>
      <c r="YK227" s="2615"/>
      <c r="YL227" s="2615"/>
      <c r="YM227" s="2615"/>
      <c r="YN227" s="2615"/>
      <c r="YO227" s="2615"/>
      <c r="YP227" s="2615"/>
      <c r="YQ227" s="2615"/>
      <c r="YR227" s="2615"/>
      <c r="YS227" s="2615"/>
      <c r="YT227" s="2615"/>
      <c r="YU227" s="2615"/>
      <c r="YV227" s="2615"/>
      <c r="YW227" s="2615"/>
      <c r="YX227" s="2615"/>
      <c r="YY227" s="2615"/>
      <c r="YZ227" s="2615"/>
      <c r="ZA227" s="2615"/>
      <c r="ZB227" s="2615"/>
      <c r="ZC227" s="2615"/>
      <c r="ZD227" s="2615"/>
      <c r="ZE227" s="2615"/>
      <c r="ZF227" s="2615"/>
      <c r="ZG227" s="2615"/>
      <c r="ZH227" s="2615"/>
      <c r="ZI227" s="2615"/>
      <c r="ZJ227" s="2615"/>
      <c r="ZK227" s="2615"/>
      <c r="ZL227" s="2615"/>
      <c r="ZM227" s="2615"/>
      <c r="ZN227" s="2615"/>
      <c r="ZO227" s="2615"/>
      <c r="ZP227" s="2615"/>
      <c r="ZQ227" s="2615"/>
      <c r="ZR227" s="2615"/>
      <c r="ZS227" s="2615"/>
      <c r="ZT227" s="2615"/>
      <c r="ZU227" s="2615"/>
      <c r="ZV227" s="2615"/>
      <c r="ZW227" s="2615"/>
      <c r="ZX227" s="2615"/>
      <c r="ZY227" s="2615"/>
      <c r="ZZ227" s="2615"/>
      <c r="AAA227" s="2615"/>
      <c r="AAB227" s="2615"/>
      <c r="AAC227" s="2615"/>
      <c r="AAD227" s="2615"/>
      <c r="AAE227" s="2615"/>
      <c r="AAF227" s="2615"/>
      <c r="AAG227" s="2615"/>
      <c r="AAH227" s="2615"/>
      <c r="AAI227" s="2615"/>
      <c r="AAJ227" s="2615"/>
      <c r="AAK227" s="2615"/>
      <c r="AAL227" s="2615"/>
      <c r="AAM227" s="2615"/>
      <c r="AAN227" s="2615"/>
      <c r="AAO227" s="2615"/>
      <c r="AAP227" s="2615"/>
      <c r="AAQ227" s="2615"/>
      <c r="AAR227" s="2615"/>
      <c r="AAS227" s="2615"/>
      <c r="AAT227" s="2615"/>
      <c r="AAU227" s="2615"/>
      <c r="AAV227" s="2615"/>
      <c r="AAW227" s="2615"/>
      <c r="AAX227" s="2615"/>
      <c r="AAY227" s="2615"/>
      <c r="AAZ227" s="2615"/>
      <c r="ABA227" s="2615"/>
      <c r="ABB227" s="2615"/>
      <c r="ABC227" s="2615"/>
      <c r="ABD227" s="2615"/>
      <c r="ABE227" s="2615"/>
      <c r="ABF227" s="2615"/>
      <c r="ABG227" s="2615"/>
      <c r="ABH227" s="2615"/>
      <c r="ABI227" s="2615"/>
      <c r="ABJ227" s="2615"/>
      <c r="ABK227" s="2615"/>
      <c r="ABL227" s="2615"/>
      <c r="ABM227" s="2615"/>
      <c r="ABN227" s="2615"/>
      <c r="ABO227" s="2615"/>
      <c r="ABP227" s="2615"/>
      <c r="ABQ227" s="2615"/>
      <c r="ABR227" s="2615"/>
      <c r="ABS227" s="2615"/>
      <c r="ABT227" s="2615"/>
      <c r="ABU227" s="2615"/>
      <c r="ABV227" s="2615"/>
      <c r="ABW227" s="2615"/>
      <c r="ABX227" s="2615"/>
      <c r="ABY227" s="2615"/>
      <c r="ABZ227" s="2615"/>
      <c r="ACA227" s="2615"/>
      <c r="ACB227" s="2615"/>
      <c r="ACC227" s="2615"/>
      <c r="ACD227" s="2615"/>
      <c r="ACE227" s="2615"/>
      <c r="ACF227" s="2615"/>
      <c r="ACG227" s="2615"/>
      <c r="ACH227" s="2615"/>
      <c r="ACI227" s="2615"/>
      <c r="ACJ227" s="2615"/>
      <c r="ACK227" s="2615"/>
      <c r="ACL227" s="2615"/>
      <c r="ACM227" s="2615"/>
      <c r="ACN227" s="2615"/>
      <c r="ACO227" s="2615"/>
      <c r="ACP227" s="2615"/>
      <c r="ACQ227" s="2615"/>
      <c r="ACR227" s="2615"/>
      <c r="ACS227" s="2615"/>
      <c r="ACT227" s="2615"/>
      <c r="ACU227" s="2615"/>
      <c r="ACV227" s="2615"/>
      <c r="ACW227" s="2615"/>
      <c r="ACX227" s="2615"/>
      <c r="ACY227" s="2615"/>
      <c r="ACZ227" s="2615"/>
      <c r="ADA227" s="2615"/>
      <c r="ADB227" s="2615"/>
      <c r="ADC227" s="2615"/>
      <c r="ADD227" s="2615"/>
      <c r="ADE227" s="2615"/>
      <c r="ADF227" s="2615"/>
      <c r="ADG227" s="2615"/>
      <c r="ADH227" s="2615"/>
      <c r="ADI227" s="2615"/>
      <c r="ADJ227" s="2615"/>
      <c r="ADK227" s="2615"/>
      <c r="ADL227" s="2615"/>
      <c r="ADM227" s="2615"/>
      <c r="ADN227" s="2615"/>
      <c r="ADO227" s="2615"/>
      <c r="ADP227" s="2615"/>
      <c r="ADQ227" s="2615"/>
      <c r="ADR227" s="2615"/>
      <c r="ADS227" s="2615"/>
      <c r="ADT227" s="2615"/>
      <c r="ADU227" s="2615"/>
      <c r="ADV227" s="2615"/>
      <c r="ADW227" s="2615"/>
      <c r="ADX227" s="2615"/>
      <c r="ADY227" s="2615"/>
      <c r="ADZ227" s="2615"/>
      <c r="AEA227" s="2615"/>
      <c r="AEB227" s="2615"/>
      <c r="AEC227" s="2615"/>
      <c r="AED227" s="2615"/>
      <c r="AEE227" s="2615"/>
      <c r="AEF227" s="2615"/>
      <c r="AEG227" s="2615"/>
      <c r="AEH227" s="2615"/>
      <c r="AEI227" s="2615"/>
      <c r="AEJ227" s="2615"/>
      <c r="AEK227" s="2615"/>
      <c r="AEL227" s="2615"/>
      <c r="AEM227" s="2615"/>
      <c r="AEN227" s="2615"/>
      <c r="AEO227" s="2615"/>
      <c r="AEP227" s="2615"/>
      <c r="AEQ227" s="2615"/>
      <c r="AER227" s="2615"/>
      <c r="AES227" s="2615"/>
      <c r="AET227" s="2615"/>
      <c r="AEU227" s="2615"/>
      <c r="AEV227" s="2615"/>
      <c r="AEW227" s="2615"/>
      <c r="AEX227" s="2615"/>
      <c r="AEY227" s="2615"/>
      <c r="AEZ227" s="2615"/>
      <c r="AFA227" s="2615"/>
      <c r="AFB227" s="2615"/>
      <c r="AFC227" s="2615"/>
      <c r="AFD227" s="2615"/>
      <c r="AFE227" s="2615"/>
      <c r="AFF227" s="2615"/>
      <c r="AFG227" s="2615"/>
      <c r="AFH227" s="2615"/>
      <c r="AFI227" s="2615"/>
      <c r="AFJ227" s="2615"/>
      <c r="AFK227" s="2615"/>
      <c r="AFL227" s="2615"/>
      <c r="AFM227" s="2615"/>
      <c r="AFN227" s="2615"/>
      <c r="AFO227" s="2615"/>
      <c r="AFP227" s="2615"/>
      <c r="AFQ227" s="2615"/>
      <c r="AFR227" s="2615"/>
      <c r="AFS227" s="2615"/>
      <c r="AFT227" s="2615"/>
      <c r="AFU227" s="2615"/>
      <c r="AFV227" s="2615"/>
      <c r="AFW227" s="2615"/>
      <c r="AFX227" s="2615"/>
      <c r="AFY227" s="2615"/>
      <c r="AFZ227" s="2615"/>
      <c r="AGA227" s="2615"/>
      <c r="AGB227" s="2615"/>
      <c r="AGC227" s="2615"/>
      <c r="AGD227" s="2615"/>
      <c r="AGE227" s="2615"/>
      <c r="AGF227" s="2615"/>
      <c r="AGG227" s="2615"/>
      <c r="AGH227" s="2615"/>
      <c r="AGI227" s="2615"/>
      <c r="AGJ227" s="2615"/>
      <c r="AGK227" s="2615"/>
      <c r="AGL227" s="2615"/>
      <c r="AGM227" s="2615"/>
      <c r="AGN227" s="2615"/>
      <c r="AGO227" s="2615"/>
      <c r="AGP227" s="2615"/>
      <c r="AGQ227" s="2615"/>
      <c r="AGR227" s="2615"/>
      <c r="AGS227" s="2615"/>
      <c r="AGT227" s="2615"/>
      <c r="AGU227" s="2615"/>
      <c r="AGV227" s="2615"/>
      <c r="AGW227" s="2615"/>
      <c r="AGX227" s="2615"/>
      <c r="AGY227" s="2615"/>
      <c r="AGZ227" s="2615"/>
      <c r="AHA227" s="2615"/>
      <c r="AHB227" s="2615"/>
      <c r="AHC227" s="2615"/>
      <c r="AHD227" s="2615"/>
      <c r="AHE227" s="2615"/>
      <c r="AHF227" s="2615"/>
      <c r="AHG227" s="2615"/>
      <c r="AHH227" s="2615"/>
      <c r="AHI227" s="2615"/>
      <c r="AHJ227" s="2615"/>
      <c r="AHK227" s="2615"/>
      <c r="AHL227" s="2615"/>
      <c r="AHM227" s="2615"/>
      <c r="AHN227" s="2615"/>
      <c r="AHO227" s="2615"/>
      <c r="AHP227" s="2615"/>
      <c r="AHQ227" s="2615"/>
      <c r="AHR227" s="2615"/>
      <c r="AHS227" s="2615"/>
      <c r="AHT227" s="2615"/>
      <c r="AHU227" s="2615"/>
      <c r="AHV227" s="2615"/>
      <c r="AHW227" s="2615"/>
      <c r="AHX227" s="2615"/>
      <c r="AHY227" s="2615"/>
      <c r="AHZ227" s="2615"/>
      <c r="AIA227" s="2615"/>
      <c r="AIB227" s="2615"/>
      <c r="AIC227" s="2615"/>
      <c r="AID227" s="2615"/>
      <c r="AIE227" s="2615"/>
      <c r="AIF227" s="2615"/>
      <c r="AIG227" s="2615"/>
      <c r="AIH227" s="2615"/>
      <c r="AII227" s="2615"/>
      <c r="AIJ227" s="2615"/>
      <c r="AIK227" s="2615"/>
      <c r="AIL227" s="2615"/>
      <c r="AIM227" s="2615"/>
      <c r="AIN227" s="2615"/>
      <c r="AIO227" s="2615"/>
      <c r="AIP227" s="2615"/>
      <c r="AIQ227" s="2615"/>
      <c r="AIR227" s="2615"/>
      <c r="AIS227" s="2615"/>
      <c r="AIT227" s="2615"/>
      <c r="AIU227" s="2615"/>
      <c r="AIV227" s="2615"/>
      <c r="AIW227" s="2615"/>
      <c r="AIX227" s="2615"/>
      <c r="AIY227" s="2615"/>
      <c r="AIZ227" s="2615"/>
      <c r="AJA227" s="2615"/>
      <c r="AJB227" s="2615"/>
      <c r="AJC227" s="2615"/>
      <c r="AJD227" s="2615"/>
      <c r="AJE227" s="2615"/>
      <c r="AJF227" s="2615"/>
      <c r="AJG227" s="2615"/>
      <c r="AJH227" s="2615"/>
      <c r="AJI227" s="2615"/>
      <c r="AJJ227" s="2615"/>
      <c r="AJK227" s="2615"/>
      <c r="AJL227" s="2615"/>
      <c r="AJM227" s="2615"/>
      <c r="AJN227" s="2615"/>
      <c r="AJO227" s="2615"/>
      <c r="AJP227" s="2615"/>
      <c r="AJQ227" s="2615"/>
      <c r="AJR227" s="2615"/>
      <c r="AJS227" s="2615"/>
      <c r="AJT227" s="2615"/>
      <c r="AJU227" s="2615"/>
      <c r="AJV227" s="2615"/>
      <c r="AJW227" s="2615"/>
      <c r="AJX227" s="2615"/>
      <c r="AJY227" s="2615"/>
      <c r="AJZ227" s="2615"/>
      <c r="AKA227" s="2615"/>
      <c r="AKB227" s="2615"/>
      <c r="AKC227" s="2615"/>
      <c r="AKD227" s="2615"/>
      <c r="AKE227" s="2615"/>
      <c r="AKF227" s="2615"/>
      <c r="AKG227" s="2615"/>
      <c r="AKH227" s="2615"/>
      <c r="AKI227" s="2615"/>
      <c r="AKJ227" s="2615"/>
      <c r="AKK227" s="2615"/>
      <c r="AKL227" s="2615"/>
      <c r="AKM227" s="2615"/>
      <c r="AKN227" s="2615"/>
      <c r="AKO227" s="2615"/>
      <c r="AKP227" s="2615"/>
      <c r="AKQ227" s="2615"/>
      <c r="AKR227" s="2615"/>
      <c r="AKS227" s="2615"/>
      <c r="AKT227" s="2615"/>
      <c r="AKU227" s="2615"/>
      <c r="AKV227" s="2615"/>
      <c r="AKW227" s="2615"/>
      <c r="AKX227" s="2615"/>
      <c r="AKY227" s="2615"/>
      <c r="AKZ227" s="2615"/>
      <c r="ALA227" s="2615"/>
      <c r="ALB227" s="2615"/>
      <c r="ALC227" s="2615"/>
      <c r="ALD227" s="2615"/>
      <c r="ALE227" s="2615"/>
      <c r="ALF227" s="2615"/>
      <c r="ALG227" s="2615"/>
      <c r="ALH227" s="2615"/>
      <c r="ALI227" s="2615"/>
      <c r="ALJ227" s="2615"/>
      <c r="ALK227" s="2615"/>
      <c r="ALL227" s="2615"/>
      <c r="ALM227" s="2615"/>
      <c r="ALN227" s="2615"/>
      <c r="ALO227" s="2615"/>
      <c r="ALP227" s="2615"/>
      <c r="ALQ227" s="2615"/>
      <c r="ALR227" s="2615"/>
      <c r="ALS227" s="2615"/>
      <c r="ALT227" s="2615"/>
      <c r="ALU227" s="2615"/>
      <c r="ALV227" s="2615"/>
      <c r="ALW227" s="2615"/>
      <c r="ALX227" s="2615"/>
      <c r="ALY227" s="2615"/>
      <c r="ALZ227" s="2615"/>
      <c r="AMA227" s="2615"/>
      <c r="AMB227" s="2615"/>
      <c r="AMC227" s="2615"/>
      <c r="AMD227" s="2615"/>
      <c r="AME227" s="2615"/>
      <c r="AMF227" s="2615"/>
      <c r="AMG227" s="2615"/>
      <c r="AMH227" s="2615"/>
      <c r="AMI227" s="2615"/>
      <c r="AMJ227" s="2615"/>
      <c r="AMK227" s="2615"/>
      <c r="AML227" s="2615"/>
      <c r="AMM227" s="2615"/>
      <c r="AMN227" s="2615"/>
      <c r="AMO227" s="2615"/>
      <c r="AMP227" s="2615"/>
      <c r="AMQ227" s="2615"/>
      <c r="AMR227" s="2615"/>
      <c r="AMS227" s="2615"/>
      <c r="AMT227" s="2615"/>
      <c r="AMU227" s="2615"/>
      <c r="AMV227" s="2615"/>
      <c r="AMW227" s="2615"/>
      <c r="AMX227" s="2615"/>
      <c r="AMY227" s="2615"/>
      <c r="AMZ227" s="2615"/>
      <c r="ANA227" s="2615"/>
      <c r="ANB227" s="2615"/>
      <c r="ANC227" s="2615"/>
      <c r="AND227" s="2615"/>
      <c r="ANE227" s="2615"/>
      <c r="ANF227" s="2615"/>
      <c r="ANG227" s="2615"/>
      <c r="ANH227" s="2615"/>
      <c r="ANI227" s="2615"/>
      <c r="ANJ227" s="2615"/>
      <c r="ANK227" s="2615"/>
      <c r="ANL227" s="2615"/>
      <c r="ANM227" s="2615"/>
      <c r="ANN227" s="2615"/>
      <c r="ANO227" s="2615"/>
      <c r="ANP227" s="2615"/>
      <c r="ANQ227" s="2615"/>
      <c r="ANR227" s="2615"/>
      <c r="ANS227" s="2615"/>
      <c r="ANT227" s="2615"/>
      <c r="ANU227" s="2615"/>
      <c r="ANV227" s="2615"/>
      <c r="ANW227" s="2615"/>
      <c r="ANX227" s="2615"/>
      <c r="ANY227" s="2615"/>
      <c r="ANZ227" s="2615"/>
      <c r="AOA227" s="2615"/>
      <c r="AOB227" s="2615"/>
      <c r="AOC227" s="2615"/>
      <c r="AOD227" s="2615"/>
      <c r="AOE227" s="2615"/>
      <c r="AOF227" s="2615"/>
      <c r="AOG227" s="2615"/>
      <c r="AOH227" s="2615"/>
      <c r="AOI227" s="2615"/>
      <c r="AOJ227" s="2615"/>
      <c r="AOK227" s="2615"/>
      <c r="AOL227" s="2615"/>
      <c r="AOM227" s="2615"/>
      <c r="AON227" s="2615"/>
      <c r="AOO227" s="2615"/>
      <c r="AOP227" s="2615"/>
      <c r="AOQ227" s="2615"/>
      <c r="AOR227" s="2615"/>
      <c r="AOS227" s="2615"/>
      <c r="AOT227" s="2615"/>
      <c r="AOU227" s="2615"/>
      <c r="AOV227" s="2615"/>
      <c r="AOW227" s="2615"/>
      <c r="AOX227" s="2615"/>
      <c r="AOY227" s="2615"/>
      <c r="AOZ227" s="2615"/>
      <c r="APA227" s="2615"/>
      <c r="APB227" s="2615"/>
      <c r="APC227" s="2615"/>
      <c r="APD227" s="2615"/>
      <c r="APE227" s="2615"/>
      <c r="APF227" s="2615"/>
      <c r="APG227" s="2615"/>
      <c r="APH227" s="2615"/>
      <c r="API227" s="2615"/>
      <c r="APJ227" s="2615"/>
      <c r="APK227" s="2615"/>
      <c r="APL227" s="2615"/>
      <c r="APM227" s="2615"/>
      <c r="APN227" s="2615"/>
      <c r="APO227" s="2615"/>
      <c r="APP227" s="2615"/>
      <c r="APQ227" s="2615"/>
      <c r="APR227" s="2615"/>
      <c r="APS227" s="2615"/>
      <c r="APT227" s="2615"/>
      <c r="APU227" s="2615"/>
      <c r="APV227" s="2615"/>
      <c r="APW227" s="2615"/>
      <c r="APX227" s="2615"/>
      <c r="APY227" s="2615"/>
      <c r="APZ227" s="2615"/>
      <c r="AQA227" s="2615"/>
      <c r="AQB227" s="2615"/>
      <c r="AQC227" s="2615"/>
      <c r="AQD227" s="2615"/>
      <c r="AQE227" s="2615"/>
      <c r="AQF227" s="2615"/>
      <c r="AQG227" s="2615"/>
      <c r="AQH227" s="2615"/>
      <c r="AQI227" s="2615"/>
      <c r="AQJ227" s="2615"/>
      <c r="AQK227" s="2615"/>
      <c r="AQL227" s="2615"/>
      <c r="AQM227" s="2615"/>
      <c r="AQN227" s="2615"/>
      <c r="AQO227" s="2615"/>
      <c r="AQP227" s="2615"/>
      <c r="AQQ227" s="2615"/>
      <c r="AQR227" s="2615"/>
      <c r="AQS227" s="2615"/>
      <c r="AQT227" s="2615"/>
      <c r="AQU227" s="2615"/>
      <c r="AQV227" s="2615"/>
      <c r="AQW227" s="2615"/>
      <c r="AQX227" s="2615"/>
      <c r="AQY227" s="2615"/>
      <c r="AQZ227" s="2615"/>
      <c r="ARA227" s="2615"/>
      <c r="ARB227" s="2615"/>
      <c r="ARC227" s="2615"/>
      <c r="ARD227" s="2615"/>
      <c r="ARE227" s="2615"/>
      <c r="ARF227" s="2615"/>
      <c r="ARG227" s="2615"/>
      <c r="ARH227" s="2615"/>
      <c r="ARI227" s="2615"/>
      <c r="ARJ227" s="2615"/>
      <c r="ARK227" s="2615"/>
      <c r="ARL227" s="2615"/>
      <c r="ARM227" s="2615"/>
      <c r="ARN227" s="2615"/>
      <c r="ARO227" s="2615"/>
      <c r="ARP227" s="2615"/>
      <c r="ARQ227" s="2615"/>
      <c r="ARR227" s="2615"/>
      <c r="ARS227" s="2615"/>
      <c r="ART227" s="2615"/>
      <c r="ARU227" s="2615"/>
      <c r="ARV227" s="2615"/>
      <c r="ARW227" s="2615"/>
      <c r="ARX227" s="2615"/>
      <c r="ARY227" s="2615"/>
      <c r="ARZ227" s="2615"/>
      <c r="ASA227" s="2615"/>
      <c r="ASB227" s="2615"/>
      <c r="ASC227" s="2615"/>
      <c r="ASD227" s="2615"/>
      <c r="ASE227" s="2615"/>
      <c r="ASF227" s="2615"/>
      <c r="ASG227" s="2615"/>
      <c r="ASH227" s="2615"/>
      <c r="ASI227" s="2615"/>
      <c r="ASJ227" s="2615"/>
      <c r="ASK227" s="2615"/>
      <c r="ASL227" s="2615"/>
      <c r="ASM227" s="2615"/>
      <c r="ASN227" s="2615"/>
      <c r="ASO227" s="2615"/>
      <c r="ASP227" s="2615"/>
      <c r="ASQ227" s="2615"/>
      <c r="ASR227" s="2615"/>
      <c r="ASS227" s="2615"/>
      <c r="AST227" s="2615"/>
      <c r="ASU227" s="2615"/>
      <c r="ASV227" s="2615"/>
      <c r="ASW227" s="2615"/>
      <c r="ASX227" s="2615"/>
      <c r="ASY227" s="2615"/>
      <c r="ASZ227" s="2615"/>
      <c r="ATA227" s="2615"/>
      <c r="ATB227" s="2615"/>
      <c r="ATC227" s="2615"/>
      <c r="ATD227" s="2615"/>
      <c r="ATE227" s="2615"/>
      <c r="ATF227" s="2615"/>
      <c r="ATG227" s="2615"/>
      <c r="ATH227" s="2615"/>
      <c r="ATI227" s="2615"/>
      <c r="ATJ227" s="2615"/>
      <c r="ATK227" s="2615"/>
      <c r="ATL227" s="2615"/>
      <c r="ATM227" s="2615"/>
      <c r="ATN227" s="2615"/>
      <c r="ATO227" s="2615"/>
      <c r="ATP227" s="2615"/>
      <c r="ATQ227" s="2615"/>
      <c r="ATR227" s="2615"/>
      <c r="ATS227" s="2615"/>
      <c r="ATT227" s="2615"/>
      <c r="ATU227" s="2615"/>
      <c r="ATV227" s="2615"/>
      <c r="ATW227" s="2615"/>
      <c r="ATX227" s="2615"/>
      <c r="ATY227" s="2615"/>
      <c r="ATZ227" s="2615"/>
      <c r="AUA227" s="2615"/>
      <c r="AUB227" s="2615"/>
      <c r="AUC227" s="2615"/>
      <c r="AUD227" s="2615"/>
      <c r="AUE227" s="2615"/>
      <c r="AUF227" s="2615"/>
      <c r="AUG227" s="2615"/>
      <c r="AUH227" s="2615"/>
      <c r="AUI227" s="2615"/>
      <c r="AUJ227" s="2615"/>
      <c r="AUK227" s="2615"/>
      <c r="AUL227" s="2615"/>
      <c r="AUM227" s="2615"/>
      <c r="AUN227" s="2615"/>
      <c r="AUO227" s="2615"/>
      <c r="AUP227" s="2615"/>
      <c r="AUQ227" s="2615"/>
      <c r="AUR227" s="2615"/>
      <c r="AUS227" s="2615"/>
      <c r="AUT227" s="2615"/>
      <c r="AUU227" s="2615"/>
      <c r="AUV227" s="2615"/>
      <c r="AUW227" s="2615"/>
      <c r="AUX227" s="2615"/>
      <c r="AUY227" s="2615"/>
      <c r="AUZ227" s="2615"/>
      <c r="AVA227" s="2615"/>
      <c r="AVB227" s="2615"/>
      <c r="AVC227" s="2615"/>
      <c r="AVD227" s="2615"/>
      <c r="AVE227" s="2615"/>
      <c r="AVF227" s="2615"/>
      <c r="AVG227" s="2615"/>
      <c r="AVH227" s="2615"/>
      <c r="AVI227" s="2615"/>
      <c r="AVJ227" s="2615"/>
      <c r="AVK227" s="2615"/>
      <c r="AVL227" s="2615"/>
      <c r="AVM227" s="2615"/>
      <c r="AVN227" s="2615"/>
      <c r="AVO227" s="2615"/>
      <c r="AVP227" s="2615"/>
      <c r="AVQ227" s="2615"/>
      <c r="AVR227" s="2615"/>
      <c r="AVS227" s="2615"/>
      <c r="AVT227" s="2615"/>
      <c r="AVU227" s="2615"/>
      <c r="AVV227" s="2615"/>
      <c r="AVW227" s="2615"/>
      <c r="AVX227" s="2615"/>
      <c r="AVY227" s="2615"/>
      <c r="AVZ227" s="2615"/>
      <c r="AWA227" s="2615"/>
      <c r="AWB227" s="2615"/>
      <c r="AWC227" s="2615"/>
      <c r="AWD227" s="2615"/>
      <c r="AWE227" s="2615"/>
      <c r="AWF227" s="2615"/>
      <c r="AWG227" s="2615"/>
      <c r="AWH227" s="2615"/>
      <c r="AWI227" s="2615"/>
      <c r="AWJ227" s="2615"/>
      <c r="AWK227" s="2615"/>
      <c r="AWL227" s="2615"/>
      <c r="AWM227" s="2615"/>
      <c r="AWN227" s="2615"/>
      <c r="AWO227" s="2615"/>
      <c r="AWP227" s="2615"/>
      <c r="AWQ227" s="2615"/>
      <c r="AWR227" s="2615"/>
      <c r="AWS227" s="2615"/>
      <c r="AWT227" s="2615"/>
      <c r="AWU227" s="2615"/>
      <c r="AWV227" s="2615"/>
      <c r="AWW227" s="2615"/>
      <c r="AWX227" s="2615"/>
      <c r="AWY227" s="2615"/>
      <c r="AWZ227" s="2615"/>
      <c r="AXA227" s="2615"/>
      <c r="AXB227" s="2615"/>
      <c r="AXC227" s="2615"/>
      <c r="AXD227" s="2615"/>
      <c r="AXE227" s="2615"/>
      <c r="AXF227" s="2615"/>
      <c r="AXG227" s="2615"/>
      <c r="AXH227" s="2615"/>
      <c r="AXI227" s="2615"/>
      <c r="AXJ227" s="2615"/>
    </row>
    <row r="228" spans="1:1310" s="2616" customFormat="1" ht="23.25" customHeight="1">
      <c r="A228" s="2617"/>
      <c r="B228" s="5504" t="s">
        <v>1863</v>
      </c>
      <c r="C228" s="5504"/>
      <c r="D228" s="5504"/>
      <c r="E228" s="5504"/>
      <c r="F228" s="2619"/>
      <c r="G228" s="5504" t="s">
        <v>1845</v>
      </c>
      <c r="H228" s="5504"/>
      <c r="I228" s="5504"/>
      <c r="J228" s="2619"/>
      <c r="K228" s="5504" t="s">
        <v>1864</v>
      </c>
      <c r="L228" s="5504"/>
      <c r="M228" s="5504"/>
      <c r="N228" s="2619"/>
      <c r="O228" s="5504" t="s">
        <v>1865</v>
      </c>
      <c r="P228" s="5504"/>
      <c r="Q228" s="2619"/>
      <c r="R228" s="306"/>
      <c r="S228" s="306"/>
      <c r="T228" s="306"/>
      <c r="U228" s="306"/>
      <c r="V228" s="306"/>
      <c r="W228" s="306"/>
      <c r="X228" s="306"/>
      <c r="Y228" s="306"/>
      <c r="Z228" s="306"/>
      <c r="AA228" s="306"/>
      <c r="AB228" s="306"/>
      <c r="AC228" s="306"/>
      <c r="AD228" s="2615"/>
      <c r="AE228" s="2615"/>
      <c r="AF228" s="2615"/>
      <c r="AG228" s="2615"/>
      <c r="AH228" s="2615"/>
      <c r="AI228" s="2615"/>
      <c r="AJ228" s="2615"/>
      <c r="AK228" s="2615"/>
      <c r="AL228" s="2615"/>
      <c r="AM228" s="2615"/>
      <c r="AN228" s="2615"/>
      <c r="AO228" s="2615"/>
      <c r="AP228" s="2615"/>
      <c r="AQ228" s="2615"/>
      <c r="AR228" s="2615"/>
      <c r="AS228" s="2615"/>
      <c r="AT228" s="2615"/>
      <c r="AU228" s="2615"/>
      <c r="AV228" s="2615"/>
      <c r="AW228" s="2615"/>
      <c r="AX228" s="2615"/>
      <c r="AY228" s="2615"/>
      <c r="AZ228" s="2615"/>
      <c r="BA228" s="2615"/>
      <c r="BB228" s="2615"/>
      <c r="BC228" s="2615"/>
      <c r="BD228" s="2615"/>
      <c r="BE228" s="2615"/>
      <c r="BF228" s="2615"/>
      <c r="BG228" s="2615"/>
      <c r="BH228" s="2615"/>
      <c r="BI228" s="2615"/>
      <c r="BJ228" s="2615"/>
      <c r="BK228" s="2615"/>
      <c r="BL228" s="2615"/>
      <c r="BM228" s="2615"/>
      <c r="BN228" s="2615"/>
      <c r="BO228" s="2615"/>
      <c r="BP228" s="2615"/>
      <c r="BQ228" s="2615"/>
      <c r="BR228" s="2615"/>
      <c r="BS228" s="2615"/>
      <c r="BT228" s="2615"/>
      <c r="BU228" s="2615"/>
      <c r="BV228" s="2615"/>
      <c r="BW228" s="2615"/>
      <c r="BX228" s="2615"/>
      <c r="BY228" s="2615"/>
      <c r="BZ228" s="2615"/>
      <c r="CA228" s="2615"/>
      <c r="CB228" s="2615"/>
      <c r="CC228" s="2615"/>
      <c r="CD228" s="2615"/>
      <c r="CE228" s="2615"/>
      <c r="CF228" s="2615"/>
      <c r="CG228" s="2615"/>
      <c r="CH228" s="2615"/>
      <c r="CI228" s="2615"/>
      <c r="CJ228" s="2615"/>
      <c r="CK228" s="2615"/>
      <c r="CL228" s="2615"/>
      <c r="CM228" s="2615"/>
      <c r="CN228" s="2615"/>
      <c r="CO228" s="2615"/>
      <c r="CP228" s="2615"/>
      <c r="CQ228" s="2615"/>
      <c r="CR228" s="2615"/>
      <c r="CS228" s="2615"/>
      <c r="CT228" s="2615"/>
      <c r="CU228" s="2615"/>
      <c r="CV228" s="2615"/>
      <c r="CW228" s="2615"/>
      <c r="CX228" s="2615"/>
      <c r="CY228" s="2615"/>
      <c r="CZ228" s="2615"/>
      <c r="DA228" s="2615"/>
      <c r="DB228" s="2615"/>
      <c r="DC228" s="2615"/>
      <c r="DD228" s="2615"/>
      <c r="DE228" s="2615"/>
      <c r="DF228" s="2615"/>
      <c r="DG228" s="2615"/>
      <c r="DH228" s="2615"/>
      <c r="DI228" s="2615"/>
      <c r="DJ228" s="2615"/>
      <c r="DK228" s="2615"/>
      <c r="DL228" s="2615"/>
      <c r="DM228" s="2615"/>
      <c r="DN228" s="2615"/>
      <c r="DO228" s="2615"/>
      <c r="DP228" s="2615"/>
      <c r="DQ228" s="2615"/>
      <c r="DR228" s="2615"/>
      <c r="DS228" s="2615"/>
      <c r="DT228" s="2615"/>
      <c r="DU228" s="2615"/>
      <c r="DV228" s="2615"/>
      <c r="DW228" s="2615"/>
      <c r="DX228" s="2615"/>
      <c r="DY228" s="2615"/>
      <c r="DZ228" s="2615"/>
      <c r="EA228" s="2615"/>
      <c r="EB228" s="2615"/>
      <c r="EC228" s="2615"/>
      <c r="ED228" s="2615"/>
      <c r="EE228" s="2615"/>
      <c r="EF228" s="2615"/>
      <c r="EG228" s="2615"/>
      <c r="EH228" s="2615"/>
      <c r="EI228" s="2615"/>
      <c r="EJ228" s="2615"/>
      <c r="EK228" s="2615"/>
      <c r="EL228" s="2615"/>
      <c r="EM228" s="2615"/>
      <c r="EN228" s="2615"/>
      <c r="EO228" s="2615"/>
      <c r="EP228" s="2615"/>
      <c r="EQ228" s="2615"/>
      <c r="ER228" s="2615"/>
      <c r="ES228" s="2615"/>
      <c r="ET228" s="2615"/>
      <c r="EU228" s="2615"/>
      <c r="EV228" s="2615"/>
      <c r="EW228" s="2615"/>
      <c r="EX228" s="2615"/>
      <c r="EY228" s="2615"/>
      <c r="EZ228" s="2615"/>
      <c r="FA228" s="2615"/>
      <c r="FB228" s="2615"/>
      <c r="FC228" s="2615"/>
      <c r="FD228" s="2615"/>
      <c r="FE228" s="2615"/>
      <c r="FF228" s="2615"/>
      <c r="FG228" s="2615"/>
      <c r="FH228" s="2615"/>
      <c r="FI228" s="2615"/>
      <c r="FJ228" s="2615"/>
      <c r="FK228" s="2615"/>
      <c r="FL228" s="2615"/>
      <c r="FM228" s="2615"/>
      <c r="FN228" s="2615"/>
      <c r="FO228" s="2615"/>
      <c r="FP228" s="2615"/>
      <c r="FQ228" s="2615"/>
      <c r="FR228" s="2615"/>
      <c r="FS228" s="2615"/>
      <c r="FT228" s="2615"/>
      <c r="FU228" s="2615"/>
      <c r="FV228" s="2615"/>
      <c r="FW228" s="2615"/>
      <c r="FX228" s="2615"/>
      <c r="FY228" s="2615"/>
      <c r="FZ228" s="2615"/>
      <c r="GA228" s="2615"/>
      <c r="GB228" s="2615"/>
      <c r="GC228" s="2615"/>
      <c r="GD228" s="2615"/>
      <c r="GE228" s="2615"/>
      <c r="GF228" s="2615"/>
      <c r="GG228" s="2615"/>
      <c r="GH228" s="2615"/>
      <c r="GI228" s="2615"/>
      <c r="GJ228" s="2615"/>
      <c r="GK228" s="2615"/>
      <c r="GL228" s="2615"/>
      <c r="GM228" s="2615"/>
      <c r="GN228" s="2615"/>
      <c r="GO228" s="2615"/>
      <c r="GP228" s="2615"/>
      <c r="GQ228" s="2615"/>
      <c r="GR228" s="2615"/>
      <c r="GS228" s="2615"/>
      <c r="GT228" s="2615"/>
      <c r="GU228" s="2615"/>
      <c r="GV228" s="2615"/>
      <c r="GW228" s="2615"/>
      <c r="GX228" s="2615"/>
      <c r="GY228" s="2615"/>
      <c r="GZ228" s="2615"/>
      <c r="HA228" s="2615"/>
      <c r="HB228" s="2615"/>
      <c r="HC228" s="2615"/>
      <c r="HD228" s="2615"/>
      <c r="HE228" s="2615"/>
      <c r="HF228" s="2615"/>
      <c r="HG228" s="2615"/>
      <c r="HH228" s="2615"/>
      <c r="HI228" s="2615"/>
      <c r="HJ228" s="2615"/>
      <c r="HK228" s="2615"/>
      <c r="HL228" s="2615"/>
      <c r="HM228" s="2615"/>
      <c r="HN228" s="2615"/>
      <c r="HO228" s="2615"/>
      <c r="HP228" s="2615"/>
      <c r="HQ228" s="2615"/>
      <c r="HR228" s="2615"/>
      <c r="HS228" s="2615"/>
      <c r="HT228" s="2615"/>
      <c r="HU228" s="2615"/>
      <c r="HV228" s="2615"/>
      <c r="HW228" s="2615"/>
      <c r="HX228" s="2615"/>
      <c r="HY228" s="2615"/>
      <c r="HZ228" s="2615"/>
      <c r="IA228" s="2615"/>
      <c r="IB228" s="2615"/>
      <c r="IC228" s="2615"/>
      <c r="ID228" s="2615"/>
      <c r="IE228" s="2615"/>
      <c r="IF228" s="2615"/>
      <c r="IG228" s="2615"/>
      <c r="IH228" s="2615"/>
      <c r="II228" s="2615"/>
      <c r="IJ228" s="2615"/>
      <c r="IK228" s="2615"/>
      <c r="IL228" s="2615"/>
      <c r="IM228" s="2615"/>
      <c r="IN228" s="2615"/>
      <c r="IO228" s="2615"/>
      <c r="IP228" s="2615"/>
      <c r="IQ228" s="2615"/>
      <c r="IR228" s="2615"/>
      <c r="IS228" s="2615"/>
      <c r="IT228" s="2615"/>
      <c r="IU228" s="2615"/>
      <c r="IV228" s="2615"/>
      <c r="IW228" s="2615"/>
      <c r="IX228" s="2615"/>
      <c r="IY228" s="2615"/>
      <c r="IZ228" s="2615"/>
      <c r="JA228" s="2615"/>
      <c r="JB228" s="2615"/>
      <c r="JC228" s="2615"/>
      <c r="JD228" s="2615"/>
      <c r="JE228" s="2615"/>
      <c r="JF228" s="2615"/>
      <c r="JG228" s="2615"/>
      <c r="JH228" s="2615"/>
      <c r="JI228" s="2615"/>
      <c r="JJ228" s="2615"/>
      <c r="JK228" s="2615"/>
      <c r="JL228" s="2615"/>
      <c r="JM228" s="2615"/>
      <c r="JN228" s="2615"/>
      <c r="JO228" s="2615"/>
      <c r="JP228" s="2615"/>
      <c r="JQ228" s="2615"/>
      <c r="JR228" s="2615"/>
      <c r="JS228" s="2615"/>
      <c r="JT228" s="2615"/>
      <c r="JU228" s="2615"/>
      <c r="JV228" s="2615"/>
      <c r="JW228" s="2615"/>
      <c r="JX228" s="2615"/>
      <c r="JY228" s="2615"/>
      <c r="JZ228" s="2615"/>
      <c r="KA228" s="2615"/>
      <c r="KB228" s="2615"/>
      <c r="KC228" s="2615"/>
      <c r="KD228" s="2615"/>
      <c r="KE228" s="2615"/>
      <c r="KF228" s="2615"/>
      <c r="KG228" s="2615"/>
      <c r="KH228" s="2615"/>
      <c r="KI228" s="2615"/>
      <c r="KJ228" s="2615"/>
      <c r="KK228" s="2615"/>
      <c r="KL228" s="2615"/>
      <c r="KM228" s="2615"/>
      <c r="KN228" s="2615"/>
      <c r="KO228" s="2615"/>
      <c r="KP228" s="2615"/>
      <c r="KQ228" s="2615"/>
      <c r="KR228" s="2615"/>
      <c r="KS228" s="2615"/>
      <c r="KT228" s="2615"/>
      <c r="KU228" s="2615"/>
      <c r="KV228" s="2615"/>
      <c r="KW228" s="2615"/>
      <c r="KX228" s="2615"/>
      <c r="KY228" s="2615"/>
      <c r="KZ228" s="2615"/>
      <c r="LA228" s="2615"/>
      <c r="LB228" s="2615"/>
      <c r="LC228" s="2615"/>
      <c r="LD228" s="2615"/>
      <c r="LE228" s="2615"/>
      <c r="LF228" s="2615"/>
      <c r="LG228" s="2615"/>
      <c r="LH228" s="2615"/>
      <c r="LI228" s="2615"/>
      <c r="LJ228" s="2615"/>
      <c r="LK228" s="2615"/>
      <c r="LL228" s="2615"/>
      <c r="LM228" s="2615"/>
      <c r="LN228" s="2615"/>
      <c r="LO228" s="2615"/>
      <c r="LP228" s="2615"/>
      <c r="LQ228" s="2615"/>
      <c r="LR228" s="2615"/>
      <c r="LS228" s="2615"/>
      <c r="LT228" s="2615"/>
      <c r="LU228" s="2615"/>
      <c r="LV228" s="2615"/>
      <c r="LW228" s="2615"/>
      <c r="LX228" s="2615"/>
      <c r="LY228" s="2615"/>
      <c r="LZ228" s="2615"/>
      <c r="MA228" s="2615"/>
      <c r="MB228" s="2615"/>
      <c r="MC228" s="2615"/>
      <c r="MD228" s="2615"/>
      <c r="ME228" s="2615"/>
      <c r="MF228" s="2615"/>
      <c r="MG228" s="2615"/>
      <c r="MH228" s="2615"/>
      <c r="MI228" s="2615"/>
      <c r="MJ228" s="2615"/>
      <c r="MK228" s="2615"/>
      <c r="ML228" s="2615"/>
      <c r="MM228" s="2615"/>
      <c r="MN228" s="2615"/>
      <c r="MO228" s="2615"/>
      <c r="MP228" s="2615"/>
      <c r="MQ228" s="2615"/>
      <c r="MR228" s="2615"/>
      <c r="MS228" s="2615"/>
      <c r="MT228" s="2615"/>
      <c r="MU228" s="2615"/>
      <c r="MV228" s="2615"/>
      <c r="MW228" s="2615"/>
      <c r="MX228" s="2615"/>
      <c r="MY228" s="2615"/>
      <c r="MZ228" s="2615"/>
      <c r="NA228" s="2615"/>
      <c r="NB228" s="2615"/>
      <c r="NC228" s="2615"/>
      <c r="ND228" s="2615"/>
      <c r="NE228" s="2615"/>
      <c r="NF228" s="2615"/>
      <c r="NG228" s="2615"/>
      <c r="NH228" s="2615"/>
      <c r="NI228" s="2615"/>
      <c r="NJ228" s="2615"/>
      <c r="NK228" s="2615"/>
      <c r="NL228" s="2615"/>
      <c r="NM228" s="2615"/>
      <c r="NN228" s="2615"/>
      <c r="NO228" s="2615"/>
      <c r="NP228" s="2615"/>
      <c r="NQ228" s="2615"/>
      <c r="NR228" s="2615"/>
      <c r="NS228" s="2615"/>
      <c r="NT228" s="2615"/>
      <c r="NU228" s="2615"/>
      <c r="NV228" s="2615"/>
      <c r="NW228" s="2615"/>
      <c r="NX228" s="2615"/>
      <c r="NY228" s="2615"/>
      <c r="NZ228" s="2615"/>
      <c r="OA228" s="2615"/>
      <c r="OB228" s="2615"/>
      <c r="OC228" s="2615"/>
      <c r="OD228" s="2615"/>
      <c r="OE228" s="2615"/>
      <c r="OF228" s="2615"/>
      <c r="OG228" s="2615"/>
      <c r="OH228" s="2615"/>
      <c r="OI228" s="2615"/>
      <c r="OJ228" s="2615"/>
      <c r="OK228" s="2615"/>
      <c r="OL228" s="2615"/>
      <c r="OM228" s="2615"/>
      <c r="ON228" s="2615"/>
      <c r="OO228" s="2615"/>
      <c r="OP228" s="2615"/>
      <c r="OQ228" s="2615"/>
      <c r="OR228" s="2615"/>
      <c r="OS228" s="2615"/>
      <c r="OT228" s="2615"/>
      <c r="OU228" s="2615"/>
      <c r="OV228" s="2615"/>
      <c r="OW228" s="2615"/>
      <c r="OX228" s="2615"/>
      <c r="OY228" s="2615"/>
      <c r="OZ228" s="2615"/>
      <c r="PA228" s="2615"/>
      <c r="PB228" s="2615"/>
      <c r="PC228" s="2615"/>
      <c r="PD228" s="2615"/>
      <c r="PE228" s="2615"/>
      <c r="PF228" s="2615"/>
      <c r="PG228" s="2615"/>
      <c r="PH228" s="2615"/>
      <c r="PI228" s="2615"/>
      <c r="PJ228" s="2615"/>
      <c r="PK228" s="2615"/>
      <c r="PL228" s="2615"/>
      <c r="PM228" s="2615"/>
      <c r="PN228" s="2615"/>
      <c r="PO228" s="2615"/>
      <c r="PP228" s="2615"/>
      <c r="PQ228" s="2615"/>
      <c r="PR228" s="2615"/>
      <c r="PS228" s="2615"/>
      <c r="PT228" s="2615"/>
      <c r="PU228" s="2615"/>
      <c r="PV228" s="2615"/>
      <c r="PW228" s="2615"/>
      <c r="PX228" s="2615"/>
      <c r="PY228" s="2615"/>
      <c r="PZ228" s="2615"/>
      <c r="QA228" s="2615"/>
      <c r="QB228" s="2615"/>
      <c r="QC228" s="2615"/>
      <c r="QD228" s="2615"/>
      <c r="QE228" s="2615"/>
      <c r="QF228" s="2615"/>
      <c r="QG228" s="2615"/>
      <c r="QH228" s="2615"/>
      <c r="QI228" s="2615"/>
      <c r="QJ228" s="2615"/>
      <c r="QK228" s="2615"/>
      <c r="QL228" s="2615"/>
      <c r="QM228" s="2615"/>
      <c r="QN228" s="2615"/>
      <c r="QO228" s="2615"/>
      <c r="QP228" s="2615"/>
      <c r="QQ228" s="2615"/>
      <c r="QR228" s="2615"/>
      <c r="QS228" s="2615"/>
      <c r="QT228" s="2615"/>
      <c r="QU228" s="2615"/>
      <c r="QV228" s="2615"/>
      <c r="QW228" s="2615"/>
      <c r="QX228" s="2615"/>
      <c r="QY228" s="2615"/>
      <c r="QZ228" s="2615"/>
      <c r="RA228" s="2615"/>
      <c r="RB228" s="2615"/>
      <c r="RC228" s="2615"/>
      <c r="RD228" s="2615"/>
      <c r="RE228" s="2615"/>
      <c r="RF228" s="2615"/>
      <c r="RG228" s="2615"/>
      <c r="RH228" s="2615"/>
      <c r="RI228" s="2615"/>
      <c r="RJ228" s="2615"/>
      <c r="RK228" s="2615"/>
      <c r="RL228" s="2615"/>
      <c r="RM228" s="2615"/>
      <c r="RN228" s="2615"/>
      <c r="RO228" s="2615"/>
      <c r="RP228" s="2615"/>
      <c r="RQ228" s="2615"/>
      <c r="RR228" s="2615"/>
      <c r="RS228" s="2615"/>
      <c r="RT228" s="2615"/>
      <c r="RU228" s="2615"/>
      <c r="RV228" s="2615"/>
      <c r="RW228" s="2615"/>
      <c r="RX228" s="2615"/>
      <c r="RY228" s="2615"/>
      <c r="RZ228" s="2615"/>
      <c r="SA228" s="2615"/>
      <c r="SB228" s="2615"/>
      <c r="SC228" s="2615"/>
      <c r="SD228" s="2615"/>
      <c r="SE228" s="2615"/>
      <c r="SF228" s="2615"/>
      <c r="SG228" s="2615"/>
      <c r="SH228" s="2615"/>
      <c r="SI228" s="2615"/>
      <c r="SJ228" s="2615"/>
      <c r="SK228" s="2615"/>
      <c r="SL228" s="2615"/>
      <c r="SM228" s="2615"/>
      <c r="SN228" s="2615"/>
      <c r="SO228" s="2615"/>
      <c r="SP228" s="2615"/>
      <c r="SQ228" s="2615"/>
      <c r="SR228" s="2615"/>
      <c r="SS228" s="2615"/>
      <c r="ST228" s="2615"/>
      <c r="SU228" s="2615"/>
      <c r="SV228" s="2615"/>
      <c r="SW228" s="2615"/>
      <c r="SX228" s="2615"/>
      <c r="SY228" s="2615"/>
      <c r="SZ228" s="2615"/>
      <c r="TA228" s="2615"/>
      <c r="TB228" s="2615"/>
      <c r="TC228" s="2615"/>
      <c r="TD228" s="2615"/>
      <c r="TE228" s="2615"/>
      <c r="TF228" s="2615"/>
      <c r="TG228" s="2615"/>
      <c r="TH228" s="2615"/>
      <c r="TI228" s="2615"/>
      <c r="TJ228" s="2615"/>
      <c r="TK228" s="2615"/>
      <c r="TL228" s="2615"/>
      <c r="TM228" s="2615"/>
      <c r="TN228" s="2615"/>
      <c r="TO228" s="2615"/>
      <c r="TP228" s="2615"/>
      <c r="TQ228" s="2615"/>
      <c r="TR228" s="2615"/>
      <c r="TS228" s="2615"/>
      <c r="TT228" s="2615"/>
      <c r="TU228" s="2615"/>
      <c r="TV228" s="2615"/>
      <c r="TW228" s="2615"/>
      <c r="TX228" s="2615"/>
      <c r="TY228" s="2615"/>
      <c r="TZ228" s="2615"/>
      <c r="UA228" s="2615"/>
      <c r="UB228" s="2615"/>
      <c r="UC228" s="2615"/>
      <c r="UD228" s="2615"/>
      <c r="UE228" s="2615"/>
      <c r="UF228" s="2615"/>
      <c r="UG228" s="2615"/>
      <c r="UH228" s="2615"/>
      <c r="UI228" s="2615"/>
      <c r="UJ228" s="2615"/>
      <c r="UK228" s="2615"/>
      <c r="UL228" s="2615"/>
      <c r="UM228" s="2615"/>
      <c r="UN228" s="2615"/>
      <c r="UO228" s="2615"/>
      <c r="UP228" s="2615"/>
      <c r="UQ228" s="2615"/>
      <c r="UR228" s="2615"/>
      <c r="US228" s="2615"/>
      <c r="UT228" s="2615"/>
      <c r="UU228" s="2615"/>
      <c r="UV228" s="2615"/>
      <c r="UW228" s="2615"/>
      <c r="UX228" s="2615"/>
      <c r="UY228" s="2615"/>
      <c r="UZ228" s="2615"/>
      <c r="VA228" s="2615"/>
      <c r="VB228" s="2615"/>
      <c r="VC228" s="2615"/>
      <c r="VD228" s="2615"/>
      <c r="VE228" s="2615"/>
      <c r="VF228" s="2615"/>
      <c r="VG228" s="2615"/>
      <c r="VH228" s="2615"/>
      <c r="VI228" s="2615"/>
      <c r="VJ228" s="2615"/>
      <c r="VK228" s="2615"/>
      <c r="VL228" s="2615"/>
      <c r="VM228" s="2615"/>
      <c r="VN228" s="2615"/>
      <c r="VO228" s="2615"/>
      <c r="VP228" s="2615"/>
      <c r="VQ228" s="2615"/>
      <c r="VR228" s="2615"/>
      <c r="VS228" s="2615"/>
      <c r="VT228" s="2615"/>
      <c r="VU228" s="2615"/>
      <c r="VV228" s="2615"/>
      <c r="VW228" s="2615"/>
      <c r="VX228" s="2615"/>
      <c r="VY228" s="2615"/>
      <c r="VZ228" s="2615"/>
      <c r="WA228" s="2615"/>
      <c r="WB228" s="2615"/>
      <c r="WC228" s="2615"/>
      <c r="WD228" s="2615"/>
      <c r="WE228" s="2615"/>
      <c r="WF228" s="2615"/>
      <c r="WG228" s="2615"/>
      <c r="WH228" s="2615"/>
      <c r="WI228" s="2615"/>
      <c r="WJ228" s="2615"/>
      <c r="WK228" s="2615"/>
      <c r="WL228" s="2615"/>
      <c r="WM228" s="2615"/>
      <c r="WN228" s="2615"/>
      <c r="WO228" s="2615"/>
      <c r="WP228" s="2615"/>
      <c r="WQ228" s="2615"/>
      <c r="WR228" s="2615"/>
      <c r="WS228" s="2615"/>
      <c r="WT228" s="2615"/>
      <c r="WU228" s="2615"/>
      <c r="WV228" s="2615"/>
      <c r="WW228" s="2615"/>
      <c r="WX228" s="2615"/>
      <c r="WY228" s="2615"/>
      <c r="WZ228" s="2615"/>
      <c r="XA228" s="2615"/>
      <c r="XB228" s="2615"/>
      <c r="XC228" s="2615"/>
      <c r="XD228" s="2615"/>
      <c r="XE228" s="2615"/>
      <c r="XF228" s="2615"/>
      <c r="XG228" s="2615"/>
      <c r="XH228" s="2615"/>
      <c r="XI228" s="2615"/>
      <c r="XJ228" s="2615"/>
      <c r="XK228" s="2615"/>
      <c r="XL228" s="2615"/>
      <c r="XM228" s="2615"/>
      <c r="XN228" s="2615"/>
      <c r="XO228" s="2615"/>
      <c r="XP228" s="2615"/>
      <c r="XQ228" s="2615"/>
      <c r="XR228" s="2615"/>
      <c r="XS228" s="2615"/>
      <c r="XT228" s="2615"/>
      <c r="XU228" s="2615"/>
      <c r="XV228" s="2615"/>
      <c r="XW228" s="2615"/>
      <c r="XX228" s="2615"/>
      <c r="XY228" s="2615"/>
      <c r="XZ228" s="2615"/>
      <c r="YA228" s="2615"/>
      <c r="YB228" s="2615"/>
      <c r="YC228" s="2615"/>
      <c r="YD228" s="2615"/>
      <c r="YE228" s="2615"/>
      <c r="YF228" s="2615"/>
      <c r="YG228" s="2615"/>
      <c r="YH228" s="2615"/>
      <c r="YI228" s="2615"/>
      <c r="YJ228" s="2615"/>
      <c r="YK228" s="2615"/>
      <c r="YL228" s="2615"/>
      <c r="YM228" s="2615"/>
      <c r="YN228" s="2615"/>
      <c r="YO228" s="2615"/>
      <c r="YP228" s="2615"/>
      <c r="YQ228" s="2615"/>
      <c r="YR228" s="2615"/>
      <c r="YS228" s="2615"/>
      <c r="YT228" s="2615"/>
      <c r="YU228" s="2615"/>
      <c r="YV228" s="2615"/>
      <c r="YW228" s="2615"/>
      <c r="YX228" s="2615"/>
      <c r="YY228" s="2615"/>
      <c r="YZ228" s="2615"/>
      <c r="ZA228" s="2615"/>
      <c r="ZB228" s="2615"/>
      <c r="ZC228" s="2615"/>
      <c r="ZD228" s="2615"/>
      <c r="ZE228" s="2615"/>
      <c r="ZF228" s="2615"/>
      <c r="ZG228" s="2615"/>
      <c r="ZH228" s="2615"/>
      <c r="ZI228" s="2615"/>
      <c r="ZJ228" s="2615"/>
      <c r="ZK228" s="2615"/>
      <c r="ZL228" s="2615"/>
      <c r="ZM228" s="2615"/>
      <c r="ZN228" s="2615"/>
      <c r="ZO228" s="2615"/>
      <c r="ZP228" s="2615"/>
      <c r="ZQ228" s="2615"/>
      <c r="ZR228" s="2615"/>
      <c r="ZS228" s="2615"/>
      <c r="ZT228" s="2615"/>
      <c r="ZU228" s="2615"/>
      <c r="ZV228" s="2615"/>
      <c r="ZW228" s="2615"/>
      <c r="ZX228" s="2615"/>
      <c r="ZY228" s="2615"/>
      <c r="ZZ228" s="2615"/>
      <c r="AAA228" s="2615"/>
      <c r="AAB228" s="2615"/>
      <c r="AAC228" s="2615"/>
      <c r="AAD228" s="2615"/>
      <c r="AAE228" s="2615"/>
      <c r="AAF228" s="2615"/>
      <c r="AAG228" s="2615"/>
      <c r="AAH228" s="2615"/>
      <c r="AAI228" s="2615"/>
      <c r="AAJ228" s="2615"/>
      <c r="AAK228" s="2615"/>
      <c r="AAL228" s="2615"/>
      <c r="AAM228" s="2615"/>
      <c r="AAN228" s="2615"/>
      <c r="AAO228" s="2615"/>
      <c r="AAP228" s="2615"/>
      <c r="AAQ228" s="2615"/>
      <c r="AAR228" s="2615"/>
      <c r="AAS228" s="2615"/>
      <c r="AAT228" s="2615"/>
      <c r="AAU228" s="2615"/>
      <c r="AAV228" s="2615"/>
      <c r="AAW228" s="2615"/>
      <c r="AAX228" s="2615"/>
      <c r="AAY228" s="2615"/>
      <c r="AAZ228" s="2615"/>
      <c r="ABA228" s="2615"/>
      <c r="ABB228" s="2615"/>
      <c r="ABC228" s="2615"/>
      <c r="ABD228" s="2615"/>
      <c r="ABE228" s="2615"/>
      <c r="ABF228" s="2615"/>
      <c r="ABG228" s="2615"/>
      <c r="ABH228" s="2615"/>
      <c r="ABI228" s="2615"/>
      <c r="ABJ228" s="2615"/>
      <c r="ABK228" s="2615"/>
      <c r="ABL228" s="2615"/>
      <c r="ABM228" s="2615"/>
      <c r="ABN228" s="2615"/>
      <c r="ABO228" s="2615"/>
      <c r="ABP228" s="2615"/>
      <c r="ABQ228" s="2615"/>
      <c r="ABR228" s="2615"/>
      <c r="ABS228" s="2615"/>
      <c r="ABT228" s="2615"/>
      <c r="ABU228" s="2615"/>
      <c r="ABV228" s="2615"/>
      <c r="ABW228" s="2615"/>
      <c r="ABX228" s="2615"/>
      <c r="ABY228" s="2615"/>
      <c r="ABZ228" s="2615"/>
      <c r="ACA228" s="2615"/>
      <c r="ACB228" s="2615"/>
      <c r="ACC228" s="2615"/>
      <c r="ACD228" s="2615"/>
      <c r="ACE228" s="2615"/>
      <c r="ACF228" s="2615"/>
      <c r="ACG228" s="2615"/>
      <c r="ACH228" s="2615"/>
      <c r="ACI228" s="2615"/>
      <c r="ACJ228" s="2615"/>
      <c r="ACK228" s="2615"/>
      <c r="ACL228" s="2615"/>
      <c r="ACM228" s="2615"/>
      <c r="ACN228" s="2615"/>
      <c r="ACO228" s="2615"/>
      <c r="ACP228" s="2615"/>
      <c r="ACQ228" s="2615"/>
      <c r="ACR228" s="2615"/>
      <c r="ACS228" s="2615"/>
      <c r="ACT228" s="2615"/>
      <c r="ACU228" s="2615"/>
      <c r="ACV228" s="2615"/>
      <c r="ACW228" s="2615"/>
      <c r="ACX228" s="2615"/>
      <c r="ACY228" s="2615"/>
      <c r="ACZ228" s="2615"/>
      <c r="ADA228" s="2615"/>
      <c r="ADB228" s="2615"/>
      <c r="ADC228" s="2615"/>
      <c r="ADD228" s="2615"/>
      <c r="ADE228" s="2615"/>
      <c r="ADF228" s="2615"/>
      <c r="ADG228" s="2615"/>
      <c r="ADH228" s="2615"/>
      <c r="ADI228" s="2615"/>
      <c r="ADJ228" s="2615"/>
      <c r="ADK228" s="2615"/>
      <c r="ADL228" s="2615"/>
      <c r="ADM228" s="2615"/>
      <c r="ADN228" s="2615"/>
      <c r="ADO228" s="2615"/>
      <c r="ADP228" s="2615"/>
      <c r="ADQ228" s="2615"/>
      <c r="ADR228" s="2615"/>
      <c r="ADS228" s="2615"/>
      <c r="ADT228" s="2615"/>
      <c r="ADU228" s="2615"/>
      <c r="ADV228" s="2615"/>
      <c r="ADW228" s="2615"/>
      <c r="ADX228" s="2615"/>
      <c r="ADY228" s="2615"/>
      <c r="ADZ228" s="2615"/>
      <c r="AEA228" s="2615"/>
      <c r="AEB228" s="2615"/>
      <c r="AEC228" s="2615"/>
      <c r="AED228" s="2615"/>
      <c r="AEE228" s="2615"/>
      <c r="AEF228" s="2615"/>
      <c r="AEG228" s="2615"/>
      <c r="AEH228" s="2615"/>
      <c r="AEI228" s="2615"/>
      <c r="AEJ228" s="2615"/>
      <c r="AEK228" s="2615"/>
      <c r="AEL228" s="2615"/>
      <c r="AEM228" s="2615"/>
      <c r="AEN228" s="2615"/>
      <c r="AEO228" s="2615"/>
      <c r="AEP228" s="2615"/>
      <c r="AEQ228" s="2615"/>
      <c r="AER228" s="2615"/>
      <c r="AES228" s="2615"/>
      <c r="AET228" s="2615"/>
      <c r="AEU228" s="2615"/>
      <c r="AEV228" s="2615"/>
      <c r="AEW228" s="2615"/>
      <c r="AEX228" s="2615"/>
      <c r="AEY228" s="2615"/>
      <c r="AEZ228" s="2615"/>
      <c r="AFA228" s="2615"/>
      <c r="AFB228" s="2615"/>
      <c r="AFC228" s="2615"/>
      <c r="AFD228" s="2615"/>
      <c r="AFE228" s="2615"/>
      <c r="AFF228" s="2615"/>
      <c r="AFG228" s="2615"/>
      <c r="AFH228" s="2615"/>
      <c r="AFI228" s="2615"/>
      <c r="AFJ228" s="2615"/>
      <c r="AFK228" s="2615"/>
      <c r="AFL228" s="2615"/>
      <c r="AFM228" s="2615"/>
      <c r="AFN228" s="2615"/>
      <c r="AFO228" s="2615"/>
      <c r="AFP228" s="2615"/>
      <c r="AFQ228" s="2615"/>
      <c r="AFR228" s="2615"/>
      <c r="AFS228" s="2615"/>
      <c r="AFT228" s="2615"/>
      <c r="AFU228" s="2615"/>
      <c r="AFV228" s="2615"/>
      <c r="AFW228" s="2615"/>
      <c r="AFX228" s="2615"/>
      <c r="AFY228" s="2615"/>
      <c r="AFZ228" s="2615"/>
      <c r="AGA228" s="2615"/>
      <c r="AGB228" s="2615"/>
      <c r="AGC228" s="2615"/>
      <c r="AGD228" s="2615"/>
      <c r="AGE228" s="2615"/>
      <c r="AGF228" s="2615"/>
      <c r="AGG228" s="2615"/>
      <c r="AGH228" s="2615"/>
      <c r="AGI228" s="2615"/>
      <c r="AGJ228" s="2615"/>
      <c r="AGK228" s="2615"/>
      <c r="AGL228" s="2615"/>
      <c r="AGM228" s="2615"/>
      <c r="AGN228" s="2615"/>
      <c r="AGO228" s="2615"/>
      <c r="AGP228" s="2615"/>
      <c r="AGQ228" s="2615"/>
      <c r="AGR228" s="2615"/>
      <c r="AGS228" s="2615"/>
      <c r="AGT228" s="2615"/>
      <c r="AGU228" s="2615"/>
      <c r="AGV228" s="2615"/>
      <c r="AGW228" s="2615"/>
      <c r="AGX228" s="2615"/>
      <c r="AGY228" s="2615"/>
      <c r="AGZ228" s="2615"/>
      <c r="AHA228" s="2615"/>
      <c r="AHB228" s="2615"/>
      <c r="AHC228" s="2615"/>
      <c r="AHD228" s="2615"/>
      <c r="AHE228" s="2615"/>
      <c r="AHF228" s="2615"/>
      <c r="AHG228" s="2615"/>
      <c r="AHH228" s="2615"/>
      <c r="AHI228" s="2615"/>
      <c r="AHJ228" s="2615"/>
      <c r="AHK228" s="2615"/>
      <c r="AHL228" s="2615"/>
      <c r="AHM228" s="2615"/>
      <c r="AHN228" s="2615"/>
      <c r="AHO228" s="2615"/>
      <c r="AHP228" s="2615"/>
      <c r="AHQ228" s="2615"/>
      <c r="AHR228" s="2615"/>
      <c r="AHS228" s="2615"/>
      <c r="AHT228" s="2615"/>
      <c r="AHU228" s="2615"/>
      <c r="AHV228" s="2615"/>
      <c r="AHW228" s="2615"/>
      <c r="AHX228" s="2615"/>
      <c r="AHY228" s="2615"/>
      <c r="AHZ228" s="2615"/>
      <c r="AIA228" s="2615"/>
      <c r="AIB228" s="2615"/>
      <c r="AIC228" s="2615"/>
      <c r="AID228" s="2615"/>
      <c r="AIE228" s="2615"/>
      <c r="AIF228" s="2615"/>
      <c r="AIG228" s="2615"/>
      <c r="AIH228" s="2615"/>
      <c r="AII228" s="2615"/>
      <c r="AIJ228" s="2615"/>
      <c r="AIK228" s="2615"/>
      <c r="AIL228" s="2615"/>
      <c r="AIM228" s="2615"/>
      <c r="AIN228" s="2615"/>
      <c r="AIO228" s="2615"/>
      <c r="AIP228" s="2615"/>
      <c r="AIQ228" s="2615"/>
      <c r="AIR228" s="2615"/>
      <c r="AIS228" s="2615"/>
      <c r="AIT228" s="2615"/>
      <c r="AIU228" s="2615"/>
      <c r="AIV228" s="2615"/>
      <c r="AIW228" s="2615"/>
      <c r="AIX228" s="2615"/>
      <c r="AIY228" s="2615"/>
      <c r="AIZ228" s="2615"/>
      <c r="AJA228" s="2615"/>
      <c r="AJB228" s="2615"/>
      <c r="AJC228" s="2615"/>
      <c r="AJD228" s="2615"/>
      <c r="AJE228" s="2615"/>
      <c r="AJF228" s="2615"/>
      <c r="AJG228" s="2615"/>
      <c r="AJH228" s="2615"/>
      <c r="AJI228" s="2615"/>
      <c r="AJJ228" s="2615"/>
      <c r="AJK228" s="2615"/>
      <c r="AJL228" s="2615"/>
      <c r="AJM228" s="2615"/>
      <c r="AJN228" s="2615"/>
      <c r="AJO228" s="2615"/>
      <c r="AJP228" s="2615"/>
      <c r="AJQ228" s="2615"/>
      <c r="AJR228" s="2615"/>
      <c r="AJS228" s="2615"/>
      <c r="AJT228" s="2615"/>
      <c r="AJU228" s="2615"/>
      <c r="AJV228" s="2615"/>
      <c r="AJW228" s="2615"/>
      <c r="AJX228" s="2615"/>
      <c r="AJY228" s="2615"/>
      <c r="AJZ228" s="2615"/>
      <c r="AKA228" s="2615"/>
      <c r="AKB228" s="2615"/>
      <c r="AKC228" s="2615"/>
      <c r="AKD228" s="2615"/>
      <c r="AKE228" s="2615"/>
      <c r="AKF228" s="2615"/>
      <c r="AKG228" s="2615"/>
      <c r="AKH228" s="2615"/>
      <c r="AKI228" s="2615"/>
      <c r="AKJ228" s="2615"/>
      <c r="AKK228" s="2615"/>
      <c r="AKL228" s="2615"/>
      <c r="AKM228" s="2615"/>
      <c r="AKN228" s="2615"/>
      <c r="AKO228" s="2615"/>
      <c r="AKP228" s="2615"/>
      <c r="AKQ228" s="2615"/>
      <c r="AKR228" s="2615"/>
      <c r="AKS228" s="2615"/>
      <c r="AKT228" s="2615"/>
      <c r="AKU228" s="2615"/>
      <c r="AKV228" s="2615"/>
      <c r="AKW228" s="2615"/>
      <c r="AKX228" s="2615"/>
      <c r="AKY228" s="2615"/>
      <c r="AKZ228" s="2615"/>
      <c r="ALA228" s="2615"/>
      <c r="ALB228" s="2615"/>
      <c r="ALC228" s="2615"/>
      <c r="ALD228" s="2615"/>
      <c r="ALE228" s="2615"/>
      <c r="ALF228" s="2615"/>
      <c r="ALG228" s="2615"/>
      <c r="ALH228" s="2615"/>
      <c r="ALI228" s="2615"/>
      <c r="ALJ228" s="2615"/>
      <c r="ALK228" s="2615"/>
      <c r="ALL228" s="2615"/>
      <c r="ALM228" s="2615"/>
      <c r="ALN228" s="2615"/>
      <c r="ALO228" s="2615"/>
      <c r="ALP228" s="2615"/>
      <c r="ALQ228" s="2615"/>
      <c r="ALR228" s="2615"/>
      <c r="ALS228" s="2615"/>
      <c r="ALT228" s="2615"/>
      <c r="ALU228" s="2615"/>
      <c r="ALV228" s="2615"/>
      <c r="ALW228" s="2615"/>
      <c r="ALX228" s="2615"/>
      <c r="ALY228" s="2615"/>
      <c r="ALZ228" s="2615"/>
      <c r="AMA228" s="2615"/>
      <c r="AMB228" s="2615"/>
      <c r="AMC228" s="2615"/>
      <c r="AMD228" s="2615"/>
      <c r="AME228" s="2615"/>
      <c r="AMF228" s="2615"/>
      <c r="AMG228" s="2615"/>
      <c r="AMH228" s="2615"/>
      <c r="AMI228" s="2615"/>
      <c r="AMJ228" s="2615"/>
      <c r="AMK228" s="2615"/>
      <c r="AML228" s="2615"/>
      <c r="AMM228" s="2615"/>
      <c r="AMN228" s="2615"/>
      <c r="AMO228" s="2615"/>
      <c r="AMP228" s="2615"/>
      <c r="AMQ228" s="2615"/>
      <c r="AMR228" s="2615"/>
      <c r="AMS228" s="2615"/>
      <c r="AMT228" s="2615"/>
      <c r="AMU228" s="2615"/>
      <c r="AMV228" s="2615"/>
      <c r="AMW228" s="2615"/>
      <c r="AMX228" s="2615"/>
      <c r="AMY228" s="2615"/>
      <c r="AMZ228" s="2615"/>
      <c r="ANA228" s="2615"/>
      <c r="ANB228" s="2615"/>
      <c r="ANC228" s="2615"/>
      <c r="AND228" s="2615"/>
      <c r="ANE228" s="2615"/>
      <c r="ANF228" s="2615"/>
      <c r="ANG228" s="2615"/>
      <c r="ANH228" s="2615"/>
      <c r="ANI228" s="2615"/>
      <c r="ANJ228" s="2615"/>
      <c r="ANK228" s="2615"/>
      <c r="ANL228" s="2615"/>
      <c r="ANM228" s="2615"/>
      <c r="ANN228" s="2615"/>
      <c r="ANO228" s="2615"/>
      <c r="ANP228" s="2615"/>
      <c r="ANQ228" s="2615"/>
      <c r="ANR228" s="2615"/>
      <c r="ANS228" s="2615"/>
      <c r="ANT228" s="2615"/>
      <c r="ANU228" s="2615"/>
      <c r="ANV228" s="2615"/>
      <c r="ANW228" s="2615"/>
      <c r="ANX228" s="2615"/>
      <c r="ANY228" s="2615"/>
      <c r="ANZ228" s="2615"/>
      <c r="AOA228" s="2615"/>
      <c r="AOB228" s="2615"/>
      <c r="AOC228" s="2615"/>
      <c r="AOD228" s="2615"/>
      <c r="AOE228" s="2615"/>
      <c r="AOF228" s="2615"/>
      <c r="AOG228" s="2615"/>
      <c r="AOH228" s="2615"/>
      <c r="AOI228" s="2615"/>
      <c r="AOJ228" s="2615"/>
      <c r="AOK228" s="2615"/>
      <c r="AOL228" s="2615"/>
      <c r="AOM228" s="2615"/>
      <c r="AON228" s="2615"/>
      <c r="AOO228" s="2615"/>
      <c r="AOP228" s="2615"/>
      <c r="AOQ228" s="2615"/>
      <c r="AOR228" s="2615"/>
      <c r="AOS228" s="2615"/>
      <c r="AOT228" s="2615"/>
      <c r="AOU228" s="2615"/>
      <c r="AOV228" s="2615"/>
      <c r="AOW228" s="2615"/>
      <c r="AOX228" s="2615"/>
      <c r="AOY228" s="2615"/>
      <c r="AOZ228" s="2615"/>
      <c r="APA228" s="2615"/>
      <c r="APB228" s="2615"/>
      <c r="APC228" s="2615"/>
      <c r="APD228" s="2615"/>
      <c r="APE228" s="2615"/>
      <c r="APF228" s="2615"/>
      <c r="APG228" s="2615"/>
      <c r="APH228" s="2615"/>
      <c r="API228" s="2615"/>
      <c r="APJ228" s="2615"/>
      <c r="APK228" s="2615"/>
      <c r="APL228" s="2615"/>
      <c r="APM228" s="2615"/>
      <c r="APN228" s="2615"/>
      <c r="APO228" s="2615"/>
      <c r="APP228" s="2615"/>
      <c r="APQ228" s="2615"/>
      <c r="APR228" s="2615"/>
      <c r="APS228" s="2615"/>
      <c r="APT228" s="2615"/>
      <c r="APU228" s="2615"/>
      <c r="APV228" s="2615"/>
      <c r="APW228" s="2615"/>
      <c r="APX228" s="2615"/>
      <c r="APY228" s="2615"/>
      <c r="APZ228" s="2615"/>
      <c r="AQA228" s="2615"/>
      <c r="AQB228" s="2615"/>
      <c r="AQC228" s="2615"/>
      <c r="AQD228" s="2615"/>
      <c r="AQE228" s="2615"/>
      <c r="AQF228" s="2615"/>
      <c r="AQG228" s="2615"/>
      <c r="AQH228" s="2615"/>
      <c r="AQI228" s="2615"/>
      <c r="AQJ228" s="2615"/>
      <c r="AQK228" s="2615"/>
      <c r="AQL228" s="2615"/>
      <c r="AQM228" s="2615"/>
      <c r="AQN228" s="2615"/>
      <c r="AQO228" s="2615"/>
      <c r="AQP228" s="2615"/>
      <c r="AQQ228" s="2615"/>
      <c r="AQR228" s="2615"/>
      <c r="AQS228" s="2615"/>
      <c r="AQT228" s="2615"/>
      <c r="AQU228" s="2615"/>
      <c r="AQV228" s="2615"/>
      <c r="AQW228" s="2615"/>
      <c r="AQX228" s="2615"/>
      <c r="AQY228" s="2615"/>
      <c r="AQZ228" s="2615"/>
      <c r="ARA228" s="2615"/>
      <c r="ARB228" s="2615"/>
      <c r="ARC228" s="2615"/>
      <c r="ARD228" s="2615"/>
      <c r="ARE228" s="2615"/>
      <c r="ARF228" s="2615"/>
      <c r="ARG228" s="2615"/>
      <c r="ARH228" s="2615"/>
      <c r="ARI228" s="2615"/>
      <c r="ARJ228" s="2615"/>
      <c r="ARK228" s="2615"/>
      <c r="ARL228" s="2615"/>
      <c r="ARM228" s="2615"/>
      <c r="ARN228" s="2615"/>
      <c r="ARO228" s="2615"/>
      <c r="ARP228" s="2615"/>
      <c r="ARQ228" s="2615"/>
      <c r="ARR228" s="2615"/>
      <c r="ARS228" s="2615"/>
      <c r="ART228" s="2615"/>
      <c r="ARU228" s="2615"/>
      <c r="ARV228" s="2615"/>
      <c r="ARW228" s="2615"/>
      <c r="ARX228" s="2615"/>
      <c r="ARY228" s="2615"/>
      <c r="ARZ228" s="2615"/>
      <c r="ASA228" s="2615"/>
      <c r="ASB228" s="2615"/>
      <c r="ASC228" s="2615"/>
      <c r="ASD228" s="2615"/>
      <c r="ASE228" s="2615"/>
      <c r="ASF228" s="2615"/>
      <c r="ASG228" s="2615"/>
      <c r="ASH228" s="2615"/>
      <c r="ASI228" s="2615"/>
      <c r="ASJ228" s="2615"/>
      <c r="ASK228" s="2615"/>
      <c r="ASL228" s="2615"/>
      <c r="ASM228" s="2615"/>
      <c r="ASN228" s="2615"/>
      <c r="ASO228" s="2615"/>
      <c r="ASP228" s="2615"/>
      <c r="ASQ228" s="2615"/>
      <c r="ASR228" s="2615"/>
      <c r="ASS228" s="2615"/>
      <c r="AST228" s="2615"/>
      <c r="ASU228" s="2615"/>
      <c r="ASV228" s="2615"/>
      <c r="ASW228" s="2615"/>
      <c r="ASX228" s="2615"/>
      <c r="ASY228" s="2615"/>
      <c r="ASZ228" s="2615"/>
      <c r="ATA228" s="2615"/>
      <c r="ATB228" s="2615"/>
      <c r="ATC228" s="2615"/>
      <c r="ATD228" s="2615"/>
      <c r="ATE228" s="2615"/>
      <c r="ATF228" s="2615"/>
      <c r="ATG228" s="2615"/>
      <c r="ATH228" s="2615"/>
      <c r="ATI228" s="2615"/>
      <c r="ATJ228" s="2615"/>
      <c r="ATK228" s="2615"/>
      <c r="ATL228" s="2615"/>
      <c r="ATM228" s="2615"/>
      <c r="ATN228" s="2615"/>
      <c r="ATO228" s="2615"/>
      <c r="ATP228" s="2615"/>
      <c r="ATQ228" s="2615"/>
      <c r="ATR228" s="2615"/>
      <c r="ATS228" s="2615"/>
      <c r="ATT228" s="2615"/>
      <c r="ATU228" s="2615"/>
      <c r="ATV228" s="2615"/>
      <c r="ATW228" s="2615"/>
      <c r="ATX228" s="2615"/>
      <c r="ATY228" s="2615"/>
      <c r="ATZ228" s="2615"/>
      <c r="AUA228" s="2615"/>
      <c r="AUB228" s="2615"/>
      <c r="AUC228" s="2615"/>
      <c r="AUD228" s="2615"/>
      <c r="AUE228" s="2615"/>
      <c r="AUF228" s="2615"/>
      <c r="AUG228" s="2615"/>
      <c r="AUH228" s="2615"/>
      <c r="AUI228" s="2615"/>
      <c r="AUJ228" s="2615"/>
      <c r="AUK228" s="2615"/>
      <c r="AUL228" s="2615"/>
      <c r="AUM228" s="2615"/>
      <c r="AUN228" s="2615"/>
      <c r="AUO228" s="2615"/>
      <c r="AUP228" s="2615"/>
      <c r="AUQ228" s="2615"/>
      <c r="AUR228" s="2615"/>
      <c r="AUS228" s="2615"/>
      <c r="AUT228" s="2615"/>
      <c r="AUU228" s="2615"/>
      <c r="AUV228" s="2615"/>
      <c r="AUW228" s="2615"/>
      <c r="AUX228" s="2615"/>
      <c r="AUY228" s="2615"/>
      <c r="AUZ228" s="2615"/>
      <c r="AVA228" s="2615"/>
      <c r="AVB228" s="2615"/>
      <c r="AVC228" s="2615"/>
      <c r="AVD228" s="2615"/>
      <c r="AVE228" s="2615"/>
      <c r="AVF228" s="2615"/>
      <c r="AVG228" s="2615"/>
      <c r="AVH228" s="2615"/>
      <c r="AVI228" s="2615"/>
      <c r="AVJ228" s="2615"/>
      <c r="AVK228" s="2615"/>
      <c r="AVL228" s="2615"/>
      <c r="AVM228" s="2615"/>
      <c r="AVN228" s="2615"/>
      <c r="AVO228" s="2615"/>
      <c r="AVP228" s="2615"/>
      <c r="AVQ228" s="2615"/>
      <c r="AVR228" s="2615"/>
      <c r="AVS228" s="2615"/>
      <c r="AVT228" s="2615"/>
      <c r="AVU228" s="2615"/>
      <c r="AVV228" s="2615"/>
      <c r="AVW228" s="2615"/>
      <c r="AVX228" s="2615"/>
      <c r="AVY228" s="2615"/>
      <c r="AVZ228" s="2615"/>
      <c r="AWA228" s="2615"/>
      <c r="AWB228" s="2615"/>
      <c r="AWC228" s="2615"/>
      <c r="AWD228" s="2615"/>
      <c r="AWE228" s="2615"/>
      <c r="AWF228" s="2615"/>
      <c r="AWG228" s="2615"/>
      <c r="AWH228" s="2615"/>
      <c r="AWI228" s="2615"/>
      <c r="AWJ228" s="2615"/>
      <c r="AWK228" s="2615"/>
      <c r="AWL228" s="2615"/>
      <c r="AWM228" s="2615"/>
      <c r="AWN228" s="2615"/>
      <c r="AWO228" s="2615"/>
      <c r="AWP228" s="2615"/>
      <c r="AWQ228" s="2615"/>
      <c r="AWR228" s="2615"/>
      <c r="AWS228" s="2615"/>
      <c r="AWT228" s="2615"/>
      <c r="AWU228" s="2615"/>
      <c r="AWV228" s="2615"/>
      <c r="AWW228" s="2615"/>
      <c r="AWX228" s="2615"/>
      <c r="AWY228" s="2615"/>
      <c r="AWZ228" s="2615"/>
      <c r="AXA228" s="2615"/>
      <c r="AXB228" s="2615"/>
      <c r="AXC228" s="2615"/>
      <c r="AXD228" s="2615"/>
      <c r="AXE228" s="2615"/>
      <c r="AXF228" s="2615"/>
      <c r="AXG228" s="2615"/>
      <c r="AXH228" s="2615"/>
      <c r="AXI228" s="2615"/>
      <c r="AXJ228" s="2615"/>
    </row>
    <row r="229" spans="1:1310" s="2616" customFormat="1" ht="23.25" customHeight="1">
      <c r="A229" s="2617"/>
      <c r="B229" s="5504" t="s">
        <v>1866</v>
      </c>
      <c r="C229" s="5504"/>
      <c r="D229" s="5504"/>
      <c r="E229" s="5504"/>
      <c r="F229" s="2619"/>
      <c r="G229" s="5504" t="s">
        <v>1867</v>
      </c>
      <c r="H229" s="5504"/>
      <c r="I229" s="5504"/>
      <c r="J229" s="2619"/>
      <c r="K229" s="5504" t="s">
        <v>1868</v>
      </c>
      <c r="L229" s="5504"/>
      <c r="M229" s="5504"/>
      <c r="N229" s="2619"/>
      <c r="O229" s="5504" t="s">
        <v>1865</v>
      </c>
      <c r="P229" s="5504"/>
      <c r="Q229" s="2619"/>
      <c r="R229" s="306"/>
      <c r="S229" s="306"/>
      <c r="T229" s="306"/>
      <c r="U229" s="306"/>
      <c r="V229" s="306"/>
      <c r="W229" s="306"/>
      <c r="X229" s="306"/>
      <c r="Y229" s="306"/>
      <c r="Z229" s="306"/>
      <c r="AA229" s="306"/>
      <c r="AB229" s="306"/>
      <c r="AC229" s="306"/>
      <c r="AD229" s="2615"/>
      <c r="AE229" s="2615"/>
      <c r="AF229" s="2615"/>
      <c r="AG229" s="2615"/>
      <c r="AH229" s="2615"/>
      <c r="AI229" s="2615"/>
      <c r="AJ229" s="2615"/>
      <c r="AK229" s="2615"/>
      <c r="AL229" s="2615"/>
      <c r="AM229" s="2615"/>
      <c r="AN229" s="2615"/>
      <c r="AO229" s="2615"/>
      <c r="AP229" s="2615"/>
      <c r="AQ229" s="2615"/>
      <c r="AR229" s="2615"/>
      <c r="AS229" s="2615"/>
      <c r="AT229" s="2615"/>
      <c r="AU229" s="2615"/>
      <c r="AV229" s="2615"/>
      <c r="AW229" s="2615"/>
      <c r="AX229" s="2615"/>
      <c r="AY229" s="2615"/>
      <c r="AZ229" s="2615"/>
      <c r="BA229" s="2615"/>
      <c r="BB229" s="2615"/>
      <c r="BC229" s="2615"/>
      <c r="BD229" s="2615"/>
      <c r="BE229" s="2615"/>
      <c r="BF229" s="2615"/>
      <c r="BG229" s="2615"/>
      <c r="BH229" s="2615"/>
      <c r="BI229" s="2615"/>
      <c r="BJ229" s="2615"/>
      <c r="BK229" s="2615"/>
      <c r="BL229" s="2615"/>
      <c r="BM229" s="2615"/>
      <c r="BN229" s="2615"/>
      <c r="BO229" s="2615"/>
      <c r="BP229" s="2615"/>
      <c r="BQ229" s="2615"/>
      <c r="BR229" s="2615"/>
      <c r="BS229" s="2615"/>
      <c r="BT229" s="2615"/>
      <c r="BU229" s="2615"/>
      <c r="BV229" s="2615"/>
      <c r="BW229" s="2615"/>
      <c r="BX229" s="2615"/>
      <c r="BY229" s="2615"/>
      <c r="BZ229" s="2615"/>
      <c r="CA229" s="2615"/>
      <c r="CB229" s="2615"/>
      <c r="CC229" s="2615"/>
      <c r="CD229" s="2615"/>
      <c r="CE229" s="2615"/>
      <c r="CF229" s="2615"/>
      <c r="CG229" s="2615"/>
      <c r="CH229" s="2615"/>
      <c r="CI229" s="2615"/>
      <c r="CJ229" s="2615"/>
      <c r="CK229" s="2615"/>
      <c r="CL229" s="2615"/>
      <c r="CM229" s="2615"/>
      <c r="CN229" s="2615"/>
      <c r="CO229" s="2615"/>
      <c r="CP229" s="2615"/>
      <c r="CQ229" s="2615"/>
      <c r="CR229" s="2615"/>
      <c r="CS229" s="2615"/>
      <c r="CT229" s="2615"/>
      <c r="CU229" s="2615"/>
      <c r="CV229" s="2615"/>
      <c r="CW229" s="2615"/>
      <c r="CX229" s="2615"/>
      <c r="CY229" s="2615"/>
      <c r="CZ229" s="2615"/>
      <c r="DA229" s="2615"/>
      <c r="DB229" s="2615"/>
      <c r="DC229" s="2615"/>
      <c r="DD229" s="2615"/>
      <c r="DE229" s="2615"/>
      <c r="DF229" s="2615"/>
      <c r="DG229" s="2615"/>
      <c r="DH229" s="2615"/>
      <c r="DI229" s="2615"/>
      <c r="DJ229" s="2615"/>
      <c r="DK229" s="2615"/>
      <c r="DL229" s="2615"/>
      <c r="DM229" s="2615"/>
      <c r="DN229" s="2615"/>
      <c r="DO229" s="2615"/>
      <c r="DP229" s="2615"/>
      <c r="DQ229" s="2615"/>
      <c r="DR229" s="2615"/>
      <c r="DS229" s="2615"/>
      <c r="DT229" s="2615"/>
      <c r="DU229" s="2615"/>
      <c r="DV229" s="2615"/>
      <c r="DW229" s="2615"/>
      <c r="DX229" s="2615"/>
      <c r="DY229" s="2615"/>
      <c r="DZ229" s="2615"/>
      <c r="EA229" s="2615"/>
      <c r="EB229" s="2615"/>
      <c r="EC229" s="2615"/>
      <c r="ED229" s="2615"/>
      <c r="EE229" s="2615"/>
      <c r="EF229" s="2615"/>
      <c r="EG229" s="2615"/>
      <c r="EH229" s="2615"/>
      <c r="EI229" s="2615"/>
      <c r="EJ229" s="2615"/>
      <c r="EK229" s="2615"/>
      <c r="EL229" s="2615"/>
      <c r="EM229" s="2615"/>
      <c r="EN229" s="2615"/>
      <c r="EO229" s="2615"/>
      <c r="EP229" s="2615"/>
      <c r="EQ229" s="2615"/>
      <c r="ER229" s="2615"/>
      <c r="ES229" s="2615"/>
      <c r="ET229" s="2615"/>
      <c r="EU229" s="2615"/>
      <c r="EV229" s="2615"/>
      <c r="EW229" s="2615"/>
      <c r="EX229" s="2615"/>
      <c r="EY229" s="2615"/>
      <c r="EZ229" s="2615"/>
      <c r="FA229" s="2615"/>
      <c r="FB229" s="2615"/>
      <c r="FC229" s="2615"/>
      <c r="FD229" s="2615"/>
      <c r="FE229" s="2615"/>
      <c r="FF229" s="2615"/>
      <c r="FG229" s="2615"/>
      <c r="FH229" s="2615"/>
      <c r="FI229" s="2615"/>
      <c r="FJ229" s="2615"/>
      <c r="FK229" s="2615"/>
      <c r="FL229" s="2615"/>
      <c r="FM229" s="2615"/>
      <c r="FN229" s="2615"/>
      <c r="FO229" s="2615"/>
      <c r="FP229" s="2615"/>
      <c r="FQ229" s="2615"/>
      <c r="FR229" s="2615"/>
      <c r="FS229" s="2615"/>
      <c r="FT229" s="2615"/>
      <c r="FU229" s="2615"/>
      <c r="FV229" s="2615"/>
      <c r="FW229" s="2615"/>
      <c r="FX229" s="2615"/>
      <c r="FY229" s="2615"/>
      <c r="FZ229" s="2615"/>
      <c r="GA229" s="2615"/>
      <c r="GB229" s="2615"/>
      <c r="GC229" s="2615"/>
      <c r="GD229" s="2615"/>
      <c r="GE229" s="2615"/>
      <c r="GF229" s="2615"/>
      <c r="GG229" s="2615"/>
      <c r="GH229" s="2615"/>
      <c r="GI229" s="2615"/>
      <c r="GJ229" s="2615"/>
      <c r="GK229" s="2615"/>
      <c r="GL229" s="2615"/>
      <c r="GM229" s="2615"/>
      <c r="GN229" s="2615"/>
      <c r="GO229" s="2615"/>
      <c r="GP229" s="2615"/>
      <c r="GQ229" s="2615"/>
      <c r="GR229" s="2615"/>
      <c r="GS229" s="2615"/>
      <c r="GT229" s="2615"/>
      <c r="GU229" s="2615"/>
      <c r="GV229" s="2615"/>
      <c r="GW229" s="2615"/>
      <c r="GX229" s="2615"/>
      <c r="GY229" s="2615"/>
      <c r="GZ229" s="2615"/>
      <c r="HA229" s="2615"/>
      <c r="HB229" s="2615"/>
      <c r="HC229" s="2615"/>
      <c r="HD229" s="2615"/>
      <c r="HE229" s="2615"/>
      <c r="HF229" s="2615"/>
      <c r="HG229" s="2615"/>
      <c r="HH229" s="2615"/>
      <c r="HI229" s="2615"/>
      <c r="HJ229" s="2615"/>
      <c r="HK229" s="2615"/>
      <c r="HL229" s="2615"/>
      <c r="HM229" s="2615"/>
      <c r="HN229" s="2615"/>
      <c r="HO229" s="2615"/>
      <c r="HP229" s="2615"/>
      <c r="HQ229" s="2615"/>
      <c r="HR229" s="2615"/>
      <c r="HS229" s="2615"/>
      <c r="HT229" s="2615"/>
      <c r="HU229" s="2615"/>
      <c r="HV229" s="2615"/>
      <c r="HW229" s="2615"/>
      <c r="HX229" s="2615"/>
      <c r="HY229" s="2615"/>
      <c r="HZ229" s="2615"/>
      <c r="IA229" s="2615"/>
      <c r="IB229" s="2615"/>
      <c r="IC229" s="2615"/>
      <c r="ID229" s="2615"/>
      <c r="IE229" s="2615"/>
      <c r="IF229" s="2615"/>
      <c r="IG229" s="2615"/>
      <c r="IH229" s="2615"/>
      <c r="II229" s="2615"/>
      <c r="IJ229" s="2615"/>
      <c r="IK229" s="2615"/>
      <c r="IL229" s="2615"/>
      <c r="IM229" s="2615"/>
      <c r="IN229" s="2615"/>
      <c r="IO229" s="2615"/>
      <c r="IP229" s="2615"/>
      <c r="IQ229" s="2615"/>
      <c r="IR229" s="2615"/>
      <c r="IS229" s="2615"/>
      <c r="IT229" s="2615"/>
      <c r="IU229" s="2615"/>
      <c r="IV229" s="2615"/>
      <c r="IW229" s="2615"/>
      <c r="IX229" s="2615"/>
      <c r="IY229" s="2615"/>
      <c r="IZ229" s="2615"/>
      <c r="JA229" s="2615"/>
      <c r="JB229" s="2615"/>
      <c r="JC229" s="2615"/>
      <c r="JD229" s="2615"/>
      <c r="JE229" s="2615"/>
      <c r="JF229" s="2615"/>
      <c r="JG229" s="2615"/>
      <c r="JH229" s="2615"/>
      <c r="JI229" s="2615"/>
      <c r="JJ229" s="2615"/>
      <c r="JK229" s="2615"/>
      <c r="JL229" s="2615"/>
      <c r="JM229" s="2615"/>
      <c r="JN229" s="2615"/>
      <c r="JO229" s="2615"/>
      <c r="JP229" s="2615"/>
      <c r="JQ229" s="2615"/>
      <c r="JR229" s="2615"/>
      <c r="JS229" s="2615"/>
      <c r="JT229" s="2615"/>
      <c r="JU229" s="2615"/>
      <c r="JV229" s="2615"/>
      <c r="JW229" s="2615"/>
      <c r="JX229" s="2615"/>
      <c r="JY229" s="2615"/>
      <c r="JZ229" s="2615"/>
      <c r="KA229" s="2615"/>
      <c r="KB229" s="2615"/>
      <c r="KC229" s="2615"/>
      <c r="KD229" s="2615"/>
      <c r="KE229" s="2615"/>
      <c r="KF229" s="2615"/>
      <c r="KG229" s="2615"/>
      <c r="KH229" s="2615"/>
      <c r="KI229" s="2615"/>
      <c r="KJ229" s="2615"/>
      <c r="KK229" s="2615"/>
      <c r="KL229" s="2615"/>
      <c r="KM229" s="2615"/>
      <c r="KN229" s="2615"/>
      <c r="KO229" s="2615"/>
      <c r="KP229" s="2615"/>
      <c r="KQ229" s="2615"/>
      <c r="KR229" s="2615"/>
      <c r="KS229" s="2615"/>
      <c r="KT229" s="2615"/>
      <c r="KU229" s="2615"/>
      <c r="KV229" s="2615"/>
      <c r="KW229" s="2615"/>
      <c r="KX229" s="2615"/>
      <c r="KY229" s="2615"/>
      <c r="KZ229" s="2615"/>
      <c r="LA229" s="2615"/>
      <c r="LB229" s="2615"/>
      <c r="LC229" s="2615"/>
      <c r="LD229" s="2615"/>
      <c r="LE229" s="2615"/>
      <c r="LF229" s="2615"/>
      <c r="LG229" s="2615"/>
      <c r="LH229" s="2615"/>
      <c r="LI229" s="2615"/>
      <c r="LJ229" s="2615"/>
      <c r="LK229" s="2615"/>
      <c r="LL229" s="2615"/>
      <c r="LM229" s="2615"/>
      <c r="LN229" s="2615"/>
      <c r="LO229" s="2615"/>
      <c r="LP229" s="2615"/>
      <c r="LQ229" s="2615"/>
      <c r="LR229" s="2615"/>
      <c r="LS229" s="2615"/>
      <c r="LT229" s="2615"/>
      <c r="LU229" s="2615"/>
      <c r="LV229" s="2615"/>
      <c r="LW229" s="2615"/>
      <c r="LX229" s="2615"/>
      <c r="LY229" s="2615"/>
      <c r="LZ229" s="2615"/>
      <c r="MA229" s="2615"/>
      <c r="MB229" s="2615"/>
      <c r="MC229" s="2615"/>
      <c r="MD229" s="2615"/>
      <c r="ME229" s="2615"/>
      <c r="MF229" s="2615"/>
      <c r="MG229" s="2615"/>
      <c r="MH229" s="2615"/>
      <c r="MI229" s="2615"/>
      <c r="MJ229" s="2615"/>
      <c r="MK229" s="2615"/>
      <c r="ML229" s="2615"/>
      <c r="MM229" s="2615"/>
      <c r="MN229" s="2615"/>
      <c r="MO229" s="2615"/>
      <c r="MP229" s="2615"/>
      <c r="MQ229" s="2615"/>
      <c r="MR229" s="2615"/>
      <c r="MS229" s="2615"/>
      <c r="MT229" s="2615"/>
      <c r="MU229" s="2615"/>
      <c r="MV229" s="2615"/>
      <c r="MW229" s="2615"/>
      <c r="MX229" s="2615"/>
      <c r="MY229" s="2615"/>
      <c r="MZ229" s="2615"/>
      <c r="NA229" s="2615"/>
      <c r="NB229" s="2615"/>
      <c r="NC229" s="2615"/>
      <c r="ND229" s="2615"/>
      <c r="NE229" s="2615"/>
      <c r="NF229" s="2615"/>
      <c r="NG229" s="2615"/>
      <c r="NH229" s="2615"/>
      <c r="NI229" s="2615"/>
      <c r="NJ229" s="2615"/>
      <c r="NK229" s="2615"/>
      <c r="NL229" s="2615"/>
      <c r="NM229" s="2615"/>
      <c r="NN229" s="2615"/>
      <c r="NO229" s="2615"/>
      <c r="NP229" s="2615"/>
      <c r="NQ229" s="2615"/>
      <c r="NR229" s="2615"/>
      <c r="NS229" s="2615"/>
      <c r="NT229" s="2615"/>
      <c r="NU229" s="2615"/>
      <c r="NV229" s="2615"/>
      <c r="NW229" s="2615"/>
      <c r="NX229" s="2615"/>
      <c r="NY229" s="2615"/>
      <c r="NZ229" s="2615"/>
      <c r="OA229" s="2615"/>
      <c r="OB229" s="2615"/>
      <c r="OC229" s="2615"/>
      <c r="OD229" s="2615"/>
      <c r="OE229" s="2615"/>
      <c r="OF229" s="2615"/>
      <c r="OG229" s="2615"/>
      <c r="OH229" s="2615"/>
      <c r="OI229" s="2615"/>
      <c r="OJ229" s="2615"/>
      <c r="OK229" s="2615"/>
      <c r="OL229" s="2615"/>
      <c r="OM229" s="2615"/>
      <c r="ON229" s="2615"/>
      <c r="OO229" s="2615"/>
      <c r="OP229" s="2615"/>
      <c r="OQ229" s="2615"/>
      <c r="OR229" s="2615"/>
      <c r="OS229" s="2615"/>
      <c r="OT229" s="2615"/>
      <c r="OU229" s="2615"/>
      <c r="OV229" s="2615"/>
      <c r="OW229" s="2615"/>
      <c r="OX229" s="2615"/>
      <c r="OY229" s="2615"/>
      <c r="OZ229" s="2615"/>
      <c r="PA229" s="2615"/>
      <c r="PB229" s="2615"/>
      <c r="PC229" s="2615"/>
      <c r="PD229" s="2615"/>
      <c r="PE229" s="2615"/>
      <c r="PF229" s="2615"/>
      <c r="PG229" s="2615"/>
      <c r="PH229" s="2615"/>
      <c r="PI229" s="2615"/>
      <c r="PJ229" s="2615"/>
      <c r="PK229" s="2615"/>
      <c r="PL229" s="2615"/>
      <c r="PM229" s="2615"/>
      <c r="PN229" s="2615"/>
      <c r="PO229" s="2615"/>
      <c r="PP229" s="2615"/>
      <c r="PQ229" s="2615"/>
      <c r="PR229" s="2615"/>
      <c r="PS229" s="2615"/>
      <c r="PT229" s="2615"/>
      <c r="PU229" s="2615"/>
      <c r="PV229" s="2615"/>
      <c r="PW229" s="2615"/>
      <c r="PX229" s="2615"/>
      <c r="PY229" s="2615"/>
      <c r="PZ229" s="2615"/>
      <c r="QA229" s="2615"/>
      <c r="QB229" s="2615"/>
      <c r="QC229" s="2615"/>
      <c r="QD229" s="2615"/>
      <c r="QE229" s="2615"/>
      <c r="QF229" s="2615"/>
      <c r="QG229" s="2615"/>
      <c r="QH229" s="2615"/>
      <c r="QI229" s="2615"/>
      <c r="QJ229" s="2615"/>
      <c r="QK229" s="2615"/>
      <c r="QL229" s="2615"/>
      <c r="QM229" s="2615"/>
      <c r="QN229" s="2615"/>
      <c r="QO229" s="2615"/>
      <c r="QP229" s="2615"/>
      <c r="QQ229" s="2615"/>
      <c r="QR229" s="2615"/>
      <c r="QS229" s="2615"/>
      <c r="QT229" s="2615"/>
      <c r="QU229" s="2615"/>
      <c r="QV229" s="2615"/>
      <c r="QW229" s="2615"/>
      <c r="QX229" s="2615"/>
      <c r="QY229" s="2615"/>
      <c r="QZ229" s="2615"/>
      <c r="RA229" s="2615"/>
      <c r="RB229" s="2615"/>
      <c r="RC229" s="2615"/>
      <c r="RD229" s="2615"/>
      <c r="RE229" s="2615"/>
      <c r="RF229" s="2615"/>
      <c r="RG229" s="2615"/>
      <c r="RH229" s="2615"/>
      <c r="RI229" s="2615"/>
      <c r="RJ229" s="2615"/>
      <c r="RK229" s="2615"/>
      <c r="RL229" s="2615"/>
      <c r="RM229" s="2615"/>
      <c r="RN229" s="2615"/>
      <c r="RO229" s="2615"/>
      <c r="RP229" s="2615"/>
      <c r="RQ229" s="2615"/>
      <c r="RR229" s="2615"/>
      <c r="RS229" s="2615"/>
      <c r="RT229" s="2615"/>
      <c r="RU229" s="2615"/>
      <c r="RV229" s="2615"/>
      <c r="RW229" s="2615"/>
      <c r="RX229" s="2615"/>
      <c r="RY229" s="2615"/>
      <c r="RZ229" s="2615"/>
      <c r="SA229" s="2615"/>
      <c r="SB229" s="2615"/>
      <c r="SC229" s="2615"/>
      <c r="SD229" s="2615"/>
      <c r="SE229" s="2615"/>
      <c r="SF229" s="2615"/>
      <c r="SG229" s="2615"/>
      <c r="SH229" s="2615"/>
      <c r="SI229" s="2615"/>
      <c r="SJ229" s="2615"/>
      <c r="SK229" s="2615"/>
      <c r="SL229" s="2615"/>
      <c r="SM229" s="2615"/>
      <c r="SN229" s="2615"/>
      <c r="SO229" s="2615"/>
      <c r="SP229" s="2615"/>
      <c r="SQ229" s="2615"/>
      <c r="SR229" s="2615"/>
      <c r="SS229" s="2615"/>
      <c r="ST229" s="2615"/>
      <c r="SU229" s="2615"/>
      <c r="SV229" s="2615"/>
      <c r="SW229" s="2615"/>
      <c r="SX229" s="2615"/>
      <c r="SY229" s="2615"/>
      <c r="SZ229" s="2615"/>
      <c r="TA229" s="2615"/>
      <c r="TB229" s="2615"/>
      <c r="TC229" s="2615"/>
      <c r="TD229" s="2615"/>
      <c r="TE229" s="2615"/>
      <c r="TF229" s="2615"/>
      <c r="TG229" s="2615"/>
      <c r="TH229" s="2615"/>
      <c r="TI229" s="2615"/>
      <c r="TJ229" s="2615"/>
      <c r="TK229" s="2615"/>
      <c r="TL229" s="2615"/>
      <c r="TM229" s="2615"/>
      <c r="TN229" s="2615"/>
      <c r="TO229" s="2615"/>
      <c r="TP229" s="2615"/>
      <c r="TQ229" s="2615"/>
      <c r="TR229" s="2615"/>
      <c r="TS229" s="2615"/>
      <c r="TT229" s="2615"/>
      <c r="TU229" s="2615"/>
      <c r="TV229" s="2615"/>
      <c r="TW229" s="2615"/>
      <c r="TX229" s="2615"/>
      <c r="TY229" s="2615"/>
      <c r="TZ229" s="2615"/>
      <c r="UA229" s="2615"/>
      <c r="UB229" s="2615"/>
      <c r="UC229" s="2615"/>
      <c r="UD229" s="2615"/>
      <c r="UE229" s="2615"/>
      <c r="UF229" s="2615"/>
      <c r="UG229" s="2615"/>
      <c r="UH229" s="2615"/>
      <c r="UI229" s="2615"/>
      <c r="UJ229" s="2615"/>
      <c r="UK229" s="2615"/>
      <c r="UL229" s="2615"/>
      <c r="UM229" s="2615"/>
      <c r="UN229" s="2615"/>
      <c r="UO229" s="2615"/>
      <c r="UP229" s="2615"/>
      <c r="UQ229" s="2615"/>
      <c r="UR229" s="2615"/>
      <c r="US229" s="2615"/>
      <c r="UT229" s="2615"/>
      <c r="UU229" s="2615"/>
      <c r="UV229" s="2615"/>
      <c r="UW229" s="2615"/>
      <c r="UX229" s="2615"/>
      <c r="UY229" s="2615"/>
      <c r="UZ229" s="2615"/>
      <c r="VA229" s="2615"/>
      <c r="VB229" s="2615"/>
      <c r="VC229" s="2615"/>
      <c r="VD229" s="2615"/>
      <c r="VE229" s="2615"/>
      <c r="VF229" s="2615"/>
      <c r="VG229" s="2615"/>
      <c r="VH229" s="2615"/>
      <c r="VI229" s="2615"/>
      <c r="VJ229" s="2615"/>
      <c r="VK229" s="2615"/>
      <c r="VL229" s="2615"/>
      <c r="VM229" s="2615"/>
      <c r="VN229" s="2615"/>
      <c r="VO229" s="2615"/>
      <c r="VP229" s="2615"/>
      <c r="VQ229" s="2615"/>
      <c r="VR229" s="2615"/>
      <c r="VS229" s="2615"/>
      <c r="VT229" s="2615"/>
      <c r="VU229" s="2615"/>
      <c r="VV229" s="2615"/>
      <c r="VW229" s="2615"/>
      <c r="VX229" s="2615"/>
      <c r="VY229" s="2615"/>
      <c r="VZ229" s="2615"/>
      <c r="WA229" s="2615"/>
      <c r="WB229" s="2615"/>
      <c r="WC229" s="2615"/>
      <c r="WD229" s="2615"/>
      <c r="WE229" s="2615"/>
      <c r="WF229" s="2615"/>
      <c r="WG229" s="2615"/>
      <c r="WH229" s="2615"/>
      <c r="WI229" s="2615"/>
      <c r="WJ229" s="2615"/>
      <c r="WK229" s="2615"/>
      <c r="WL229" s="2615"/>
      <c r="WM229" s="2615"/>
      <c r="WN229" s="2615"/>
      <c r="WO229" s="2615"/>
      <c r="WP229" s="2615"/>
      <c r="WQ229" s="2615"/>
      <c r="WR229" s="2615"/>
      <c r="WS229" s="2615"/>
      <c r="WT229" s="2615"/>
      <c r="WU229" s="2615"/>
      <c r="WV229" s="2615"/>
      <c r="WW229" s="2615"/>
      <c r="WX229" s="2615"/>
      <c r="WY229" s="2615"/>
      <c r="WZ229" s="2615"/>
      <c r="XA229" s="2615"/>
      <c r="XB229" s="2615"/>
      <c r="XC229" s="2615"/>
      <c r="XD229" s="2615"/>
      <c r="XE229" s="2615"/>
      <c r="XF229" s="2615"/>
      <c r="XG229" s="2615"/>
      <c r="XH229" s="2615"/>
      <c r="XI229" s="2615"/>
      <c r="XJ229" s="2615"/>
      <c r="XK229" s="2615"/>
      <c r="XL229" s="2615"/>
      <c r="XM229" s="2615"/>
      <c r="XN229" s="2615"/>
      <c r="XO229" s="2615"/>
      <c r="XP229" s="2615"/>
      <c r="XQ229" s="2615"/>
      <c r="XR229" s="2615"/>
      <c r="XS229" s="2615"/>
      <c r="XT229" s="2615"/>
      <c r="XU229" s="2615"/>
      <c r="XV229" s="2615"/>
      <c r="XW229" s="2615"/>
      <c r="XX229" s="2615"/>
      <c r="XY229" s="2615"/>
      <c r="XZ229" s="2615"/>
      <c r="YA229" s="2615"/>
      <c r="YB229" s="2615"/>
      <c r="YC229" s="2615"/>
      <c r="YD229" s="2615"/>
      <c r="YE229" s="2615"/>
      <c r="YF229" s="2615"/>
      <c r="YG229" s="2615"/>
      <c r="YH229" s="2615"/>
      <c r="YI229" s="2615"/>
      <c r="YJ229" s="2615"/>
      <c r="YK229" s="2615"/>
      <c r="YL229" s="2615"/>
      <c r="YM229" s="2615"/>
      <c r="YN229" s="2615"/>
      <c r="YO229" s="2615"/>
      <c r="YP229" s="2615"/>
      <c r="YQ229" s="2615"/>
      <c r="YR229" s="2615"/>
      <c r="YS229" s="2615"/>
      <c r="YT229" s="2615"/>
      <c r="YU229" s="2615"/>
      <c r="YV229" s="2615"/>
      <c r="YW229" s="2615"/>
      <c r="YX229" s="2615"/>
      <c r="YY229" s="2615"/>
      <c r="YZ229" s="2615"/>
      <c r="ZA229" s="2615"/>
      <c r="ZB229" s="2615"/>
      <c r="ZC229" s="2615"/>
      <c r="ZD229" s="2615"/>
      <c r="ZE229" s="2615"/>
      <c r="ZF229" s="2615"/>
      <c r="ZG229" s="2615"/>
      <c r="ZH229" s="2615"/>
      <c r="ZI229" s="2615"/>
      <c r="ZJ229" s="2615"/>
      <c r="ZK229" s="2615"/>
      <c r="ZL229" s="2615"/>
      <c r="ZM229" s="2615"/>
      <c r="ZN229" s="2615"/>
      <c r="ZO229" s="2615"/>
      <c r="ZP229" s="2615"/>
      <c r="ZQ229" s="2615"/>
      <c r="ZR229" s="2615"/>
      <c r="ZS229" s="2615"/>
      <c r="ZT229" s="2615"/>
      <c r="ZU229" s="2615"/>
      <c r="ZV229" s="2615"/>
      <c r="ZW229" s="2615"/>
      <c r="ZX229" s="2615"/>
      <c r="ZY229" s="2615"/>
      <c r="ZZ229" s="2615"/>
      <c r="AAA229" s="2615"/>
      <c r="AAB229" s="2615"/>
      <c r="AAC229" s="2615"/>
      <c r="AAD229" s="2615"/>
      <c r="AAE229" s="2615"/>
      <c r="AAF229" s="2615"/>
      <c r="AAG229" s="2615"/>
      <c r="AAH229" s="2615"/>
      <c r="AAI229" s="2615"/>
      <c r="AAJ229" s="2615"/>
      <c r="AAK229" s="2615"/>
      <c r="AAL229" s="2615"/>
      <c r="AAM229" s="2615"/>
      <c r="AAN229" s="2615"/>
      <c r="AAO229" s="2615"/>
      <c r="AAP229" s="2615"/>
      <c r="AAQ229" s="2615"/>
      <c r="AAR229" s="2615"/>
      <c r="AAS229" s="2615"/>
      <c r="AAT229" s="2615"/>
      <c r="AAU229" s="2615"/>
      <c r="AAV229" s="2615"/>
      <c r="AAW229" s="2615"/>
      <c r="AAX229" s="2615"/>
      <c r="AAY229" s="2615"/>
      <c r="AAZ229" s="2615"/>
      <c r="ABA229" s="2615"/>
      <c r="ABB229" s="2615"/>
      <c r="ABC229" s="2615"/>
      <c r="ABD229" s="2615"/>
      <c r="ABE229" s="2615"/>
      <c r="ABF229" s="2615"/>
      <c r="ABG229" s="2615"/>
      <c r="ABH229" s="2615"/>
      <c r="ABI229" s="2615"/>
      <c r="ABJ229" s="2615"/>
      <c r="ABK229" s="2615"/>
      <c r="ABL229" s="2615"/>
      <c r="ABM229" s="2615"/>
      <c r="ABN229" s="2615"/>
      <c r="ABO229" s="2615"/>
      <c r="ABP229" s="2615"/>
      <c r="ABQ229" s="2615"/>
      <c r="ABR229" s="2615"/>
      <c r="ABS229" s="2615"/>
      <c r="ABT229" s="2615"/>
      <c r="ABU229" s="2615"/>
      <c r="ABV229" s="2615"/>
      <c r="ABW229" s="2615"/>
      <c r="ABX229" s="2615"/>
      <c r="ABY229" s="2615"/>
      <c r="ABZ229" s="2615"/>
      <c r="ACA229" s="2615"/>
      <c r="ACB229" s="2615"/>
      <c r="ACC229" s="2615"/>
      <c r="ACD229" s="2615"/>
      <c r="ACE229" s="2615"/>
      <c r="ACF229" s="2615"/>
      <c r="ACG229" s="2615"/>
      <c r="ACH229" s="2615"/>
      <c r="ACI229" s="2615"/>
      <c r="ACJ229" s="2615"/>
      <c r="ACK229" s="2615"/>
      <c r="ACL229" s="2615"/>
      <c r="ACM229" s="2615"/>
      <c r="ACN229" s="2615"/>
      <c r="ACO229" s="2615"/>
      <c r="ACP229" s="2615"/>
      <c r="ACQ229" s="2615"/>
      <c r="ACR229" s="2615"/>
      <c r="ACS229" s="2615"/>
      <c r="ACT229" s="2615"/>
      <c r="ACU229" s="2615"/>
      <c r="ACV229" s="2615"/>
      <c r="ACW229" s="2615"/>
      <c r="ACX229" s="2615"/>
      <c r="ACY229" s="2615"/>
      <c r="ACZ229" s="2615"/>
      <c r="ADA229" s="2615"/>
      <c r="ADB229" s="2615"/>
      <c r="ADC229" s="2615"/>
      <c r="ADD229" s="2615"/>
      <c r="ADE229" s="2615"/>
      <c r="ADF229" s="2615"/>
      <c r="ADG229" s="2615"/>
      <c r="ADH229" s="2615"/>
      <c r="ADI229" s="2615"/>
      <c r="ADJ229" s="2615"/>
      <c r="ADK229" s="2615"/>
      <c r="ADL229" s="2615"/>
      <c r="ADM229" s="2615"/>
      <c r="ADN229" s="2615"/>
      <c r="ADO229" s="2615"/>
      <c r="ADP229" s="2615"/>
      <c r="ADQ229" s="2615"/>
      <c r="ADR229" s="2615"/>
      <c r="ADS229" s="2615"/>
      <c r="ADT229" s="2615"/>
      <c r="ADU229" s="2615"/>
      <c r="ADV229" s="2615"/>
      <c r="ADW229" s="2615"/>
      <c r="ADX229" s="2615"/>
      <c r="ADY229" s="2615"/>
      <c r="ADZ229" s="2615"/>
      <c r="AEA229" s="2615"/>
      <c r="AEB229" s="2615"/>
      <c r="AEC229" s="2615"/>
      <c r="AED229" s="2615"/>
      <c r="AEE229" s="2615"/>
      <c r="AEF229" s="2615"/>
      <c r="AEG229" s="2615"/>
      <c r="AEH229" s="2615"/>
      <c r="AEI229" s="2615"/>
      <c r="AEJ229" s="2615"/>
      <c r="AEK229" s="2615"/>
      <c r="AEL229" s="2615"/>
      <c r="AEM229" s="2615"/>
      <c r="AEN229" s="2615"/>
      <c r="AEO229" s="2615"/>
      <c r="AEP229" s="2615"/>
      <c r="AEQ229" s="2615"/>
      <c r="AER229" s="2615"/>
      <c r="AES229" s="2615"/>
      <c r="AET229" s="2615"/>
      <c r="AEU229" s="2615"/>
      <c r="AEV229" s="2615"/>
      <c r="AEW229" s="2615"/>
      <c r="AEX229" s="2615"/>
      <c r="AEY229" s="2615"/>
      <c r="AEZ229" s="2615"/>
      <c r="AFA229" s="2615"/>
      <c r="AFB229" s="2615"/>
      <c r="AFC229" s="2615"/>
      <c r="AFD229" s="2615"/>
      <c r="AFE229" s="2615"/>
      <c r="AFF229" s="2615"/>
      <c r="AFG229" s="2615"/>
      <c r="AFH229" s="2615"/>
      <c r="AFI229" s="2615"/>
      <c r="AFJ229" s="2615"/>
      <c r="AFK229" s="2615"/>
      <c r="AFL229" s="2615"/>
      <c r="AFM229" s="2615"/>
      <c r="AFN229" s="2615"/>
      <c r="AFO229" s="2615"/>
      <c r="AFP229" s="2615"/>
      <c r="AFQ229" s="2615"/>
      <c r="AFR229" s="2615"/>
      <c r="AFS229" s="2615"/>
      <c r="AFT229" s="2615"/>
      <c r="AFU229" s="2615"/>
      <c r="AFV229" s="2615"/>
      <c r="AFW229" s="2615"/>
      <c r="AFX229" s="2615"/>
      <c r="AFY229" s="2615"/>
      <c r="AFZ229" s="2615"/>
      <c r="AGA229" s="2615"/>
      <c r="AGB229" s="2615"/>
      <c r="AGC229" s="2615"/>
      <c r="AGD229" s="2615"/>
      <c r="AGE229" s="2615"/>
      <c r="AGF229" s="2615"/>
      <c r="AGG229" s="2615"/>
      <c r="AGH229" s="2615"/>
      <c r="AGI229" s="2615"/>
      <c r="AGJ229" s="2615"/>
      <c r="AGK229" s="2615"/>
      <c r="AGL229" s="2615"/>
      <c r="AGM229" s="2615"/>
      <c r="AGN229" s="2615"/>
      <c r="AGO229" s="2615"/>
      <c r="AGP229" s="2615"/>
      <c r="AGQ229" s="2615"/>
      <c r="AGR229" s="2615"/>
      <c r="AGS229" s="2615"/>
      <c r="AGT229" s="2615"/>
      <c r="AGU229" s="2615"/>
      <c r="AGV229" s="2615"/>
      <c r="AGW229" s="2615"/>
      <c r="AGX229" s="2615"/>
      <c r="AGY229" s="2615"/>
      <c r="AGZ229" s="2615"/>
      <c r="AHA229" s="2615"/>
      <c r="AHB229" s="2615"/>
      <c r="AHC229" s="2615"/>
      <c r="AHD229" s="2615"/>
      <c r="AHE229" s="2615"/>
      <c r="AHF229" s="2615"/>
      <c r="AHG229" s="2615"/>
      <c r="AHH229" s="2615"/>
      <c r="AHI229" s="2615"/>
      <c r="AHJ229" s="2615"/>
      <c r="AHK229" s="2615"/>
      <c r="AHL229" s="2615"/>
      <c r="AHM229" s="2615"/>
      <c r="AHN229" s="2615"/>
      <c r="AHO229" s="2615"/>
      <c r="AHP229" s="2615"/>
      <c r="AHQ229" s="2615"/>
      <c r="AHR229" s="2615"/>
      <c r="AHS229" s="2615"/>
      <c r="AHT229" s="2615"/>
      <c r="AHU229" s="2615"/>
      <c r="AHV229" s="2615"/>
      <c r="AHW229" s="2615"/>
      <c r="AHX229" s="2615"/>
      <c r="AHY229" s="2615"/>
      <c r="AHZ229" s="2615"/>
      <c r="AIA229" s="2615"/>
      <c r="AIB229" s="2615"/>
      <c r="AIC229" s="2615"/>
      <c r="AID229" s="2615"/>
      <c r="AIE229" s="2615"/>
      <c r="AIF229" s="2615"/>
      <c r="AIG229" s="2615"/>
      <c r="AIH229" s="2615"/>
      <c r="AII229" s="2615"/>
      <c r="AIJ229" s="2615"/>
      <c r="AIK229" s="2615"/>
      <c r="AIL229" s="2615"/>
      <c r="AIM229" s="2615"/>
      <c r="AIN229" s="2615"/>
      <c r="AIO229" s="2615"/>
      <c r="AIP229" s="2615"/>
      <c r="AIQ229" s="2615"/>
      <c r="AIR229" s="2615"/>
      <c r="AIS229" s="2615"/>
      <c r="AIT229" s="2615"/>
      <c r="AIU229" s="2615"/>
      <c r="AIV229" s="2615"/>
      <c r="AIW229" s="2615"/>
      <c r="AIX229" s="2615"/>
      <c r="AIY229" s="2615"/>
      <c r="AIZ229" s="2615"/>
      <c r="AJA229" s="2615"/>
      <c r="AJB229" s="2615"/>
      <c r="AJC229" s="2615"/>
      <c r="AJD229" s="2615"/>
      <c r="AJE229" s="2615"/>
      <c r="AJF229" s="2615"/>
      <c r="AJG229" s="2615"/>
      <c r="AJH229" s="2615"/>
      <c r="AJI229" s="2615"/>
      <c r="AJJ229" s="2615"/>
      <c r="AJK229" s="2615"/>
      <c r="AJL229" s="2615"/>
      <c r="AJM229" s="2615"/>
      <c r="AJN229" s="2615"/>
      <c r="AJO229" s="2615"/>
      <c r="AJP229" s="2615"/>
      <c r="AJQ229" s="2615"/>
      <c r="AJR229" s="2615"/>
      <c r="AJS229" s="2615"/>
      <c r="AJT229" s="2615"/>
      <c r="AJU229" s="2615"/>
      <c r="AJV229" s="2615"/>
      <c r="AJW229" s="2615"/>
      <c r="AJX229" s="2615"/>
      <c r="AJY229" s="2615"/>
      <c r="AJZ229" s="2615"/>
      <c r="AKA229" s="2615"/>
      <c r="AKB229" s="2615"/>
      <c r="AKC229" s="2615"/>
      <c r="AKD229" s="2615"/>
      <c r="AKE229" s="2615"/>
      <c r="AKF229" s="2615"/>
      <c r="AKG229" s="2615"/>
      <c r="AKH229" s="2615"/>
      <c r="AKI229" s="2615"/>
      <c r="AKJ229" s="2615"/>
      <c r="AKK229" s="2615"/>
      <c r="AKL229" s="2615"/>
      <c r="AKM229" s="2615"/>
      <c r="AKN229" s="2615"/>
      <c r="AKO229" s="2615"/>
      <c r="AKP229" s="2615"/>
      <c r="AKQ229" s="2615"/>
      <c r="AKR229" s="2615"/>
      <c r="AKS229" s="2615"/>
      <c r="AKT229" s="2615"/>
      <c r="AKU229" s="2615"/>
      <c r="AKV229" s="2615"/>
      <c r="AKW229" s="2615"/>
      <c r="AKX229" s="2615"/>
      <c r="AKY229" s="2615"/>
      <c r="AKZ229" s="2615"/>
      <c r="ALA229" s="2615"/>
      <c r="ALB229" s="2615"/>
      <c r="ALC229" s="2615"/>
      <c r="ALD229" s="2615"/>
      <c r="ALE229" s="2615"/>
      <c r="ALF229" s="2615"/>
      <c r="ALG229" s="2615"/>
      <c r="ALH229" s="2615"/>
      <c r="ALI229" s="2615"/>
      <c r="ALJ229" s="2615"/>
      <c r="ALK229" s="2615"/>
      <c r="ALL229" s="2615"/>
      <c r="ALM229" s="2615"/>
      <c r="ALN229" s="2615"/>
      <c r="ALO229" s="2615"/>
      <c r="ALP229" s="2615"/>
      <c r="ALQ229" s="2615"/>
      <c r="ALR229" s="2615"/>
      <c r="ALS229" s="2615"/>
      <c r="ALT229" s="2615"/>
      <c r="ALU229" s="2615"/>
      <c r="ALV229" s="2615"/>
      <c r="ALW229" s="2615"/>
      <c r="ALX229" s="2615"/>
      <c r="ALY229" s="2615"/>
      <c r="ALZ229" s="2615"/>
      <c r="AMA229" s="2615"/>
      <c r="AMB229" s="2615"/>
      <c r="AMC229" s="2615"/>
      <c r="AMD229" s="2615"/>
      <c r="AME229" s="2615"/>
      <c r="AMF229" s="2615"/>
      <c r="AMG229" s="2615"/>
      <c r="AMH229" s="2615"/>
      <c r="AMI229" s="2615"/>
      <c r="AMJ229" s="2615"/>
      <c r="AMK229" s="2615"/>
      <c r="AML229" s="2615"/>
      <c r="AMM229" s="2615"/>
      <c r="AMN229" s="2615"/>
      <c r="AMO229" s="2615"/>
      <c r="AMP229" s="2615"/>
      <c r="AMQ229" s="2615"/>
      <c r="AMR229" s="2615"/>
      <c r="AMS229" s="2615"/>
      <c r="AMT229" s="2615"/>
      <c r="AMU229" s="2615"/>
      <c r="AMV229" s="2615"/>
      <c r="AMW229" s="2615"/>
      <c r="AMX229" s="2615"/>
      <c r="AMY229" s="2615"/>
      <c r="AMZ229" s="2615"/>
      <c r="ANA229" s="2615"/>
      <c r="ANB229" s="2615"/>
      <c r="ANC229" s="2615"/>
      <c r="AND229" s="2615"/>
      <c r="ANE229" s="2615"/>
      <c r="ANF229" s="2615"/>
      <c r="ANG229" s="2615"/>
      <c r="ANH229" s="2615"/>
      <c r="ANI229" s="2615"/>
      <c r="ANJ229" s="2615"/>
      <c r="ANK229" s="2615"/>
      <c r="ANL229" s="2615"/>
      <c r="ANM229" s="2615"/>
      <c r="ANN229" s="2615"/>
      <c r="ANO229" s="2615"/>
      <c r="ANP229" s="2615"/>
      <c r="ANQ229" s="2615"/>
      <c r="ANR229" s="2615"/>
      <c r="ANS229" s="2615"/>
      <c r="ANT229" s="2615"/>
      <c r="ANU229" s="2615"/>
      <c r="ANV229" s="2615"/>
      <c r="ANW229" s="2615"/>
      <c r="ANX229" s="2615"/>
      <c r="ANY229" s="2615"/>
      <c r="ANZ229" s="2615"/>
      <c r="AOA229" s="2615"/>
      <c r="AOB229" s="2615"/>
      <c r="AOC229" s="2615"/>
      <c r="AOD229" s="2615"/>
      <c r="AOE229" s="2615"/>
      <c r="AOF229" s="2615"/>
      <c r="AOG229" s="2615"/>
      <c r="AOH229" s="2615"/>
      <c r="AOI229" s="2615"/>
      <c r="AOJ229" s="2615"/>
      <c r="AOK229" s="2615"/>
      <c r="AOL229" s="2615"/>
      <c r="AOM229" s="2615"/>
      <c r="AON229" s="2615"/>
      <c r="AOO229" s="2615"/>
      <c r="AOP229" s="2615"/>
      <c r="AOQ229" s="2615"/>
      <c r="AOR229" s="2615"/>
      <c r="AOS229" s="2615"/>
      <c r="AOT229" s="2615"/>
      <c r="AOU229" s="2615"/>
      <c r="AOV229" s="2615"/>
      <c r="AOW229" s="2615"/>
      <c r="AOX229" s="2615"/>
      <c r="AOY229" s="2615"/>
      <c r="AOZ229" s="2615"/>
      <c r="APA229" s="2615"/>
      <c r="APB229" s="2615"/>
      <c r="APC229" s="2615"/>
      <c r="APD229" s="2615"/>
      <c r="APE229" s="2615"/>
      <c r="APF229" s="2615"/>
      <c r="APG229" s="2615"/>
      <c r="APH229" s="2615"/>
      <c r="API229" s="2615"/>
      <c r="APJ229" s="2615"/>
      <c r="APK229" s="2615"/>
      <c r="APL229" s="2615"/>
      <c r="APM229" s="2615"/>
      <c r="APN229" s="2615"/>
      <c r="APO229" s="2615"/>
      <c r="APP229" s="2615"/>
      <c r="APQ229" s="2615"/>
      <c r="APR229" s="2615"/>
      <c r="APS229" s="2615"/>
      <c r="APT229" s="2615"/>
      <c r="APU229" s="2615"/>
      <c r="APV229" s="2615"/>
      <c r="APW229" s="2615"/>
      <c r="APX229" s="2615"/>
      <c r="APY229" s="2615"/>
      <c r="APZ229" s="2615"/>
      <c r="AQA229" s="2615"/>
      <c r="AQB229" s="2615"/>
      <c r="AQC229" s="2615"/>
      <c r="AQD229" s="2615"/>
      <c r="AQE229" s="2615"/>
      <c r="AQF229" s="2615"/>
      <c r="AQG229" s="2615"/>
      <c r="AQH229" s="2615"/>
      <c r="AQI229" s="2615"/>
      <c r="AQJ229" s="2615"/>
      <c r="AQK229" s="2615"/>
      <c r="AQL229" s="2615"/>
      <c r="AQM229" s="2615"/>
      <c r="AQN229" s="2615"/>
      <c r="AQO229" s="2615"/>
      <c r="AQP229" s="2615"/>
      <c r="AQQ229" s="2615"/>
      <c r="AQR229" s="2615"/>
      <c r="AQS229" s="2615"/>
      <c r="AQT229" s="2615"/>
      <c r="AQU229" s="2615"/>
      <c r="AQV229" s="2615"/>
      <c r="AQW229" s="2615"/>
      <c r="AQX229" s="2615"/>
      <c r="AQY229" s="2615"/>
      <c r="AQZ229" s="2615"/>
      <c r="ARA229" s="2615"/>
      <c r="ARB229" s="2615"/>
      <c r="ARC229" s="2615"/>
      <c r="ARD229" s="2615"/>
      <c r="ARE229" s="2615"/>
      <c r="ARF229" s="2615"/>
      <c r="ARG229" s="2615"/>
      <c r="ARH229" s="2615"/>
      <c r="ARI229" s="2615"/>
      <c r="ARJ229" s="2615"/>
      <c r="ARK229" s="2615"/>
      <c r="ARL229" s="2615"/>
      <c r="ARM229" s="2615"/>
      <c r="ARN229" s="2615"/>
      <c r="ARO229" s="2615"/>
      <c r="ARP229" s="2615"/>
      <c r="ARQ229" s="2615"/>
      <c r="ARR229" s="2615"/>
      <c r="ARS229" s="2615"/>
      <c r="ART229" s="2615"/>
      <c r="ARU229" s="2615"/>
      <c r="ARV229" s="2615"/>
      <c r="ARW229" s="2615"/>
      <c r="ARX229" s="2615"/>
      <c r="ARY229" s="2615"/>
      <c r="ARZ229" s="2615"/>
      <c r="ASA229" s="2615"/>
      <c r="ASB229" s="2615"/>
      <c r="ASC229" s="2615"/>
      <c r="ASD229" s="2615"/>
      <c r="ASE229" s="2615"/>
      <c r="ASF229" s="2615"/>
      <c r="ASG229" s="2615"/>
      <c r="ASH229" s="2615"/>
      <c r="ASI229" s="2615"/>
      <c r="ASJ229" s="2615"/>
      <c r="ASK229" s="2615"/>
      <c r="ASL229" s="2615"/>
      <c r="ASM229" s="2615"/>
      <c r="ASN229" s="2615"/>
      <c r="ASO229" s="2615"/>
      <c r="ASP229" s="2615"/>
      <c r="ASQ229" s="2615"/>
      <c r="ASR229" s="2615"/>
      <c r="ASS229" s="2615"/>
      <c r="AST229" s="2615"/>
      <c r="ASU229" s="2615"/>
      <c r="ASV229" s="2615"/>
      <c r="ASW229" s="2615"/>
      <c r="ASX229" s="2615"/>
      <c r="ASY229" s="2615"/>
      <c r="ASZ229" s="2615"/>
      <c r="ATA229" s="2615"/>
      <c r="ATB229" s="2615"/>
      <c r="ATC229" s="2615"/>
      <c r="ATD229" s="2615"/>
      <c r="ATE229" s="2615"/>
      <c r="ATF229" s="2615"/>
      <c r="ATG229" s="2615"/>
      <c r="ATH229" s="2615"/>
      <c r="ATI229" s="2615"/>
      <c r="ATJ229" s="2615"/>
      <c r="ATK229" s="2615"/>
      <c r="ATL229" s="2615"/>
      <c r="ATM229" s="2615"/>
      <c r="ATN229" s="2615"/>
      <c r="ATO229" s="2615"/>
      <c r="ATP229" s="2615"/>
      <c r="ATQ229" s="2615"/>
      <c r="ATR229" s="2615"/>
      <c r="ATS229" s="2615"/>
      <c r="ATT229" s="2615"/>
      <c r="ATU229" s="2615"/>
      <c r="ATV229" s="2615"/>
      <c r="ATW229" s="2615"/>
      <c r="ATX229" s="2615"/>
      <c r="ATY229" s="2615"/>
      <c r="ATZ229" s="2615"/>
      <c r="AUA229" s="2615"/>
      <c r="AUB229" s="2615"/>
      <c r="AUC229" s="2615"/>
      <c r="AUD229" s="2615"/>
      <c r="AUE229" s="2615"/>
      <c r="AUF229" s="2615"/>
      <c r="AUG229" s="2615"/>
      <c r="AUH229" s="2615"/>
      <c r="AUI229" s="2615"/>
      <c r="AUJ229" s="2615"/>
      <c r="AUK229" s="2615"/>
      <c r="AUL229" s="2615"/>
      <c r="AUM229" s="2615"/>
      <c r="AUN229" s="2615"/>
      <c r="AUO229" s="2615"/>
      <c r="AUP229" s="2615"/>
      <c r="AUQ229" s="2615"/>
      <c r="AUR229" s="2615"/>
      <c r="AUS229" s="2615"/>
      <c r="AUT229" s="2615"/>
      <c r="AUU229" s="2615"/>
      <c r="AUV229" s="2615"/>
      <c r="AUW229" s="2615"/>
      <c r="AUX229" s="2615"/>
      <c r="AUY229" s="2615"/>
      <c r="AUZ229" s="2615"/>
      <c r="AVA229" s="2615"/>
      <c r="AVB229" s="2615"/>
      <c r="AVC229" s="2615"/>
      <c r="AVD229" s="2615"/>
      <c r="AVE229" s="2615"/>
      <c r="AVF229" s="2615"/>
      <c r="AVG229" s="2615"/>
      <c r="AVH229" s="2615"/>
      <c r="AVI229" s="2615"/>
      <c r="AVJ229" s="2615"/>
      <c r="AVK229" s="2615"/>
      <c r="AVL229" s="2615"/>
      <c r="AVM229" s="2615"/>
      <c r="AVN229" s="2615"/>
      <c r="AVO229" s="2615"/>
      <c r="AVP229" s="2615"/>
      <c r="AVQ229" s="2615"/>
      <c r="AVR229" s="2615"/>
      <c r="AVS229" s="2615"/>
      <c r="AVT229" s="2615"/>
      <c r="AVU229" s="2615"/>
      <c r="AVV229" s="2615"/>
      <c r="AVW229" s="2615"/>
      <c r="AVX229" s="2615"/>
      <c r="AVY229" s="2615"/>
      <c r="AVZ229" s="2615"/>
      <c r="AWA229" s="2615"/>
      <c r="AWB229" s="2615"/>
      <c r="AWC229" s="2615"/>
      <c r="AWD229" s="2615"/>
      <c r="AWE229" s="2615"/>
      <c r="AWF229" s="2615"/>
      <c r="AWG229" s="2615"/>
      <c r="AWH229" s="2615"/>
      <c r="AWI229" s="2615"/>
      <c r="AWJ229" s="2615"/>
      <c r="AWK229" s="2615"/>
      <c r="AWL229" s="2615"/>
      <c r="AWM229" s="2615"/>
      <c r="AWN229" s="2615"/>
      <c r="AWO229" s="2615"/>
      <c r="AWP229" s="2615"/>
      <c r="AWQ229" s="2615"/>
      <c r="AWR229" s="2615"/>
      <c r="AWS229" s="2615"/>
      <c r="AWT229" s="2615"/>
      <c r="AWU229" s="2615"/>
      <c r="AWV229" s="2615"/>
      <c r="AWW229" s="2615"/>
      <c r="AWX229" s="2615"/>
      <c r="AWY229" s="2615"/>
      <c r="AWZ229" s="2615"/>
      <c r="AXA229" s="2615"/>
      <c r="AXB229" s="2615"/>
      <c r="AXC229" s="2615"/>
      <c r="AXD229" s="2615"/>
      <c r="AXE229" s="2615"/>
      <c r="AXF229" s="2615"/>
      <c r="AXG229" s="2615"/>
      <c r="AXH229" s="2615"/>
      <c r="AXI229" s="2615"/>
      <c r="AXJ229" s="2615"/>
    </row>
    <row r="230" spans="1:1310" s="2616" customFormat="1" ht="23.25" customHeight="1">
      <c r="A230" s="2617"/>
      <c r="B230" s="5504" t="s">
        <v>1869</v>
      </c>
      <c r="C230" s="5504"/>
      <c r="D230" s="5504"/>
      <c r="E230" s="5504"/>
      <c r="F230" s="2619"/>
      <c r="G230" s="5504" t="s">
        <v>1870</v>
      </c>
      <c r="H230" s="5504"/>
      <c r="I230" s="5504"/>
      <c r="J230" s="2619"/>
      <c r="K230" s="5504" t="s">
        <v>1871</v>
      </c>
      <c r="L230" s="5504"/>
      <c r="M230" s="5504"/>
      <c r="N230" s="2619"/>
      <c r="O230" s="5504" t="s">
        <v>1872</v>
      </c>
      <c r="P230" s="5504"/>
      <c r="Q230" s="2619"/>
      <c r="R230" s="306"/>
      <c r="S230" s="306"/>
      <c r="T230" s="306"/>
      <c r="U230" s="306"/>
      <c r="V230" s="306"/>
      <c r="W230" s="306"/>
      <c r="X230" s="306"/>
      <c r="Y230" s="306"/>
      <c r="Z230" s="306"/>
      <c r="AA230" s="306"/>
      <c r="AB230" s="306"/>
      <c r="AC230" s="306"/>
      <c r="AD230" s="2615"/>
      <c r="AE230" s="2615"/>
      <c r="AF230" s="2615"/>
      <c r="AG230" s="2615"/>
      <c r="AH230" s="2615"/>
      <c r="AI230" s="2615"/>
      <c r="AJ230" s="2615"/>
      <c r="AK230" s="2615"/>
      <c r="AL230" s="2615"/>
      <c r="AM230" s="2615"/>
      <c r="AN230" s="2615"/>
      <c r="AO230" s="2615"/>
      <c r="AP230" s="2615"/>
      <c r="AQ230" s="2615"/>
      <c r="AR230" s="2615"/>
      <c r="AS230" s="2615"/>
      <c r="AT230" s="2615"/>
      <c r="AU230" s="2615"/>
      <c r="AV230" s="2615"/>
      <c r="AW230" s="2615"/>
      <c r="AX230" s="2615"/>
      <c r="AY230" s="2615"/>
      <c r="AZ230" s="2615"/>
      <c r="BA230" s="2615"/>
      <c r="BB230" s="2615"/>
      <c r="BC230" s="2615"/>
      <c r="BD230" s="2615"/>
      <c r="BE230" s="2615"/>
      <c r="BF230" s="2615"/>
      <c r="BG230" s="2615"/>
      <c r="BH230" s="2615"/>
      <c r="BI230" s="2615"/>
      <c r="BJ230" s="2615"/>
      <c r="BK230" s="2615"/>
      <c r="BL230" s="2615"/>
      <c r="BM230" s="2615"/>
      <c r="BN230" s="2615"/>
      <c r="BO230" s="2615"/>
      <c r="BP230" s="2615"/>
      <c r="BQ230" s="2615"/>
      <c r="BR230" s="2615"/>
      <c r="BS230" s="2615"/>
      <c r="BT230" s="2615"/>
      <c r="BU230" s="2615"/>
      <c r="BV230" s="2615"/>
      <c r="BW230" s="2615"/>
      <c r="BX230" s="2615"/>
      <c r="BY230" s="2615"/>
      <c r="BZ230" s="2615"/>
      <c r="CA230" s="2615"/>
      <c r="CB230" s="2615"/>
      <c r="CC230" s="2615"/>
      <c r="CD230" s="2615"/>
      <c r="CE230" s="2615"/>
      <c r="CF230" s="2615"/>
      <c r="CG230" s="2615"/>
      <c r="CH230" s="2615"/>
      <c r="CI230" s="2615"/>
      <c r="CJ230" s="2615"/>
      <c r="CK230" s="2615"/>
      <c r="CL230" s="2615"/>
      <c r="CM230" s="2615"/>
      <c r="CN230" s="2615"/>
      <c r="CO230" s="2615"/>
      <c r="CP230" s="2615"/>
      <c r="CQ230" s="2615"/>
      <c r="CR230" s="2615"/>
      <c r="CS230" s="2615"/>
      <c r="CT230" s="2615"/>
      <c r="CU230" s="2615"/>
      <c r="CV230" s="2615"/>
      <c r="CW230" s="2615"/>
      <c r="CX230" s="2615"/>
      <c r="CY230" s="2615"/>
      <c r="CZ230" s="2615"/>
      <c r="DA230" s="2615"/>
      <c r="DB230" s="2615"/>
      <c r="DC230" s="2615"/>
      <c r="DD230" s="2615"/>
      <c r="DE230" s="2615"/>
      <c r="DF230" s="2615"/>
      <c r="DG230" s="2615"/>
      <c r="DH230" s="2615"/>
      <c r="DI230" s="2615"/>
      <c r="DJ230" s="2615"/>
      <c r="DK230" s="2615"/>
      <c r="DL230" s="2615"/>
      <c r="DM230" s="2615"/>
      <c r="DN230" s="2615"/>
      <c r="DO230" s="2615"/>
      <c r="DP230" s="2615"/>
      <c r="DQ230" s="2615"/>
      <c r="DR230" s="2615"/>
      <c r="DS230" s="2615"/>
      <c r="DT230" s="2615"/>
      <c r="DU230" s="2615"/>
      <c r="DV230" s="2615"/>
      <c r="DW230" s="2615"/>
      <c r="DX230" s="2615"/>
      <c r="DY230" s="2615"/>
      <c r="DZ230" s="2615"/>
      <c r="EA230" s="2615"/>
      <c r="EB230" s="2615"/>
      <c r="EC230" s="2615"/>
      <c r="ED230" s="2615"/>
      <c r="EE230" s="2615"/>
      <c r="EF230" s="2615"/>
      <c r="EG230" s="2615"/>
      <c r="EH230" s="2615"/>
      <c r="EI230" s="2615"/>
      <c r="EJ230" s="2615"/>
      <c r="EK230" s="2615"/>
      <c r="EL230" s="2615"/>
      <c r="EM230" s="2615"/>
      <c r="EN230" s="2615"/>
      <c r="EO230" s="2615"/>
      <c r="EP230" s="2615"/>
      <c r="EQ230" s="2615"/>
      <c r="ER230" s="2615"/>
      <c r="ES230" s="2615"/>
      <c r="ET230" s="2615"/>
      <c r="EU230" s="2615"/>
      <c r="EV230" s="2615"/>
      <c r="EW230" s="2615"/>
      <c r="EX230" s="2615"/>
      <c r="EY230" s="2615"/>
      <c r="EZ230" s="2615"/>
      <c r="FA230" s="2615"/>
      <c r="FB230" s="2615"/>
      <c r="FC230" s="2615"/>
      <c r="FD230" s="2615"/>
      <c r="FE230" s="2615"/>
      <c r="FF230" s="2615"/>
      <c r="FG230" s="2615"/>
      <c r="FH230" s="2615"/>
      <c r="FI230" s="2615"/>
      <c r="FJ230" s="2615"/>
      <c r="FK230" s="2615"/>
      <c r="FL230" s="2615"/>
      <c r="FM230" s="2615"/>
      <c r="FN230" s="2615"/>
      <c r="FO230" s="2615"/>
      <c r="FP230" s="2615"/>
      <c r="FQ230" s="2615"/>
      <c r="FR230" s="2615"/>
      <c r="FS230" s="2615"/>
      <c r="FT230" s="2615"/>
      <c r="FU230" s="2615"/>
      <c r="FV230" s="2615"/>
      <c r="FW230" s="2615"/>
      <c r="FX230" s="2615"/>
      <c r="FY230" s="2615"/>
      <c r="FZ230" s="2615"/>
      <c r="GA230" s="2615"/>
      <c r="GB230" s="2615"/>
      <c r="GC230" s="2615"/>
      <c r="GD230" s="2615"/>
      <c r="GE230" s="2615"/>
      <c r="GF230" s="2615"/>
      <c r="GG230" s="2615"/>
      <c r="GH230" s="2615"/>
      <c r="GI230" s="2615"/>
      <c r="GJ230" s="2615"/>
      <c r="GK230" s="2615"/>
      <c r="GL230" s="2615"/>
      <c r="GM230" s="2615"/>
      <c r="GN230" s="2615"/>
      <c r="GO230" s="2615"/>
      <c r="GP230" s="2615"/>
      <c r="GQ230" s="2615"/>
      <c r="GR230" s="2615"/>
      <c r="GS230" s="2615"/>
      <c r="GT230" s="2615"/>
      <c r="GU230" s="2615"/>
      <c r="GV230" s="2615"/>
      <c r="GW230" s="2615"/>
      <c r="GX230" s="2615"/>
      <c r="GY230" s="2615"/>
      <c r="GZ230" s="2615"/>
      <c r="HA230" s="2615"/>
      <c r="HB230" s="2615"/>
      <c r="HC230" s="2615"/>
      <c r="HD230" s="2615"/>
      <c r="HE230" s="2615"/>
      <c r="HF230" s="2615"/>
      <c r="HG230" s="2615"/>
      <c r="HH230" s="2615"/>
      <c r="HI230" s="2615"/>
      <c r="HJ230" s="2615"/>
      <c r="HK230" s="2615"/>
      <c r="HL230" s="2615"/>
      <c r="HM230" s="2615"/>
      <c r="HN230" s="2615"/>
      <c r="HO230" s="2615"/>
      <c r="HP230" s="2615"/>
      <c r="HQ230" s="2615"/>
      <c r="HR230" s="2615"/>
      <c r="HS230" s="2615"/>
      <c r="HT230" s="2615"/>
      <c r="HU230" s="2615"/>
      <c r="HV230" s="2615"/>
      <c r="HW230" s="2615"/>
      <c r="HX230" s="2615"/>
      <c r="HY230" s="2615"/>
      <c r="HZ230" s="2615"/>
      <c r="IA230" s="2615"/>
      <c r="IB230" s="2615"/>
      <c r="IC230" s="2615"/>
      <c r="ID230" s="2615"/>
      <c r="IE230" s="2615"/>
      <c r="IF230" s="2615"/>
      <c r="IG230" s="2615"/>
      <c r="IH230" s="2615"/>
      <c r="II230" s="2615"/>
      <c r="IJ230" s="2615"/>
      <c r="IK230" s="2615"/>
      <c r="IL230" s="2615"/>
      <c r="IM230" s="2615"/>
      <c r="IN230" s="2615"/>
      <c r="IO230" s="2615"/>
      <c r="IP230" s="2615"/>
      <c r="IQ230" s="2615"/>
      <c r="IR230" s="2615"/>
      <c r="IS230" s="2615"/>
      <c r="IT230" s="2615"/>
      <c r="IU230" s="2615"/>
      <c r="IV230" s="2615"/>
      <c r="IW230" s="2615"/>
      <c r="IX230" s="2615"/>
      <c r="IY230" s="2615"/>
      <c r="IZ230" s="2615"/>
      <c r="JA230" s="2615"/>
      <c r="JB230" s="2615"/>
      <c r="JC230" s="2615"/>
      <c r="JD230" s="2615"/>
      <c r="JE230" s="2615"/>
      <c r="JF230" s="2615"/>
      <c r="JG230" s="2615"/>
      <c r="JH230" s="2615"/>
      <c r="JI230" s="2615"/>
      <c r="JJ230" s="2615"/>
      <c r="JK230" s="2615"/>
      <c r="JL230" s="2615"/>
      <c r="JM230" s="2615"/>
      <c r="JN230" s="2615"/>
      <c r="JO230" s="2615"/>
      <c r="JP230" s="2615"/>
      <c r="JQ230" s="2615"/>
      <c r="JR230" s="2615"/>
      <c r="JS230" s="2615"/>
      <c r="JT230" s="2615"/>
      <c r="JU230" s="2615"/>
      <c r="JV230" s="2615"/>
      <c r="JW230" s="2615"/>
      <c r="JX230" s="2615"/>
      <c r="JY230" s="2615"/>
      <c r="JZ230" s="2615"/>
      <c r="KA230" s="2615"/>
      <c r="KB230" s="2615"/>
      <c r="KC230" s="2615"/>
      <c r="KD230" s="2615"/>
      <c r="KE230" s="2615"/>
      <c r="KF230" s="2615"/>
      <c r="KG230" s="2615"/>
      <c r="KH230" s="2615"/>
      <c r="KI230" s="2615"/>
      <c r="KJ230" s="2615"/>
      <c r="KK230" s="2615"/>
      <c r="KL230" s="2615"/>
      <c r="KM230" s="2615"/>
      <c r="KN230" s="2615"/>
      <c r="KO230" s="2615"/>
      <c r="KP230" s="2615"/>
      <c r="KQ230" s="2615"/>
      <c r="KR230" s="2615"/>
      <c r="KS230" s="2615"/>
      <c r="KT230" s="2615"/>
      <c r="KU230" s="2615"/>
      <c r="KV230" s="2615"/>
      <c r="KW230" s="2615"/>
      <c r="KX230" s="2615"/>
      <c r="KY230" s="2615"/>
      <c r="KZ230" s="2615"/>
      <c r="LA230" s="2615"/>
      <c r="LB230" s="2615"/>
      <c r="LC230" s="2615"/>
      <c r="LD230" s="2615"/>
      <c r="LE230" s="2615"/>
      <c r="LF230" s="2615"/>
      <c r="LG230" s="2615"/>
      <c r="LH230" s="2615"/>
      <c r="LI230" s="2615"/>
      <c r="LJ230" s="2615"/>
      <c r="LK230" s="2615"/>
      <c r="LL230" s="2615"/>
      <c r="LM230" s="2615"/>
      <c r="LN230" s="2615"/>
      <c r="LO230" s="2615"/>
      <c r="LP230" s="2615"/>
      <c r="LQ230" s="2615"/>
      <c r="LR230" s="2615"/>
      <c r="LS230" s="2615"/>
      <c r="LT230" s="2615"/>
      <c r="LU230" s="2615"/>
      <c r="LV230" s="2615"/>
      <c r="LW230" s="2615"/>
      <c r="LX230" s="2615"/>
      <c r="LY230" s="2615"/>
      <c r="LZ230" s="2615"/>
      <c r="MA230" s="2615"/>
      <c r="MB230" s="2615"/>
      <c r="MC230" s="2615"/>
      <c r="MD230" s="2615"/>
      <c r="ME230" s="2615"/>
      <c r="MF230" s="2615"/>
      <c r="MG230" s="2615"/>
      <c r="MH230" s="2615"/>
      <c r="MI230" s="2615"/>
      <c r="MJ230" s="2615"/>
      <c r="MK230" s="2615"/>
      <c r="ML230" s="2615"/>
      <c r="MM230" s="2615"/>
      <c r="MN230" s="2615"/>
      <c r="MO230" s="2615"/>
      <c r="MP230" s="2615"/>
      <c r="MQ230" s="2615"/>
      <c r="MR230" s="2615"/>
      <c r="MS230" s="2615"/>
      <c r="MT230" s="2615"/>
      <c r="MU230" s="2615"/>
      <c r="MV230" s="2615"/>
      <c r="MW230" s="2615"/>
      <c r="MX230" s="2615"/>
      <c r="MY230" s="2615"/>
      <c r="MZ230" s="2615"/>
      <c r="NA230" s="2615"/>
      <c r="NB230" s="2615"/>
      <c r="NC230" s="2615"/>
      <c r="ND230" s="2615"/>
      <c r="NE230" s="2615"/>
      <c r="NF230" s="2615"/>
      <c r="NG230" s="2615"/>
      <c r="NH230" s="2615"/>
      <c r="NI230" s="2615"/>
      <c r="NJ230" s="2615"/>
      <c r="NK230" s="2615"/>
      <c r="NL230" s="2615"/>
      <c r="NM230" s="2615"/>
      <c r="NN230" s="2615"/>
      <c r="NO230" s="2615"/>
      <c r="NP230" s="2615"/>
      <c r="NQ230" s="2615"/>
      <c r="NR230" s="2615"/>
      <c r="NS230" s="2615"/>
      <c r="NT230" s="2615"/>
      <c r="NU230" s="2615"/>
      <c r="NV230" s="2615"/>
      <c r="NW230" s="2615"/>
      <c r="NX230" s="2615"/>
      <c r="NY230" s="2615"/>
      <c r="NZ230" s="2615"/>
      <c r="OA230" s="2615"/>
      <c r="OB230" s="2615"/>
      <c r="OC230" s="2615"/>
      <c r="OD230" s="2615"/>
      <c r="OE230" s="2615"/>
      <c r="OF230" s="2615"/>
      <c r="OG230" s="2615"/>
      <c r="OH230" s="2615"/>
      <c r="OI230" s="2615"/>
      <c r="OJ230" s="2615"/>
      <c r="OK230" s="2615"/>
      <c r="OL230" s="2615"/>
      <c r="OM230" s="2615"/>
      <c r="ON230" s="2615"/>
      <c r="OO230" s="2615"/>
      <c r="OP230" s="2615"/>
      <c r="OQ230" s="2615"/>
      <c r="OR230" s="2615"/>
      <c r="OS230" s="2615"/>
      <c r="OT230" s="2615"/>
      <c r="OU230" s="2615"/>
      <c r="OV230" s="2615"/>
      <c r="OW230" s="2615"/>
      <c r="OX230" s="2615"/>
      <c r="OY230" s="2615"/>
      <c r="OZ230" s="2615"/>
      <c r="PA230" s="2615"/>
      <c r="PB230" s="2615"/>
      <c r="PC230" s="2615"/>
      <c r="PD230" s="2615"/>
      <c r="PE230" s="2615"/>
      <c r="PF230" s="2615"/>
      <c r="PG230" s="2615"/>
      <c r="PH230" s="2615"/>
      <c r="PI230" s="2615"/>
      <c r="PJ230" s="2615"/>
      <c r="PK230" s="2615"/>
      <c r="PL230" s="2615"/>
      <c r="PM230" s="2615"/>
      <c r="PN230" s="2615"/>
      <c r="PO230" s="2615"/>
      <c r="PP230" s="2615"/>
      <c r="PQ230" s="2615"/>
      <c r="PR230" s="2615"/>
      <c r="PS230" s="2615"/>
      <c r="PT230" s="2615"/>
      <c r="PU230" s="2615"/>
      <c r="PV230" s="2615"/>
      <c r="PW230" s="2615"/>
      <c r="PX230" s="2615"/>
      <c r="PY230" s="2615"/>
      <c r="PZ230" s="2615"/>
      <c r="QA230" s="2615"/>
      <c r="QB230" s="2615"/>
      <c r="QC230" s="2615"/>
      <c r="QD230" s="2615"/>
      <c r="QE230" s="2615"/>
      <c r="QF230" s="2615"/>
      <c r="QG230" s="2615"/>
      <c r="QH230" s="2615"/>
      <c r="QI230" s="2615"/>
      <c r="QJ230" s="2615"/>
      <c r="QK230" s="2615"/>
      <c r="QL230" s="2615"/>
      <c r="QM230" s="2615"/>
      <c r="QN230" s="2615"/>
      <c r="QO230" s="2615"/>
      <c r="QP230" s="2615"/>
      <c r="QQ230" s="2615"/>
      <c r="QR230" s="2615"/>
      <c r="QS230" s="2615"/>
      <c r="QT230" s="2615"/>
      <c r="QU230" s="2615"/>
      <c r="QV230" s="2615"/>
      <c r="QW230" s="2615"/>
      <c r="QX230" s="2615"/>
      <c r="QY230" s="2615"/>
      <c r="QZ230" s="2615"/>
      <c r="RA230" s="2615"/>
      <c r="RB230" s="2615"/>
      <c r="RC230" s="2615"/>
      <c r="RD230" s="2615"/>
      <c r="RE230" s="2615"/>
      <c r="RF230" s="2615"/>
      <c r="RG230" s="2615"/>
      <c r="RH230" s="2615"/>
      <c r="RI230" s="2615"/>
      <c r="RJ230" s="2615"/>
      <c r="RK230" s="2615"/>
      <c r="RL230" s="2615"/>
      <c r="RM230" s="2615"/>
      <c r="RN230" s="2615"/>
      <c r="RO230" s="2615"/>
      <c r="RP230" s="2615"/>
      <c r="RQ230" s="2615"/>
      <c r="RR230" s="2615"/>
      <c r="RS230" s="2615"/>
      <c r="RT230" s="2615"/>
      <c r="RU230" s="2615"/>
      <c r="RV230" s="2615"/>
      <c r="RW230" s="2615"/>
      <c r="RX230" s="2615"/>
      <c r="RY230" s="2615"/>
      <c r="RZ230" s="2615"/>
      <c r="SA230" s="2615"/>
      <c r="SB230" s="2615"/>
      <c r="SC230" s="2615"/>
      <c r="SD230" s="2615"/>
      <c r="SE230" s="2615"/>
      <c r="SF230" s="2615"/>
      <c r="SG230" s="2615"/>
      <c r="SH230" s="2615"/>
      <c r="SI230" s="2615"/>
      <c r="SJ230" s="2615"/>
      <c r="SK230" s="2615"/>
      <c r="SL230" s="2615"/>
      <c r="SM230" s="2615"/>
      <c r="SN230" s="2615"/>
      <c r="SO230" s="2615"/>
      <c r="SP230" s="2615"/>
      <c r="SQ230" s="2615"/>
      <c r="SR230" s="2615"/>
      <c r="SS230" s="2615"/>
      <c r="ST230" s="2615"/>
      <c r="SU230" s="2615"/>
      <c r="SV230" s="2615"/>
      <c r="SW230" s="2615"/>
      <c r="SX230" s="2615"/>
      <c r="SY230" s="2615"/>
      <c r="SZ230" s="2615"/>
      <c r="TA230" s="2615"/>
      <c r="TB230" s="2615"/>
      <c r="TC230" s="2615"/>
      <c r="TD230" s="2615"/>
      <c r="TE230" s="2615"/>
      <c r="TF230" s="2615"/>
      <c r="TG230" s="2615"/>
      <c r="TH230" s="2615"/>
      <c r="TI230" s="2615"/>
      <c r="TJ230" s="2615"/>
      <c r="TK230" s="2615"/>
      <c r="TL230" s="2615"/>
      <c r="TM230" s="2615"/>
      <c r="TN230" s="2615"/>
      <c r="TO230" s="2615"/>
      <c r="TP230" s="2615"/>
      <c r="TQ230" s="2615"/>
      <c r="TR230" s="2615"/>
      <c r="TS230" s="2615"/>
      <c r="TT230" s="2615"/>
      <c r="TU230" s="2615"/>
      <c r="TV230" s="2615"/>
      <c r="TW230" s="2615"/>
      <c r="TX230" s="2615"/>
      <c r="TY230" s="2615"/>
      <c r="TZ230" s="2615"/>
      <c r="UA230" s="2615"/>
      <c r="UB230" s="2615"/>
      <c r="UC230" s="2615"/>
      <c r="UD230" s="2615"/>
      <c r="UE230" s="2615"/>
      <c r="UF230" s="2615"/>
      <c r="UG230" s="2615"/>
      <c r="UH230" s="2615"/>
      <c r="UI230" s="2615"/>
      <c r="UJ230" s="2615"/>
      <c r="UK230" s="2615"/>
      <c r="UL230" s="2615"/>
      <c r="UM230" s="2615"/>
      <c r="UN230" s="2615"/>
      <c r="UO230" s="2615"/>
      <c r="UP230" s="2615"/>
      <c r="UQ230" s="2615"/>
      <c r="UR230" s="2615"/>
      <c r="US230" s="2615"/>
      <c r="UT230" s="2615"/>
      <c r="UU230" s="2615"/>
      <c r="UV230" s="2615"/>
      <c r="UW230" s="2615"/>
      <c r="UX230" s="2615"/>
      <c r="UY230" s="2615"/>
      <c r="UZ230" s="2615"/>
      <c r="VA230" s="2615"/>
      <c r="VB230" s="2615"/>
      <c r="VC230" s="2615"/>
      <c r="VD230" s="2615"/>
      <c r="VE230" s="2615"/>
      <c r="VF230" s="2615"/>
      <c r="VG230" s="2615"/>
      <c r="VH230" s="2615"/>
      <c r="VI230" s="2615"/>
      <c r="VJ230" s="2615"/>
      <c r="VK230" s="2615"/>
      <c r="VL230" s="2615"/>
      <c r="VM230" s="2615"/>
      <c r="VN230" s="2615"/>
      <c r="VO230" s="2615"/>
      <c r="VP230" s="2615"/>
      <c r="VQ230" s="2615"/>
      <c r="VR230" s="2615"/>
      <c r="VS230" s="2615"/>
      <c r="VT230" s="2615"/>
      <c r="VU230" s="2615"/>
      <c r="VV230" s="2615"/>
      <c r="VW230" s="2615"/>
      <c r="VX230" s="2615"/>
      <c r="VY230" s="2615"/>
      <c r="VZ230" s="2615"/>
      <c r="WA230" s="2615"/>
      <c r="WB230" s="2615"/>
      <c r="WC230" s="2615"/>
      <c r="WD230" s="2615"/>
      <c r="WE230" s="2615"/>
      <c r="WF230" s="2615"/>
      <c r="WG230" s="2615"/>
      <c r="WH230" s="2615"/>
      <c r="WI230" s="2615"/>
      <c r="WJ230" s="2615"/>
      <c r="WK230" s="2615"/>
      <c r="WL230" s="2615"/>
      <c r="WM230" s="2615"/>
      <c r="WN230" s="2615"/>
      <c r="WO230" s="2615"/>
      <c r="WP230" s="2615"/>
      <c r="WQ230" s="2615"/>
      <c r="WR230" s="2615"/>
      <c r="WS230" s="2615"/>
      <c r="WT230" s="2615"/>
      <c r="WU230" s="2615"/>
      <c r="WV230" s="2615"/>
      <c r="WW230" s="2615"/>
      <c r="WX230" s="2615"/>
      <c r="WY230" s="2615"/>
      <c r="WZ230" s="2615"/>
      <c r="XA230" s="2615"/>
      <c r="XB230" s="2615"/>
      <c r="XC230" s="2615"/>
      <c r="XD230" s="2615"/>
      <c r="XE230" s="2615"/>
      <c r="XF230" s="2615"/>
      <c r="XG230" s="2615"/>
      <c r="XH230" s="2615"/>
      <c r="XI230" s="2615"/>
      <c r="XJ230" s="2615"/>
      <c r="XK230" s="2615"/>
      <c r="XL230" s="2615"/>
      <c r="XM230" s="2615"/>
      <c r="XN230" s="2615"/>
      <c r="XO230" s="2615"/>
      <c r="XP230" s="2615"/>
      <c r="XQ230" s="2615"/>
      <c r="XR230" s="2615"/>
      <c r="XS230" s="2615"/>
      <c r="XT230" s="2615"/>
      <c r="XU230" s="2615"/>
      <c r="XV230" s="2615"/>
      <c r="XW230" s="2615"/>
      <c r="XX230" s="2615"/>
      <c r="XY230" s="2615"/>
      <c r="XZ230" s="2615"/>
      <c r="YA230" s="2615"/>
      <c r="YB230" s="2615"/>
      <c r="YC230" s="2615"/>
      <c r="YD230" s="2615"/>
      <c r="YE230" s="2615"/>
      <c r="YF230" s="2615"/>
      <c r="YG230" s="2615"/>
      <c r="YH230" s="2615"/>
      <c r="YI230" s="2615"/>
      <c r="YJ230" s="2615"/>
      <c r="YK230" s="2615"/>
      <c r="YL230" s="2615"/>
      <c r="YM230" s="2615"/>
      <c r="YN230" s="2615"/>
      <c r="YO230" s="2615"/>
      <c r="YP230" s="2615"/>
      <c r="YQ230" s="2615"/>
      <c r="YR230" s="2615"/>
      <c r="YS230" s="2615"/>
      <c r="YT230" s="2615"/>
      <c r="YU230" s="2615"/>
      <c r="YV230" s="2615"/>
      <c r="YW230" s="2615"/>
      <c r="YX230" s="2615"/>
      <c r="YY230" s="2615"/>
      <c r="YZ230" s="2615"/>
      <c r="ZA230" s="2615"/>
      <c r="ZB230" s="2615"/>
      <c r="ZC230" s="2615"/>
      <c r="ZD230" s="2615"/>
      <c r="ZE230" s="2615"/>
      <c r="ZF230" s="2615"/>
      <c r="ZG230" s="2615"/>
      <c r="ZH230" s="2615"/>
      <c r="ZI230" s="2615"/>
      <c r="ZJ230" s="2615"/>
      <c r="ZK230" s="2615"/>
      <c r="ZL230" s="2615"/>
      <c r="ZM230" s="2615"/>
      <c r="ZN230" s="2615"/>
      <c r="ZO230" s="2615"/>
      <c r="ZP230" s="2615"/>
      <c r="ZQ230" s="2615"/>
      <c r="ZR230" s="2615"/>
      <c r="ZS230" s="2615"/>
      <c r="ZT230" s="2615"/>
      <c r="ZU230" s="2615"/>
      <c r="ZV230" s="2615"/>
      <c r="ZW230" s="2615"/>
      <c r="ZX230" s="2615"/>
      <c r="ZY230" s="2615"/>
      <c r="ZZ230" s="2615"/>
      <c r="AAA230" s="2615"/>
      <c r="AAB230" s="2615"/>
      <c r="AAC230" s="2615"/>
      <c r="AAD230" s="2615"/>
      <c r="AAE230" s="2615"/>
      <c r="AAF230" s="2615"/>
      <c r="AAG230" s="2615"/>
      <c r="AAH230" s="2615"/>
      <c r="AAI230" s="2615"/>
      <c r="AAJ230" s="2615"/>
      <c r="AAK230" s="2615"/>
      <c r="AAL230" s="2615"/>
      <c r="AAM230" s="2615"/>
      <c r="AAN230" s="2615"/>
      <c r="AAO230" s="2615"/>
      <c r="AAP230" s="2615"/>
      <c r="AAQ230" s="2615"/>
      <c r="AAR230" s="2615"/>
      <c r="AAS230" s="2615"/>
      <c r="AAT230" s="2615"/>
      <c r="AAU230" s="2615"/>
      <c r="AAV230" s="2615"/>
      <c r="AAW230" s="2615"/>
      <c r="AAX230" s="2615"/>
      <c r="AAY230" s="2615"/>
      <c r="AAZ230" s="2615"/>
      <c r="ABA230" s="2615"/>
      <c r="ABB230" s="2615"/>
      <c r="ABC230" s="2615"/>
      <c r="ABD230" s="2615"/>
      <c r="ABE230" s="2615"/>
      <c r="ABF230" s="2615"/>
      <c r="ABG230" s="2615"/>
      <c r="ABH230" s="2615"/>
      <c r="ABI230" s="2615"/>
      <c r="ABJ230" s="2615"/>
      <c r="ABK230" s="2615"/>
      <c r="ABL230" s="2615"/>
      <c r="ABM230" s="2615"/>
      <c r="ABN230" s="2615"/>
      <c r="ABO230" s="2615"/>
      <c r="ABP230" s="2615"/>
      <c r="ABQ230" s="2615"/>
      <c r="ABR230" s="2615"/>
      <c r="ABS230" s="2615"/>
      <c r="ABT230" s="2615"/>
      <c r="ABU230" s="2615"/>
      <c r="ABV230" s="2615"/>
      <c r="ABW230" s="2615"/>
      <c r="ABX230" s="2615"/>
      <c r="ABY230" s="2615"/>
      <c r="ABZ230" s="2615"/>
      <c r="ACA230" s="2615"/>
      <c r="ACB230" s="2615"/>
      <c r="ACC230" s="2615"/>
      <c r="ACD230" s="2615"/>
      <c r="ACE230" s="2615"/>
      <c r="ACF230" s="2615"/>
      <c r="ACG230" s="2615"/>
      <c r="ACH230" s="2615"/>
      <c r="ACI230" s="2615"/>
      <c r="ACJ230" s="2615"/>
      <c r="ACK230" s="2615"/>
      <c r="ACL230" s="2615"/>
      <c r="ACM230" s="2615"/>
      <c r="ACN230" s="2615"/>
      <c r="ACO230" s="2615"/>
      <c r="ACP230" s="2615"/>
      <c r="ACQ230" s="2615"/>
      <c r="ACR230" s="2615"/>
      <c r="ACS230" s="2615"/>
      <c r="ACT230" s="2615"/>
      <c r="ACU230" s="2615"/>
      <c r="ACV230" s="2615"/>
      <c r="ACW230" s="2615"/>
      <c r="ACX230" s="2615"/>
      <c r="ACY230" s="2615"/>
      <c r="ACZ230" s="2615"/>
      <c r="ADA230" s="2615"/>
      <c r="ADB230" s="2615"/>
      <c r="ADC230" s="2615"/>
      <c r="ADD230" s="2615"/>
      <c r="ADE230" s="2615"/>
      <c r="ADF230" s="2615"/>
      <c r="ADG230" s="2615"/>
      <c r="ADH230" s="2615"/>
      <c r="ADI230" s="2615"/>
      <c r="ADJ230" s="2615"/>
      <c r="ADK230" s="2615"/>
      <c r="ADL230" s="2615"/>
      <c r="ADM230" s="2615"/>
      <c r="ADN230" s="2615"/>
      <c r="ADO230" s="2615"/>
      <c r="ADP230" s="2615"/>
      <c r="ADQ230" s="2615"/>
      <c r="ADR230" s="2615"/>
      <c r="ADS230" s="2615"/>
      <c r="ADT230" s="2615"/>
      <c r="ADU230" s="2615"/>
      <c r="ADV230" s="2615"/>
      <c r="ADW230" s="2615"/>
      <c r="ADX230" s="2615"/>
      <c r="ADY230" s="2615"/>
      <c r="ADZ230" s="2615"/>
      <c r="AEA230" s="2615"/>
      <c r="AEB230" s="2615"/>
      <c r="AEC230" s="2615"/>
      <c r="AED230" s="2615"/>
      <c r="AEE230" s="2615"/>
      <c r="AEF230" s="2615"/>
      <c r="AEG230" s="2615"/>
      <c r="AEH230" s="2615"/>
      <c r="AEI230" s="2615"/>
      <c r="AEJ230" s="2615"/>
      <c r="AEK230" s="2615"/>
      <c r="AEL230" s="2615"/>
      <c r="AEM230" s="2615"/>
      <c r="AEN230" s="2615"/>
      <c r="AEO230" s="2615"/>
      <c r="AEP230" s="2615"/>
      <c r="AEQ230" s="2615"/>
      <c r="AER230" s="2615"/>
      <c r="AES230" s="2615"/>
      <c r="AET230" s="2615"/>
      <c r="AEU230" s="2615"/>
      <c r="AEV230" s="2615"/>
      <c r="AEW230" s="2615"/>
      <c r="AEX230" s="2615"/>
      <c r="AEY230" s="2615"/>
      <c r="AEZ230" s="2615"/>
      <c r="AFA230" s="2615"/>
      <c r="AFB230" s="2615"/>
      <c r="AFC230" s="2615"/>
      <c r="AFD230" s="2615"/>
      <c r="AFE230" s="2615"/>
      <c r="AFF230" s="2615"/>
      <c r="AFG230" s="2615"/>
      <c r="AFH230" s="2615"/>
      <c r="AFI230" s="2615"/>
      <c r="AFJ230" s="2615"/>
      <c r="AFK230" s="2615"/>
      <c r="AFL230" s="2615"/>
      <c r="AFM230" s="2615"/>
      <c r="AFN230" s="2615"/>
      <c r="AFO230" s="2615"/>
      <c r="AFP230" s="2615"/>
      <c r="AFQ230" s="2615"/>
      <c r="AFR230" s="2615"/>
      <c r="AFS230" s="2615"/>
      <c r="AFT230" s="2615"/>
      <c r="AFU230" s="2615"/>
      <c r="AFV230" s="2615"/>
      <c r="AFW230" s="2615"/>
      <c r="AFX230" s="2615"/>
      <c r="AFY230" s="2615"/>
      <c r="AFZ230" s="2615"/>
      <c r="AGA230" s="2615"/>
      <c r="AGB230" s="2615"/>
      <c r="AGC230" s="2615"/>
      <c r="AGD230" s="2615"/>
      <c r="AGE230" s="2615"/>
      <c r="AGF230" s="2615"/>
      <c r="AGG230" s="2615"/>
      <c r="AGH230" s="2615"/>
      <c r="AGI230" s="2615"/>
      <c r="AGJ230" s="2615"/>
      <c r="AGK230" s="2615"/>
      <c r="AGL230" s="2615"/>
      <c r="AGM230" s="2615"/>
      <c r="AGN230" s="2615"/>
      <c r="AGO230" s="2615"/>
      <c r="AGP230" s="2615"/>
      <c r="AGQ230" s="2615"/>
      <c r="AGR230" s="2615"/>
      <c r="AGS230" s="2615"/>
      <c r="AGT230" s="2615"/>
      <c r="AGU230" s="2615"/>
      <c r="AGV230" s="2615"/>
      <c r="AGW230" s="2615"/>
      <c r="AGX230" s="2615"/>
      <c r="AGY230" s="2615"/>
      <c r="AGZ230" s="2615"/>
      <c r="AHA230" s="2615"/>
      <c r="AHB230" s="2615"/>
      <c r="AHC230" s="2615"/>
      <c r="AHD230" s="2615"/>
      <c r="AHE230" s="2615"/>
      <c r="AHF230" s="2615"/>
      <c r="AHG230" s="2615"/>
      <c r="AHH230" s="2615"/>
      <c r="AHI230" s="2615"/>
      <c r="AHJ230" s="2615"/>
      <c r="AHK230" s="2615"/>
      <c r="AHL230" s="2615"/>
      <c r="AHM230" s="2615"/>
      <c r="AHN230" s="2615"/>
      <c r="AHO230" s="2615"/>
      <c r="AHP230" s="2615"/>
      <c r="AHQ230" s="2615"/>
      <c r="AHR230" s="2615"/>
      <c r="AHS230" s="2615"/>
      <c r="AHT230" s="2615"/>
      <c r="AHU230" s="2615"/>
      <c r="AHV230" s="2615"/>
      <c r="AHW230" s="2615"/>
      <c r="AHX230" s="2615"/>
      <c r="AHY230" s="2615"/>
      <c r="AHZ230" s="2615"/>
      <c r="AIA230" s="2615"/>
      <c r="AIB230" s="2615"/>
      <c r="AIC230" s="2615"/>
      <c r="AID230" s="2615"/>
      <c r="AIE230" s="2615"/>
      <c r="AIF230" s="2615"/>
      <c r="AIG230" s="2615"/>
      <c r="AIH230" s="2615"/>
      <c r="AII230" s="2615"/>
      <c r="AIJ230" s="2615"/>
      <c r="AIK230" s="2615"/>
      <c r="AIL230" s="2615"/>
      <c r="AIM230" s="2615"/>
      <c r="AIN230" s="2615"/>
      <c r="AIO230" s="2615"/>
      <c r="AIP230" s="2615"/>
      <c r="AIQ230" s="2615"/>
      <c r="AIR230" s="2615"/>
      <c r="AIS230" s="2615"/>
      <c r="AIT230" s="2615"/>
      <c r="AIU230" s="2615"/>
      <c r="AIV230" s="2615"/>
      <c r="AIW230" s="2615"/>
      <c r="AIX230" s="2615"/>
      <c r="AIY230" s="2615"/>
      <c r="AIZ230" s="2615"/>
      <c r="AJA230" s="2615"/>
      <c r="AJB230" s="2615"/>
      <c r="AJC230" s="2615"/>
      <c r="AJD230" s="2615"/>
      <c r="AJE230" s="2615"/>
      <c r="AJF230" s="2615"/>
      <c r="AJG230" s="2615"/>
      <c r="AJH230" s="2615"/>
      <c r="AJI230" s="2615"/>
      <c r="AJJ230" s="2615"/>
      <c r="AJK230" s="2615"/>
      <c r="AJL230" s="2615"/>
      <c r="AJM230" s="2615"/>
      <c r="AJN230" s="2615"/>
      <c r="AJO230" s="2615"/>
      <c r="AJP230" s="2615"/>
      <c r="AJQ230" s="2615"/>
      <c r="AJR230" s="2615"/>
      <c r="AJS230" s="2615"/>
      <c r="AJT230" s="2615"/>
      <c r="AJU230" s="2615"/>
      <c r="AJV230" s="2615"/>
      <c r="AJW230" s="2615"/>
      <c r="AJX230" s="2615"/>
      <c r="AJY230" s="2615"/>
      <c r="AJZ230" s="2615"/>
      <c r="AKA230" s="2615"/>
      <c r="AKB230" s="2615"/>
      <c r="AKC230" s="2615"/>
      <c r="AKD230" s="2615"/>
      <c r="AKE230" s="2615"/>
      <c r="AKF230" s="2615"/>
      <c r="AKG230" s="2615"/>
      <c r="AKH230" s="2615"/>
      <c r="AKI230" s="2615"/>
      <c r="AKJ230" s="2615"/>
      <c r="AKK230" s="2615"/>
      <c r="AKL230" s="2615"/>
      <c r="AKM230" s="2615"/>
      <c r="AKN230" s="2615"/>
      <c r="AKO230" s="2615"/>
      <c r="AKP230" s="2615"/>
      <c r="AKQ230" s="2615"/>
      <c r="AKR230" s="2615"/>
      <c r="AKS230" s="2615"/>
      <c r="AKT230" s="2615"/>
      <c r="AKU230" s="2615"/>
      <c r="AKV230" s="2615"/>
      <c r="AKW230" s="2615"/>
      <c r="AKX230" s="2615"/>
      <c r="AKY230" s="2615"/>
      <c r="AKZ230" s="2615"/>
      <c r="ALA230" s="2615"/>
      <c r="ALB230" s="2615"/>
      <c r="ALC230" s="2615"/>
      <c r="ALD230" s="2615"/>
      <c r="ALE230" s="2615"/>
      <c r="ALF230" s="2615"/>
      <c r="ALG230" s="2615"/>
      <c r="ALH230" s="2615"/>
      <c r="ALI230" s="2615"/>
      <c r="ALJ230" s="2615"/>
      <c r="ALK230" s="2615"/>
      <c r="ALL230" s="2615"/>
      <c r="ALM230" s="2615"/>
      <c r="ALN230" s="2615"/>
      <c r="ALO230" s="2615"/>
      <c r="ALP230" s="2615"/>
      <c r="ALQ230" s="2615"/>
      <c r="ALR230" s="2615"/>
      <c r="ALS230" s="2615"/>
      <c r="ALT230" s="2615"/>
      <c r="ALU230" s="2615"/>
      <c r="ALV230" s="2615"/>
      <c r="ALW230" s="2615"/>
      <c r="ALX230" s="2615"/>
      <c r="ALY230" s="2615"/>
      <c r="ALZ230" s="2615"/>
      <c r="AMA230" s="2615"/>
      <c r="AMB230" s="2615"/>
      <c r="AMC230" s="2615"/>
      <c r="AMD230" s="2615"/>
      <c r="AME230" s="2615"/>
      <c r="AMF230" s="2615"/>
      <c r="AMG230" s="2615"/>
      <c r="AMH230" s="2615"/>
      <c r="AMI230" s="2615"/>
      <c r="AMJ230" s="2615"/>
      <c r="AMK230" s="2615"/>
      <c r="AML230" s="2615"/>
      <c r="AMM230" s="2615"/>
      <c r="AMN230" s="2615"/>
      <c r="AMO230" s="2615"/>
      <c r="AMP230" s="2615"/>
      <c r="AMQ230" s="2615"/>
      <c r="AMR230" s="2615"/>
      <c r="AMS230" s="2615"/>
      <c r="AMT230" s="2615"/>
      <c r="AMU230" s="2615"/>
      <c r="AMV230" s="2615"/>
      <c r="AMW230" s="2615"/>
      <c r="AMX230" s="2615"/>
      <c r="AMY230" s="2615"/>
      <c r="AMZ230" s="2615"/>
      <c r="ANA230" s="2615"/>
      <c r="ANB230" s="2615"/>
      <c r="ANC230" s="2615"/>
      <c r="AND230" s="2615"/>
      <c r="ANE230" s="2615"/>
      <c r="ANF230" s="2615"/>
      <c r="ANG230" s="2615"/>
      <c r="ANH230" s="2615"/>
      <c r="ANI230" s="2615"/>
      <c r="ANJ230" s="2615"/>
      <c r="ANK230" s="2615"/>
      <c r="ANL230" s="2615"/>
      <c r="ANM230" s="2615"/>
      <c r="ANN230" s="2615"/>
      <c r="ANO230" s="2615"/>
      <c r="ANP230" s="2615"/>
      <c r="ANQ230" s="2615"/>
      <c r="ANR230" s="2615"/>
      <c r="ANS230" s="2615"/>
      <c r="ANT230" s="2615"/>
      <c r="ANU230" s="2615"/>
      <c r="ANV230" s="2615"/>
      <c r="ANW230" s="2615"/>
      <c r="ANX230" s="2615"/>
      <c r="ANY230" s="2615"/>
      <c r="ANZ230" s="2615"/>
      <c r="AOA230" s="2615"/>
      <c r="AOB230" s="2615"/>
      <c r="AOC230" s="2615"/>
      <c r="AOD230" s="2615"/>
      <c r="AOE230" s="2615"/>
      <c r="AOF230" s="2615"/>
      <c r="AOG230" s="2615"/>
      <c r="AOH230" s="2615"/>
      <c r="AOI230" s="2615"/>
      <c r="AOJ230" s="2615"/>
      <c r="AOK230" s="2615"/>
      <c r="AOL230" s="2615"/>
      <c r="AOM230" s="2615"/>
      <c r="AON230" s="2615"/>
      <c r="AOO230" s="2615"/>
      <c r="AOP230" s="2615"/>
      <c r="AOQ230" s="2615"/>
      <c r="AOR230" s="2615"/>
      <c r="AOS230" s="2615"/>
      <c r="AOT230" s="2615"/>
      <c r="AOU230" s="2615"/>
      <c r="AOV230" s="2615"/>
      <c r="AOW230" s="2615"/>
      <c r="AOX230" s="2615"/>
      <c r="AOY230" s="2615"/>
      <c r="AOZ230" s="2615"/>
      <c r="APA230" s="2615"/>
      <c r="APB230" s="2615"/>
      <c r="APC230" s="2615"/>
      <c r="APD230" s="2615"/>
      <c r="APE230" s="2615"/>
      <c r="APF230" s="2615"/>
      <c r="APG230" s="2615"/>
      <c r="APH230" s="2615"/>
      <c r="API230" s="2615"/>
      <c r="APJ230" s="2615"/>
      <c r="APK230" s="2615"/>
      <c r="APL230" s="2615"/>
      <c r="APM230" s="2615"/>
      <c r="APN230" s="2615"/>
      <c r="APO230" s="2615"/>
      <c r="APP230" s="2615"/>
      <c r="APQ230" s="2615"/>
      <c r="APR230" s="2615"/>
      <c r="APS230" s="2615"/>
      <c r="APT230" s="2615"/>
      <c r="APU230" s="2615"/>
      <c r="APV230" s="2615"/>
      <c r="APW230" s="2615"/>
      <c r="APX230" s="2615"/>
      <c r="APY230" s="2615"/>
      <c r="APZ230" s="2615"/>
      <c r="AQA230" s="2615"/>
      <c r="AQB230" s="2615"/>
      <c r="AQC230" s="2615"/>
      <c r="AQD230" s="2615"/>
      <c r="AQE230" s="2615"/>
      <c r="AQF230" s="2615"/>
      <c r="AQG230" s="2615"/>
      <c r="AQH230" s="2615"/>
      <c r="AQI230" s="2615"/>
      <c r="AQJ230" s="2615"/>
      <c r="AQK230" s="2615"/>
      <c r="AQL230" s="2615"/>
      <c r="AQM230" s="2615"/>
      <c r="AQN230" s="2615"/>
      <c r="AQO230" s="2615"/>
      <c r="AQP230" s="2615"/>
      <c r="AQQ230" s="2615"/>
      <c r="AQR230" s="2615"/>
      <c r="AQS230" s="2615"/>
      <c r="AQT230" s="2615"/>
      <c r="AQU230" s="2615"/>
      <c r="AQV230" s="2615"/>
      <c r="AQW230" s="2615"/>
      <c r="AQX230" s="2615"/>
      <c r="AQY230" s="2615"/>
      <c r="AQZ230" s="2615"/>
      <c r="ARA230" s="2615"/>
      <c r="ARB230" s="2615"/>
      <c r="ARC230" s="2615"/>
      <c r="ARD230" s="2615"/>
      <c r="ARE230" s="2615"/>
      <c r="ARF230" s="2615"/>
      <c r="ARG230" s="2615"/>
      <c r="ARH230" s="2615"/>
      <c r="ARI230" s="2615"/>
      <c r="ARJ230" s="2615"/>
      <c r="ARK230" s="2615"/>
      <c r="ARL230" s="2615"/>
      <c r="ARM230" s="2615"/>
      <c r="ARN230" s="2615"/>
      <c r="ARO230" s="2615"/>
      <c r="ARP230" s="2615"/>
      <c r="ARQ230" s="2615"/>
      <c r="ARR230" s="2615"/>
      <c r="ARS230" s="2615"/>
      <c r="ART230" s="2615"/>
      <c r="ARU230" s="2615"/>
      <c r="ARV230" s="2615"/>
      <c r="ARW230" s="2615"/>
      <c r="ARX230" s="2615"/>
      <c r="ARY230" s="2615"/>
      <c r="ARZ230" s="2615"/>
      <c r="ASA230" s="2615"/>
      <c r="ASB230" s="2615"/>
      <c r="ASC230" s="2615"/>
      <c r="ASD230" s="2615"/>
      <c r="ASE230" s="2615"/>
      <c r="ASF230" s="2615"/>
      <c r="ASG230" s="2615"/>
      <c r="ASH230" s="2615"/>
      <c r="ASI230" s="2615"/>
      <c r="ASJ230" s="2615"/>
      <c r="ASK230" s="2615"/>
      <c r="ASL230" s="2615"/>
      <c r="ASM230" s="2615"/>
      <c r="ASN230" s="2615"/>
      <c r="ASO230" s="2615"/>
      <c r="ASP230" s="2615"/>
      <c r="ASQ230" s="2615"/>
      <c r="ASR230" s="2615"/>
      <c r="ASS230" s="2615"/>
      <c r="AST230" s="2615"/>
      <c r="ASU230" s="2615"/>
      <c r="ASV230" s="2615"/>
      <c r="ASW230" s="2615"/>
      <c r="ASX230" s="2615"/>
      <c r="ASY230" s="2615"/>
      <c r="ASZ230" s="2615"/>
      <c r="ATA230" s="2615"/>
      <c r="ATB230" s="2615"/>
      <c r="ATC230" s="2615"/>
      <c r="ATD230" s="2615"/>
      <c r="ATE230" s="2615"/>
      <c r="ATF230" s="2615"/>
      <c r="ATG230" s="2615"/>
      <c r="ATH230" s="2615"/>
      <c r="ATI230" s="2615"/>
      <c r="ATJ230" s="2615"/>
      <c r="ATK230" s="2615"/>
      <c r="ATL230" s="2615"/>
      <c r="ATM230" s="2615"/>
      <c r="ATN230" s="2615"/>
      <c r="ATO230" s="2615"/>
      <c r="ATP230" s="2615"/>
      <c r="ATQ230" s="2615"/>
      <c r="ATR230" s="2615"/>
      <c r="ATS230" s="2615"/>
      <c r="ATT230" s="2615"/>
      <c r="ATU230" s="2615"/>
      <c r="ATV230" s="2615"/>
      <c r="ATW230" s="2615"/>
      <c r="ATX230" s="2615"/>
      <c r="ATY230" s="2615"/>
      <c r="ATZ230" s="2615"/>
      <c r="AUA230" s="2615"/>
      <c r="AUB230" s="2615"/>
      <c r="AUC230" s="2615"/>
      <c r="AUD230" s="2615"/>
      <c r="AUE230" s="2615"/>
      <c r="AUF230" s="2615"/>
      <c r="AUG230" s="2615"/>
      <c r="AUH230" s="2615"/>
      <c r="AUI230" s="2615"/>
      <c r="AUJ230" s="2615"/>
      <c r="AUK230" s="2615"/>
      <c r="AUL230" s="2615"/>
      <c r="AUM230" s="2615"/>
      <c r="AUN230" s="2615"/>
      <c r="AUO230" s="2615"/>
      <c r="AUP230" s="2615"/>
      <c r="AUQ230" s="2615"/>
      <c r="AUR230" s="2615"/>
      <c r="AUS230" s="2615"/>
      <c r="AUT230" s="2615"/>
      <c r="AUU230" s="2615"/>
      <c r="AUV230" s="2615"/>
      <c r="AUW230" s="2615"/>
      <c r="AUX230" s="2615"/>
      <c r="AUY230" s="2615"/>
      <c r="AUZ230" s="2615"/>
      <c r="AVA230" s="2615"/>
      <c r="AVB230" s="2615"/>
      <c r="AVC230" s="2615"/>
      <c r="AVD230" s="2615"/>
      <c r="AVE230" s="2615"/>
      <c r="AVF230" s="2615"/>
      <c r="AVG230" s="2615"/>
      <c r="AVH230" s="2615"/>
      <c r="AVI230" s="2615"/>
      <c r="AVJ230" s="2615"/>
      <c r="AVK230" s="2615"/>
      <c r="AVL230" s="2615"/>
      <c r="AVM230" s="2615"/>
      <c r="AVN230" s="2615"/>
      <c r="AVO230" s="2615"/>
      <c r="AVP230" s="2615"/>
      <c r="AVQ230" s="2615"/>
      <c r="AVR230" s="2615"/>
      <c r="AVS230" s="2615"/>
      <c r="AVT230" s="2615"/>
      <c r="AVU230" s="2615"/>
      <c r="AVV230" s="2615"/>
      <c r="AVW230" s="2615"/>
      <c r="AVX230" s="2615"/>
      <c r="AVY230" s="2615"/>
      <c r="AVZ230" s="2615"/>
      <c r="AWA230" s="2615"/>
      <c r="AWB230" s="2615"/>
      <c r="AWC230" s="2615"/>
      <c r="AWD230" s="2615"/>
      <c r="AWE230" s="2615"/>
      <c r="AWF230" s="2615"/>
      <c r="AWG230" s="2615"/>
      <c r="AWH230" s="2615"/>
      <c r="AWI230" s="2615"/>
      <c r="AWJ230" s="2615"/>
      <c r="AWK230" s="2615"/>
      <c r="AWL230" s="2615"/>
      <c r="AWM230" s="2615"/>
      <c r="AWN230" s="2615"/>
      <c r="AWO230" s="2615"/>
      <c r="AWP230" s="2615"/>
      <c r="AWQ230" s="2615"/>
      <c r="AWR230" s="2615"/>
      <c r="AWS230" s="2615"/>
      <c r="AWT230" s="2615"/>
      <c r="AWU230" s="2615"/>
      <c r="AWV230" s="2615"/>
      <c r="AWW230" s="2615"/>
      <c r="AWX230" s="2615"/>
      <c r="AWY230" s="2615"/>
      <c r="AWZ230" s="2615"/>
      <c r="AXA230" s="2615"/>
      <c r="AXB230" s="2615"/>
      <c r="AXC230" s="2615"/>
      <c r="AXD230" s="2615"/>
      <c r="AXE230" s="2615"/>
      <c r="AXF230" s="2615"/>
      <c r="AXG230" s="2615"/>
      <c r="AXH230" s="2615"/>
      <c r="AXI230" s="2615"/>
      <c r="AXJ230" s="2615"/>
    </row>
    <row r="231" spans="1:1310" s="2616" customFormat="1" ht="23.25" customHeight="1">
      <c r="A231" s="2617"/>
      <c r="B231" s="5504" t="s">
        <v>1873</v>
      </c>
      <c r="C231" s="5504"/>
      <c r="D231" s="5504"/>
      <c r="E231" s="5504"/>
      <c r="F231" s="2619"/>
      <c r="G231" s="5504" t="s">
        <v>1874</v>
      </c>
      <c r="H231" s="5504"/>
      <c r="I231" s="5504"/>
      <c r="J231" s="2619"/>
      <c r="K231" s="5504" t="s">
        <v>1875</v>
      </c>
      <c r="L231" s="5504"/>
      <c r="M231" s="5504"/>
      <c r="N231" s="2619"/>
      <c r="O231" s="5504" t="s">
        <v>1876</v>
      </c>
      <c r="P231" s="5504"/>
      <c r="Q231" s="2619"/>
      <c r="R231" s="306"/>
      <c r="S231" s="306"/>
      <c r="T231" s="306"/>
      <c r="U231" s="306"/>
      <c r="V231" s="306"/>
      <c r="W231" s="306"/>
      <c r="X231" s="306"/>
      <c r="Y231" s="306"/>
      <c r="Z231" s="306"/>
      <c r="AA231" s="306"/>
      <c r="AB231" s="306"/>
      <c r="AC231" s="306"/>
      <c r="AD231" s="2615"/>
      <c r="AE231" s="2615"/>
      <c r="AF231" s="2615"/>
      <c r="AG231" s="2615"/>
      <c r="AH231" s="2615"/>
      <c r="AI231" s="2615"/>
      <c r="AJ231" s="2615"/>
      <c r="AK231" s="2615"/>
      <c r="AL231" s="2615"/>
      <c r="AM231" s="2615"/>
      <c r="AN231" s="2615"/>
      <c r="AO231" s="2615"/>
      <c r="AP231" s="2615"/>
      <c r="AQ231" s="2615"/>
      <c r="AR231" s="2615"/>
      <c r="AS231" s="2615"/>
      <c r="AT231" s="2615"/>
      <c r="AU231" s="2615"/>
      <c r="AV231" s="2615"/>
      <c r="AW231" s="2615"/>
      <c r="AX231" s="2615"/>
      <c r="AY231" s="2615"/>
      <c r="AZ231" s="2615"/>
      <c r="BA231" s="2615"/>
      <c r="BB231" s="2615"/>
      <c r="BC231" s="2615"/>
      <c r="BD231" s="2615"/>
      <c r="BE231" s="2615"/>
      <c r="BF231" s="2615"/>
      <c r="BG231" s="2615"/>
      <c r="BH231" s="2615"/>
      <c r="BI231" s="2615"/>
      <c r="BJ231" s="2615"/>
      <c r="BK231" s="2615"/>
      <c r="BL231" s="2615"/>
      <c r="BM231" s="2615"/>
      <c r="BN231" s="2615"/>
      <c r="BO231" s="2615"/>
      <c r="BP231" s="2615"/>
      <c r="BQ231" s="2615"/>
      <c r="BR231" s="2615"/>
      <c r="BS231" s="2615"/>
      <c r="BT231" s="2615"/>
      <c r="BU231" s="2615"/>
      <c r="BV231" s="2615"/>
      <c r="BW231" s="2615"/>
      <c r="BX231" s="2615"/>
      <c r="BY231" s="2615"/>
      <c r="BZ231" s="2615"/>
      <c r="CA231" s="2615"/>
      <c r="CB231" s="2615"/>
      <c r="CC231" s="2615"/>
      <c r="CD231" s="2615"/>
      <c r="CE231" s="2615"/>
      <c r="CF231" s="2615"/>
      <c r="CG231" s="2615"/>
      <c r="CH231" s="2615"/>
      <c r="CI231" s="2615"/>
      <c r="CJ231" s="2615"/>
      <c r="CK231" s="2615"/>
      <c r="CL231" s="2615"/>
      <c r="CM231" s="2615"/>
      <c r="CN231" s="2615"/>
      <c r="CO231" s="2615"/>
      <c r="CP231" s="2615"/>
      <c r="CQ231" s="2615"/>
      <c r="CR231" s="2615"/>
      <c r="CS231" s="2615"/>
      <c r="CT231" s="2615"/>
      <c r="CU231" s="2615"/>
      <c r="CV231" s="2615"/>
      <c r="CW231" s="2615"/>
      <c r="CX231" s="2615"/>
      <c r="CY231" s="2615"/>
      <c r="CZ231" s="2615"/>
      <c r="DA231" s="2615"/>
      <c r="DB231" s="2615"/>
      <c r="DC231" s="2615"/>
      <c r="DD231" s="2615"/>
      <c r="DE231" s="2615"/>
      <c r="DF231" s="2615"/>
      <c r="DG231" s="2615"/>
      <c r="DH231" s="2615"/>
      <c r="DI231" s="2615"/>
      <c r="DJ231" s="2615"/>
      <c r="DK231" s="2615"/>
      <c r="DL231" s="2615"/>
      <c r="DM231" s="2615"/>
      <c r="DN231" s="2615"/>
      <c r="DO231" s="2615"/>
      <c r="DP231" s="2615"/>
      <c r="DQ231" s="2615"/>
      <c r="DR231" s="2615"/>
      <c r="DS231" s="2615"/>
      <c r="DT231" s="2615"/>
      <c r="DU231" s="2615"/>
      <c r="DV231" s="2615"/>
      <c r="DW231" s="2615"/>
      <c r="DX231" s="2615"/>
      <c r="DY231" s="2615"/>
      <c r="DZ231" s="2615"/>
      <c r="EA231" s="2615"/>
      <c r="EB231" s="2615"/>
      <c r="EC231" s="2615"/>
      <c r="ED231" s="2615"/>
      <c r="EE231" s="2615"/>
      <c r="EF231" s="2615"/>
      <c r="EG231" s="2615"/>
      <c r="EH231" s="2615"/>
      <c r="EI231" s="2615"/>
      <c r="EJ231" s="2615"/>
      <c r="EK231" s="2615"/>
      <c r="EL231" s="2615"/>
      <c r="EM231" s="2615"/>
      <c r="EN231" s="2615"/>
      <c r="EO231" s="2615"/>
      <c r="EP231" s="2615"/>
      <c r="EQ231" s="2615"/>
      <c r="ER231" s="2615"/>
      <c r="ES231" s="2615"/>
      <c r="ET231" s="2615"/>
      <c r="EU231" s="2615"/>
      <c r="EV231" s="2615"/>
      <c r="EW231" s="2615"/>
      <c r="EX231" s="2615"/>
      <c r="EY231" s="2615"/>
      <c r="EZ231" s="2615"/>
      <c r="FA231" s="2615"/>
      <c r="FB231" s="2615"/>
      <c r="FC231" s="2615"/>
      <c r="FD231" s="2615"/>
      <c r="FE231" s="2615"/>
      <c r="FF231" s="2615"/>
      <c r="FG231" s="2615"/>
      <c r="FH231" s="2615"/>
      <c r="FI231" s="2615"/>
      <c r="FJ231" s="2615"/>
      <c r="FK231" s="2615"/>
      <c r="FL231" s="2615"/>
      <c r="FM231" s="2615"/>
      <c r="FN231" s="2615"/>
      <c r="FO231" s="2615"/>
      <c r="FP231" s="2615"/>
      <c r="FQ231" s="2615"/>
      <c r="FR231" s="2615"/>
      <c r="FS231" s="2615"/>
      <c r="FT231" s="2615"/>
      <c r="FU231" s="2615"/>
      <c r="FV231" s="2615"/>
      <c r="FW231" s="2615"/>
      <c r="FX231" s="2615"/>
      <c r="FY231" s="2615"/>
      <c r="FZ231" s="2615"/>
      <c r="GA231" s="2615"/>
      <c r="GB231" s="2615"/>
      <c r="GC231" s="2615"/>
      <c r="GD231" s="2615"/>
      <c r="GE231" s="2615"/>
      <c r="GF231" s="2615"/>
      <c r="GG231" s="2615"/>
      <c r="GH231" s="2615"/>
      <c r="GI231" s="2615"/>
      <c r="GJ231" s="2615"/>
      <c r="GK231" s="2615"/>
      <c r="GL231" s="2615"/>
      <c r="GM231" s="2615"/>
      <c r="GN231" s="2615"/>
      <c r="GO231" s="2615"/>
      <c r="GP231" s="2615"/>
      <c r="GQ231" s="2615"/>
      <c r="GR231" s="2615"/>
      <c r="GS231" s="2615"/>
      <c r="GT231" s="2615"/>
      <c r="GU231" s="2615"/>
      <c r="GV231" s="2615"/>
      <c r="GW231" s="2615"/>
      <c r="GX231" s="2615"/>
      <c r="GY231" s="2615"/>
      <c r="GZ231" s="2615"/>
      <c r="HA231" s="2615"/>
      <c r="HB231" s="2615"/>
      <c r="HC231" s="2615"/>
      <c r="HD231" s="2615"/>
      <c r="HE231" s="2615"/>
      <c r="HF231" s="2615"/>
      <c r="HG231" s="2615"/>
      <c r="HH231" s="2615"/>
      <c r="HI231" s="2615"/>
      <c r="HJ231" s="2615"/>
      <c r="HK231" s="2615"/>
      <c r="HL231" s="2615"/>
      <c r="HM231" s="2615"/>
      <c r="HN231" s="2615"/>
      <c r="HO231" s="2615"/>
      <c r="HP231" s="2615"/>
      <c r="HQ231" s="2615"/>
      <c r="HR231" s="2615"/>
      <c r="HS231" s="2615"/>
      <c r="HT231" s="2615"/>
      <c r="HU231" s="2615"/>
      <c r="HV231" s="2615"/>
      <c r="HW231" s="2615"/>
      <c r="HX231" s="2615"/>
      <c r="HY231" s="2615"/>
      <c r="HZ231" s="2615"/>
      <c r="IA231" s="2615"/>
      <c r="IB231" s="2615"/>
      <c r="IC231" s="2615"/>
      <c r="ID231" s="2615"/>
      <c r="IE231" s="2615"/>
      <c r="IF231" s="2615"/>
      <c r="IG231" s="2615"/>
      <c r="IH231" s="2615"/>
      <c r="II231" s="2615"/>
      <c r="IJ231" s="2615"/>
      <c r="IK231" s="2615"/>
      <c r="IL231" s="2615"/>
      <c r="IM231" s="2615"/>
      <c r="IN231" s="2615"/>
      <c r="IO231" s="2615"/>
      <c r="IP231" s="2615"/>
      <c r="IQ231" s="2615"/>
      <c r="IR231" s="2615"/>
      <c r="IS231" s="2615"/>
      <c r="IT231" s="2615"/>
      <c r="IU231" s="2615"/>
      <c r="IV231" s="2615"/>
      <c r="IW231" s="2615"/>
      <c r="IX231" s="2615"/>
      <c r="IY231" s="2615"/>
      <c r="IZ231" s="2615"/>
      <c r="JA231" s="2615"/>
      <c r="JB231" s="2615"/>
      <c r="JC231" s="2615"/>
      <c r="JD231" s="2615"/>
      <c r="JE231" s="2615"/>
      <c r="JF231" s="2615"/>
      <c r="JG231" s="2615"/>
      <c r="JH231" s="2615"/>
      <c r="JI231" s="2615"/>
      <c r="JJ231" s="2615"/>
      <c r="JK231" s="2615"/>
      <c r="JL231" s="2615"/>
      <c r="JM231" s="2615"/>
      <c r="JN231" s="2615"/>
      <c r="JO231" s="2615"/>
      <c r="JP231" s="2615"/>
      <c r="JQ231" s="2615"/>
      <c r="JR231" s="2615"/>
      <c r="JS231" s="2615"/>
      <c r="JT231" s="2615"/>
      <c r="JU231" s="2615"/>
      <c r="JV231" s="2615"/>
      <c r="JW231" s="2615"/>
      <c r="JX231" s="2615"/>
      <c r="JY231" s="2615"/>
      <c r="JZ231" s="2615"/>
      <c r="KA231" s="2615"/>
      <c r="KB231" s="2615"/>
      <c r="KC231" s="2615"/>
      <c r="KD231" s="2615"/>
      <c r="KE231" s="2615"/>
      <c r="KF231" s="2615"/>
      <c r="KG231" s="2615"/>
      <c r="KH231" s="2615"/>
      <c r="KI231" s="2615"/>
      <c r="KJ231" s="2615"/>
      <c r="KK231" s="2615"/>
      <c r="KL231" s="2615"/>
      <c r="KM231" s="2615"/>
      <c r="KN231" s="2615"/>
      <c r="KO231" s="2615"/>
      <c r="KP231" s="2615"/>
      <c r="KQ231" s="2615"/>
      <c r="KR231" s="2615"/>
      <c r="KS231" s="2615"/>
      <c r="KT231" s="2615"/>
      <c r="KU231" s="2615"/>
      <c r="KV231" s="2615"/>
      <c r="KW231" s="2615"/>
      <c r="KX231" s="2615"/>
      <c r="KY231" s="2615"/>
      <c r="KZ231" s="2615"/>
      <c r="LA231" s="2615"/>
      <c r="LB231" s="2615"/>
      <c r="LC231" s="2615"/>
      <c r="LD231" s="2615"/>
      <c r="LE231" s="2615"/>
      <c r="LF231" s="2615"/>
      <c r="LG231" s="2615"/>
      <c r="LH231" s="2615"/>
      <c r="LI231" s="2615"/>
      <c r="LJ231" s="2615"/>
      <c r="LK231" s="2615"/>
      <c r="LL231" s="2615"/>
      <c r="LM231" s="2615"/>
      <c r="LN231" s="2615"/>
      <c r="LO231" s="2615"/>
      <c r="LP231" s="2615"/>
      <c r="LQ231" s="2615"/>
      <c r="LR231" s="2615"/>
      <c r="LS231" s="2615"/>
      <c r="LT231" s="2615"/>
      <c r="LU231" s="2615"/>
      <c r="LV231" s="2615"/>
      <c r="LW231" s="2615"/>
      <c r="LX231" s="2615"/>
      <c r="LY231" s="2615"/>
      <c r="LZ231" s="2615"/>
      <c r="MA231" s="2615"/>
      <c r="MB231" s="2615"/>
      <c r="MC231" s="2615"/>
      <c r="MD231" s="2615"/>
      <c r="ME231" s="2615"/>
      <c r="MF231" s="2615"/>
      <c r="MG231" s="2615"/>
      <c r="MH231" s="2615"/>
      <c r="MI231" s="2615"/>
      <c r="MJ231" s="2615"/>
      <c r="MK231" s="2615"/>
      <c r="ML231" s="2615"/>
      <c r="MM231" s="2615"/>
      <c r="MN231" s="2615"/>
      <c r="MO231" s="2615"/>
      <c r="MP231" s="2615"/>
      <c r="MQ231" s="2615"/>
      <c r="MR231" s="2615"/>
      <c r="MS231" s="2615"/>
      <c r="MT231" s="2615"/>
      <c r="MU231" s="2615"/>
      <c r="MV231" s="2615"/>
      <c r="MW231" s="2615"/>
      <c r="MX231" s="2615"/>
      <c r="MY231" s="2615"/>
      <c r="MZ231" s="2615"/>
      <c r="NA231" s="2615"/>
      <c r="NB231" s="2615"/>
      <c r="NC231" s="2615"/>
      <c r="ND231" s="2615"/>
      <c r="NE231" s="2615"/>
      <c r="NF231" s="2615"/>
      <c r="NG231" s="2615"/>
      <c r="NH231" s="2615"/>
      <c r="NI231" s="2615"/>
      <c r="NJ231" s="2615"/>
      <c r="NK231" s="2615"/>
      <c r="NL231" s="2615"/>
      <c r="NM231" s="2615"/>
      <c r="NN231" s="2615"/>
      <c r="NO231" s="2615"/>
      <c r="NP231" s="2615"/>
      <c r="NQ231" s="2615"/>
      <c r="NR231" s="2615"/>
      <c r="NS231" s="2615"/>
      <c r="NT231" s="2615"/>
      <c r="NU231" s="2615"/>
      <c r="NV231" s="2615"/>
      <c r="NW231" s="2615"/>
      <c r="NX231" s="2615"/>
      <c r="NY231" s="2615"/>
      <c r="NZ231" s="2615"/>
      <c r="OA231" s="2615"/>
      <c r="OB231" s="2615"/>
      <c r="OC231" s="2615"/>
      <c r="OD231" s="2615"/>
      <c r="OE231" s="2615"/>
      <c r="OF231" s="2615"/>
      <c r="OG231" s="2615"/>
      <c r="OH231" s="2615"/>
      <c r="OI231" s="2615"/>
      <c r="OJ231" s="2615"/>
      <c r="OK231" s="2615"/>
      <c r="OL231" s="2615"/>
      <c r="OM231" s="2615"/>
      <c r="ON231" s="2615"/>
      <c r="OO231" s="2615"/>
      <c r="OP231" s="2615"/>
      <c r="OQ231" s="2615"/>
      <c r="OR231" s="2615"/>
      <c r="OS231" s="2615"/>
      <c r="OT231" s="2615"/>
      <c r="OU231" s="2615"/>
      <c r="OV231" s="2615"/>
      <c r="OW231" s="2615"/>
      <c r="OX231" s="2615"/>
      <c r="OY231" s="2615"/>
      <c r="OZ231" s="2615"/>
      <c r="PA231" s="2615"/>
      <c r="PB231" s="2615"/>
      <c r="PC231" s="2615"/>
      <c r="PD231" s="2615"/>
      <c r="PE231" s="2615"/>
      <c r="PF231" s="2615"/>
      <c r="PG231" s="2615"/>
      <c r="PH231" s="2615"/>
      <c r="PI231" s="2615"/>
      <c r="PJ231" s="2615"/>
      <c r="PK231" s="2615"/>
      <c r="PL231" s="2615"/>
      <c r="PM231" s="2615"/>
      <c r="PN231" s="2615"/>
      <c r="PO231" s="2615"/>
      <c r="PP231" s="2615"/>
      <c r="PQ231" s="2615"/>
      <c r="PR231" s="2615"/>
      <c r="PS231" s="2615"/>
      <c r="PT231" s="2615"/>
      <c r="PU231" s="2615"/>
      <c r="PV231" s="2615"/>
      <c r="PW231" s="2615"/>
      <c r="PX231" s="2615"/>
      <c r="PY231" s="2615"/>
      <c r="PZ231" s="2615"/>
      <c r="QA231" s="2615"/>
      <c r="QB231" s="2615"/>
      <c r="QC231" s="2615"/>
      <c r="QD231" s="2615"/>
      <c r="QE231" s="2615"/>
      <c r="QF231" s="2615"/>
      <c r="QG231" s="2615"/>
      <c r="QH231" s="2615"/>
      <c r="QI231" s="2615"/>
      <c r="QJ231" s="2615"/>
      <c r="QK231" s="2615"/>
      <c r="QL231" s="2615"/>
      <c r="QM231" s="2615"/>
      <c r="QN231" s="2615"/>
      <c r="QO231" s="2615"/>
      <c r="QP231" s="2615"/>
      <c r="QQ231" s="2615"/>
      <c r="QR231" s="2615"/>
      <c r="QS231" s="2615"/>
      <c r="QT231" s="2615"/>
      <c r="QU231" s="2615"/>
      <c r="QV231" s="2615"/>
      <c r="QW231" s="2615"/>
      <c r="QX231" s="2615"/>
      <c r="QY231" s="2615"/>
      <c r="QZ231" s="2615"/>
      <c r="RA231" s="2615"/>
      <c r="RB231" s="2615"/>
      <c r="RC231" s="2615"/>
      <c r="RD231" s="2615"/>
      <c r="RE231" s="2615"/>
      <c r="RF231" s="2615"/>
      <c r="RG231" s="2615"/>
      <c r="RH231" s="2615"/>
      <c r="RI231" s="2615"/>
      <c r="RJ231" s="2615"/>
      <c r="RK231" s="2615"/>
      <c r="RL231" s="2615"/>
      <c r="RM231" s="2615"/>
      <c r="RN231" s="2615"/>
      <c r="RO231" s="2615"/>
      <c r="RP231" s="2615"/>
      <c r="RQ231" s="2615"/>
      <c r="RR231" s="2615"/>
      <c r="RS231" s="2615"/>
      <c r="RT231" s="2615"/>
      <c r="RU231" s="2615"/>
      <c r="RV231" s="2615"/>
      <c r="RW231" s="2615"/>
      <c r="RX231" s="2615"/>
      <c r="RY231" s="2615"/>
      <c r="RZ231" s="2615"/>
      <c r="SA231" s="2615"/>
      <c r="SB231" s="2615"/>
      <c r="SC231" s="2615"/>
      <c r="SD231" s="2615"/>
      <c r="SE231" s="2615"/>
      <c r="SF231" s="2615"/>
      <c r="SG231" s="2615"/>
      <c r="SH231" s="2615"/>
      <c r="SI231" s="2615"/>
      <c r="SJ231" s="2615"/>
      <c r="SK231" s="2615"/>
      <c r="SL231" s="2615"/>
      <c r="SM231" s="2615"/>
      <c r="SN231" s="2615"/>
      <c r="SO231" s="2615"/>
      <c r="SP231" s="2615"/>
      <c r="SQ231" s="2615"/>
      <c r="SR231" s="2615"/>
      <c r="SS231" s="2615"/>
      <c r="ST231" s="2615"/>
      <c r="SU231" s="2615"/>
      <c r="SV231" s="2615"/>
      <c r="SW231" s="2615"/>
      <c r="SX231" s="2615"/>
      <c r="SY231" s="2615"/>
      <c r="SZ231" s="2615"/>
      <c r="TA231" s="2615"/>
      <c r="TB231" s="2615"/>
      <c r="TC231" s="2615"/>
      <c r="TD231" s="2615"/>
      <c r="TE231" s="2615"/>
      <c r="TF231" s="2615"/>
      <c r="TG231" s="2615"/>
      <c r="TH231" s="2615"/>
      <c r="TI231" s="2615"/>
      <c r="TJ231" s="2615"/>
      <c r="TK231" s="2615"/>
      <c r="TL231" s="2615"/>
      <c r="TM231" s="2615"/>
      <c r="TN231" s="2615"/>
      <c r="TO231" s="2615"/>
      <c r="TP231" s="2615"/>
      <c r="TQ231" s="2615"/>
      <c r="TR231" s="2615"/>
      <c r="TS231" s="2615"/>
      <c r="TT231" s="2615"/>
      <c r="TU231" s="2615"/>
      <c r="TV231" s="2615"/>
      <c r="TW231" s="2615"/>
      <c r="TX231" s="2615"/>
      <c r="TY231" s="2615"/>
      <c r="TZ231" s="2615"/>
      <c r="UA231" s="2615"/>
      <c r="UB231" s="2615"/>
      <c r="UC231" s="2615"/>
      <c r="UD231" s="2615"/>
      <c r="UE231" s="2615"/>
      <c r="UF231" s="2615"/>
      <c r="UG231" s="2615"/>
      <c r="UH231" s="2615"/>
      <c r="UI231" s="2615"/>
      <c r="UJ231" s="2615"/>
      <c r="UK231" s="2615"/>
      <c r="UL231" s="2615"/>
      <c r="UM231" s="2615"/>
      <c r="UN231" s="2615"/>
      <c r="UO231" s="2615"/>
      <c r="UP231" s="2615"/>
      <c r="UQ231" s="2615"/>
      <c r="UR231" s="2615"/>
      <c r="US231" s="2615"/>
      <c r="UT231" s="2615"/>
      <c r="UU231" s="2615"/>
      <c r="UV231" s="2615"/>
      <c r="UW231" s="2615"/>
      <c r="UX231" s="2615"/>
      <c r="UY231" s="2615"/>
      <c r="UZ231" s="2615"/>
      <c r="VA231" s="2615"/>
      <c r="VB231" s="2615"/>
      <c r="VC231" s="2615"/>
      <c r="VD231" s="2615"/>
      <c r="VE231" s="2615"/>
      <c r="VF231" s="2615"/>
      <c r="VG231" s="2615"/>
      <c r="VH231" s="2615"/>
      <c r="VI231" s="2615"/>
      <c r="VJ231" s="2615"/>
      <c r="VK231" s="2615"/>
      <c r="VL231" s="2615"/>
      <c r="VM231" s="2615"/>
      <c r="VN231" s="2615"/>
      <c r="VO231" s="2615"/>
      <c r="VP231" s="2615"/>
      <c r="VQ231" s="2615"/>
      <c r="VR231" s="2615"/>
      <c r="VS231" s="2615"/>
      <c r="VT231" s="2615"/>
      <c r="VU231" s="2615"/>
      <c r="VV231" s="2615"/>
      <c r="VW231" s="2615"/>
      <c r="VX231" s="2615"/>
      <c r="VY231" s="2615"/>
      <c r="VZ231" s="2615"/>
      <c r="WA231" s="2615"/>
      <c r="WB231" s="2615"/>
      <c r="WC231" s="2615"/>
      <c r="WD231" s="2615"/>
      <c r="WE231" s="2615"/>
      <c r="WF231" s="2615"/>
      <c r="WG231" s="2615"/>
      <c r="WH231" s="2615"/>
      <c r="WI231" s="2615"/>
      <c r="WJ231" s="2615"/>
      <c r="WK231" s="2615"/>
      <c r="WL231" s="2615"/>
      <c r="WM231" s="2615"/>
      <c r="WN231" s="2615"/>
      <c r="WO231" s="2615"/>
      <c r="WP231" s="2615"/>
      <c r="WQ231" s="2615"/>
      <c r="WR231" s="2615"/>
      <c r="WS231" s="2615"/>
      <c r="WT231" s="2615"/>
      <c r="WU231" s="2615"/>
      <c r="WV231" s="2615"/>
      <c r="WW231" s="2615"/>
      <c r="WX231" s="2615"/>
      <c r="WY231" s="2615"/>
      <c r="WZ231" s="2615"/>
      <c r="XA231" s="2615"/>
      <c r="XB231" s="2615"/>
      <c r="XC231" s="2615"/>
      <c r="XD231" s="2615"/>
      <c r="XE231" s="2615"/>
      <c r="XF231" s="2615"/>
      <c r="XG231" s="2615"/>
      <c r="XH231" s="2615"/>
      <c r="XI231" s="2615"/>
      <c r="XJ231" s="2615"/>
      <c r="XK231" s="2615"/>
      <c r="XL231" s="2615"/>
      <c r="XM231" s="2615"/>
      <c r="XN231" s="2615"/>
      <c r="XO231" s="2615"/>
      <c r="XP231" s="2615"/>
      <c r="XQ231" s="2615"/>
      <c r="XR231" s="2615"/>
      <c r="XS231" s="2615"/>
      <c r="XT231" s="2615"/>
      <c r="XU231" s="2615"/>
      <c r="XV231" s="2615"/>
      <c r="XW231" s="2615"/>
      <c r="XX231" s="2615"/>
      <c r="XY231" s="2615"/>
      <c r="XZ231" s="2615"/>
      <c r="YA231" s="2615"/>
      <c r="YB231" s="2615"/>
      <c r="YC231" s="2615"/>
      <c r="YD231" s="2615"/>
      <c r="YE231" s="2615"/>
      <c r="YF231" s="2615"/>
      <c r="YG231" s="2615"/>
      <c r="YH231" s="2615"/>
      <c r="YI231" s="2615"/>
      <c r="YJ231" s="2615"/>
      <c r="YK231" s="2615"/>
      <c r="YL231" s="2615"/>
      <c r="YM231" s="2615"/>
      <c r="YN231" s="2615"/>
      <c r="YO231" s="2615"/>
      <c r="YP231" s="2615"/>
      <c r="YQ231" s="2615"/>
      <c r="YR231" s="2615"/>
      <c r="YS231" s="2615"/>
      <c r="YT231" s="2615"/>
      <c r="YU231" s="2615"/>
      <c r="YV231" s="2615"/>
      <c r="YW231" s="2615"/>
      <c r="YX231" s="2615"/>
      <c r="YY231" s="2615"/>
      <c r="YZ231" s="2615"/>
      <c r="ZA231" s="2615"/>
      <c r="ZB231" s="2615"/>
      <c r="ZC231" s="2615"/>
      <c r="ZD231" s="2615"/>
      <c r="ZE231" s="2615"/>
      <c r="ZF231" s="2615"/>
      <c r="ZG231" s="2615"/>
      <c r="ZH231" s="2615"/>
      <c r="ZI231" s="2615"/>
      <c r="ZJ231" s="2615"/>
      <c r="ZK231" s="2615"/>
      <c r="ZL231" s="2615"/>
      <c r="ZM231" s="2615"/>
      <c r="ZN231" s="2615"/>
      <c r="ZO231" s="2615"/>
      <c r="ZP231" s="2615"/>
      <c r="ZQ231" s="2615"/>
      <c r="ZR231" s="2615"/>
      <c r="ZS231" s="2615"/>
      <c r="ZT231" s="2615"/>
      <c r="ZU231" s="2615"/>
      <c r="ZV231" s="2615"/>
      <c r="ZW231" s="2615"/>
      <c r="ZX231" s="2615"/>
      <c r="ZY231" s="2615"/>
      <c r="ZZ231" s="2615"/>
      <c r="AAA231" s="2615"/>
      <c r="AAB231" s="2615"/>
      <c r="AAC231" s="2615"/>
      <c r="AAD231" s="2615"/>
      <c r="AAE231" s="2615"/>
      <c r="AAF231" s="2615"/>
      <c r="AAG231" s="2615"/>
      <c r="AAH231" s="2615"/>
      <c r="AAI231" s="2615"/>
      <c r="AAJ231" s="2615"/>
      <c r="AAK231" s="2615"/>
      <c r="AAL231" s="2615"/>
      <c r="AAM231" s="2615"/>
      <c r="AAN231" s="2615"/>
      <c r="AAO231" s="2615"/>
      <c r="AAP231" s="2615"/>
      <c r="AAQ231" s="2615"/>
      <c r="AAR231" s="2615"/>
      <c r="AAS231" s="2615"/>
      <c r="AAT231" s="2615"/>
      <c r="AAU231" s="2615"/>
      <c r="AAV231" s="2615"/>
      <c r="AAW231" s="2615"/>
      <c r="AAX231" s="2615"/>
      <c r="AAY231" s="2615"/>
      <c r="AAZ231" s="2615"/>
      <c r="ABA231" s="2615"/>
      <c r="ABB231" s="2615"/>
      <c r="ABC231" s="2615"/>
      <c r="ABD231" s="2615"/>
      <c r="ABE231" s="2615"/>
      <c r="ABF231" s="2615"/>
      <c r="ABG231" s="2615"/>
      <c r="ABH231" s="2615"/>
      <c r="ABI231" s="2615"/>
      <c r="ABJ231" s="2615"/>
      <c r="ABK231" s="2615"/>
      <c r="ABL231" s="2615"/>
      <c r="ABM231" s="2615"/>
      <c r="ABN231" s="2615"/>
      <c r="ABO231" s="2615"/>
      <c r="ABP231" s="2615"/>
      <c r="ABQ231" s="2615"/>
      <c r="ABR231" s="2615"/>
      <c r="ABS231" s="2615"/>
      <c r="ABT231" s="2615"/>
      <c r="ABU231" s="2615"/>
      <c r="ABV231" s="2615"/>
      <c r="ABW231" s="2615"/>
      <c r="ABX231" s="2615"/>
      <c r="ABY231" s="2615"/>
      <c r="ABZ231" s="2615"/>
      <c r="ACA231" s="2615"/>
      <c r="ACB231" s="2615"/>
      <c r="ACC231" s="2615"/>
      <c r="ACD231" s="2615"/>
      <c r="ACE231" s="2615"/>
      <c r="ACF231" s="2615"/>
      <c r="ACG231" s="2615"/>
      <c r="ACH231" s="2615"/>
      <c r="ACI231" s="2615"/>
      <c r="ACJ231" s="2615"/>
      <c r="ACK231" s="2615"/>
      <c r="ACL231" s="2615"/>
      <c r="ACM231" s="2615"/>
      <c r="ACN231" s="2615"/>
      <c r="ACO231" s="2615"/>
      <c r="ACP231" s="2615"/>
      <c r="ACQ231" s="2615"/>
      <c r="ACR231" s="2615"/>
      <c r="ACS231" s="2615"/>
      <c r="ACT231" s="2615"/>
      <c r="ACU231" s="2615"/>
      <c r="ACV231" s="2615"/>
      <c r="ACW231" s="2615"/>
      <c r="ACX231" s="2615"/>
      <c r="ACY231" s="2615"/>
      <c r="ACZ231" s="2615"/>
      <c r="ADA231" s="2615"/>
      <c r="ADB231" s="2615"/>
      <c r="ADC231" s="2615"/>
      <c r="ADD231" s="2615"/>
      <c r="ADE231" s="2615"/>
      <c r="ADF231" s="2615"/>
      <c r="ADG231" s="2615"/>
      <c r="ADH231" s="2615"/>
      <c r="ADI231" s="2615"/>
      <c r="ADJ231" s="2615"/>
      <c r="ADK231" s="2615"/>
      <c r="ADL231" s="2615"/>
      <c r="ADM231" s="2615"/>
      <c r="ADN231" s="2615"/>
      <c r="ADO231" s="2615"/>
      <c r="ADP231" s="2615"/>
      <c r="ADQ231" s="2615"/>
      <c r="ADR231" s="2615"/>
      <c r="ADS231" s="2615"/>
      <c r="ADT231" s="2615"/>
      <c r="ADU231" s="2615"/>
      <c r="ADV231" s="2615"/>
      <c r="ADW231" s="2615"/>
      <c r="ADX231" s="2615"/>
      <c r="ADY231" s="2615"/>
      <c r="ADZ231" s="2615"/>
      <c r="AEA231" s="2615"/>
      <c r="AEB231" s="2615"/>
      <c r="AEC231" s="2615"/>
      <c r="AED231" s="2615"/>
      <c r="AEE231" s="2615"/>
      <c r="AEF231" s="2615"/>
      <c r="AEG231" s="2615"/>
      <c r="AEH231" s="2615"/>
      <c r="AEI231" s="2615"/>
      <c r="AEJ231" s="2615"/>
      <c r="AEK231" s="2615"/>
      <c r="AEL231" s="2615"/>
      <c r="AEM231" s="2615"/>
      <c r="AEN231" s="2615"/>
      <c r="AEO231" s="2615"/>
      <c r="AEP231" s="2615"/>
      <c r="AEQ231" s="2615"/>
      <c r="AER231" s="2615"/>
      <c r="AES231" s="2615"/>
      <c r="AET231" s="2615"/>
      <c r="AEU231" s="2615"/>
      <c r="AEV231" s="2615"/>
      <c r="AEW231" s="2615"/>
      <c r="AEX231" s="2615"/>
      <c r="AEY231" s="2615"/>
      <c r="AEZ231" s="2615"/>
      <c r="AFA231" s="2615"/>
      <c r="AFB231" s="2615"/>
      <c r="AFC231" s="2615"/>
      <c r="AFD231" s="2615"/>
      <c r="AFE231" s="2615"/>
      <c r="AFF231" s="2615"/>
      <c r="AFG231" s="2615"/>
      <c r="AFH231" s="2615"/>
      <c r="AFI231" s="2615"/>
      <c r="AFJ231" s="2615"/>
      <c r="AFK231" s="2615"/>
      <c r="AFL231" s="2615"/>
      <c r="AFM231" s="2615"/>
      <c r="AFN231" s="2615"/>
      <c r="AFO231" s="2615"/>
      <c r="AFP231" s="2615"/>
      <c r="AFQ231" s="2615"/>
      <c r="AFR231" s="2615"/>
      <c r="AFS231" s="2615"/>
      <c r="AFT231" s="2615"/>
      <c r="AFU231" s="2615"/>
      <c r="AFV231" s="2615"/>
      <c r="AFW231" s="2615"/>
      <c r="AFX231" s="2615"/>
      <c r="AFY231" s="2615"/>
      <c r="AFZ231" s="2615"/>
      <c r="AGA231" s="2615"/>
      <c r="AGB231" s="2615"/>
      <c r="AGC231" s="2615"/>
      <c r="AGD231" s="2615"/>
      <c r="AGE231" s="2615"/>
      <c r="AGF231" s="2615"/>
      <c r="AGG231" s="2615"/>
      <c r="AGH231" s="2615"/>
      <c r="AGI231" s="2615"/>
      <c r="AGJ231" s="2615"/>
      <c r="AGK231" s="2615"/>
      <c r="AGL231" s="2615"/>
      <c r="AGM231" s="2615"/>
      <c r="AGN231" s="2615"/>
      <c r="AGO231" s="2615"/>
      <c r="AGP231" s="2615"/>
      <c r="AGQ231" s="2615"/>
      <c r="AGR231" s="2615"/>
      <c r="AGS231" s="2615"/>
      <c r="AGT231" s="2615"/>
      <c r="AGU231" s="2615"/>
      <c r="AGV231" s="2615"/>
      <c r="AGW231" s="2615"/>
      <c r="AGX231" s="2615"/>
      <c r="AGY231" s="2615"/>
      <c r="AGZ231" s="2615"/>
      <c r="AHA231" s="2615"/>
      <c r="AHB231" s="2615"/>
      <c r="AHC231" s="2615"/>
      <c r="AHD231" s="2615"/>
      <c r="AHE231" s="2615"/>
      <c r="AHF231" s="2615"/>
      <c r="AHG231" s="2615"/>
      <c r="AHH231" s="2615"/>
      <c r="AHI231" s="2615"/>
      <c r="AHJ231" s="2615"/>
      <c r="AHK231" s="2615"/>
      <c r="AHL231" s="2615"/>
      <c r="AHM231" s="2615"/>
      <c r="AHN231" s="2615"/>
      <c r="AHO231" s="2615"/>
      <c r="AHP231" s="2615"/>
      <c r="AHQ231" s="2615"/>
      <c r="AHR231" s="2615"/>
      <c r="AHS231" s="2615"/>
      <c r="AHT231" s="2615"/>
      <c r="AHU231" s="2615"/>
      <c r="AHV231" s="2615"/>
      <c r="AHW231" s="2615"/>
      <c r="AHX231" s="2615"/>
      <c r="AHY231" s="2615"/>
      <c r="AHZ231" s="2615"/>
      <c r="AIA231" s="2615"/>
      <c r="AIB231" s="2615"/>
      <c r="AIC231" s="2615"/>
      <c r="AID231" s="2615"/>
      <c r="AIE231" s="2615"/>
      <c r="AIF231" s="2615"/>
      <c r="AIG231" s="2615"/>
      <c r="AIH231" s="2615"/>
      <c r="AII231" s="2615"/>
      <c r="AIJ231" s="2615"/>
      <c r="AIK231" s="2615"/>
      <c r="AIL231" s="2615"/>
      <c r="AIM231" s="2615"/>
      <c r="AIN231" s="2615"/>
      <c r="AIO231" s="2615"/>
      <c r="AIP231" s="2615"/>
      <c r="AIQ231" s="2615"/>
      <c r="AIR231" s="2615"/>
      <c r="AIS231" s="2615"/>
      <c r="AIT231" s="2615"/>
      <c r="AIU231" s="2615"/>
      <c r="AIV231" s="2615"/>
      <c r="AIW231" s="2615"/>
      <c r="AIX231" s="2615"/>
      <c r="AIY231" s="2615"/>
      <c r="AIZ231" s="2615"/>
      <c r="AJA231" s="2615"/>
      <c r="AJB231" s="2615"/>
      <c r="AJC231" s="2615"/>
      <c r="AJD231" s="2615"/>
      <c r="AJE231" s="2615"/>
      <c r="AJF231" s="2615"/>
      <c r="AJG231" s="2615"/>
      <c r="AJH231" s="2615"/>
      <c r="AJI231" s="2615"/>
      <c r="AJJ231" s="2615"/>
      <c r="AJK231" s="2615"/>
      <c r="AJL231" s="2615"/>
      <c r="AJM231" s="2615"/>
      <c r="AJN231" s="2615"/>
      <c r="AJO231" s="2615"/>
      <c r="AJP231" s="2615"/>
      <c r="AJQ231" s="2615"/>
      <c r="AJR231" s="2615"/>
      <c r="AJS231" s="2615"/>
      <c r="AJT231" s="2615"/>
      <c r="AJU231" s="2615"/>
      <c r="AJV231" s="2615"/>
      <c r="AJW231" s="2615"/>
      <c r="AJX231" s="2615"/>
      <c r="AJY231" s="2615"/>
      <c r="AJZ231" s="2615"/>
      <c r="AKA231" s="2615"/>
      <c r="AKB231" s="2615"/>
      <c r="AKC231" s="2615"/>
      <c r="AKD231" s="2615"/>
      <c r="AKE231" s="2615"/>
      <c r="AKF231" s="2615"/>
      <c r="AKG231" s="2615"/>
      <c r="AKH231" s="2615"/>
      <c r="AKI231" s="2615"/>
      <c r="AKJ231" s="2615"/>
      <c r="AKK231" s="2615"/>
      <c r="AKL231" s="2615"/>
      <c r="AKM231" s="2615"/>
      <c r="AKN231" s="2615"/>
      <c r="AKO231" s="2615"/>
      <c r="AKP231" s="2615"/>
      <c r="AKQ231" s="2615"/>
      <c r="AKR231" s="2615"/>
      <c r="AKS231" s="2615"/>
      <c r="AKT231" s="2615"/>
      <c r="AKU231" s="2615"/>
      <c r="AKV231" s="2615"/>
      <c r="AKW231" s="2615"/>
      <c r="AKX231" s="2615"/>
      <c r="AKY231" s="2615"/>
      <c r="AKZ231" s="2615"/>
      <c r="ALA231" s="2615"/>
      <c r="ALB231" s="2615"/>
      <c r="ALC231" s="2615"/>
      <c r="ALD231" s="2615"/>
      <c r="ALE231" s="2615"/>
      <c r="ALF231" s="2615"/>
      <c r="ALG231" s="2615"/>
      <c r="ALH231" s="2615"/>
      <c r="ALI231" s="2615"/>
      <c r="ALJ231" s="2615"/>
      <c r="ALK231" s="2615"/>
      <c r="ALL231" s="2615"/>
      <c r="ALM231" s="2615"/>
      <c r="ALN231" s="2615"/>
      <c r="ALO231" s="2615"/>
      <c r="ALP231" s="2615"/>
      <c r="ALQ231" s="2615"/>
      <c r="ALR231" s="2615"/>
      <c r="ALS231" s="2615"/>
      <c r="ALT231" s="2615"/>
      <c r="ALU231" s="2615"/>
      <c r="ALV231" s="2615"/>
      <c r="ALW231" s="2615"/>
      <c r="ALX231" s="2615"/>
      <c r="ALY231" s="2615"/>
      <c r="ALZ231" s="2615"/>
      <c r="AMA231" s="2615"/>
      <c r="AMB231" s="2615"/>
      <c r="AMC231" s="2615"/>
      <c r="AMD231" s="2615"/>
      <c r="AME231" s="2615"/>
      <c r="AMF231" s="2615"/>
      <c r="AMG231" s="2615"/>
      <c r="AMH231" s="2615"/>
      <c r="AMI231" s="2615"/>
      <c r="AMJ231" s="2615"/>
      <c r="AMK231" s="2615"/>
      <c r="AML231" s="2615"/>
      <c r="AMM231" s="2615"/>
      <c r="AMN231" s="2615"/>
      <c r="AMO231" s="2615"/>
      <c r="AMP231" s="2615"/>
      <c r="AMQ231" s="2615"/>
      <c r="AMR231" s="2615"/>
      <c r="AMS231" s="2615"/>
      <c r="AMT231" s="2615"/>
      <c r="AMU231" s="2615"/>
      <c r="AMV231" s="2615"/>
      <c r="AMW231" s="2615"/>
      <c r="AMX231" s="2615"/>
      <c r="AMY231" s="2615"/>
      <c r="AMZ231" s="2615"/>
      <c r="ANA231" s="2615"/>
      <c r="ANB231" s="2615"/>
      <c r="ANC231" s="2615"/>
      <c r="AND231" s="2615"/>
      <c r="ANE231" s="2615"/>
      <c r="ANF231" s="2615"/>
      <c r="ANG231" s="2615"/>
      <c r="ANH231" s="2615"/>
      <c r="ANI231" s="2615"/>
      <c r="ANJ231" s="2615"/>
      <c r="ANK231" s="2615"/>
      <c r="ANL231" s="2615"/>
      <c r="ANM231" s="2615"/>
      <c r="ANN231" s="2615"/>
      <c r="ANO231" s="2615"/>
      <c r="ANP231" s="2615"/>
      <c r="ANQ231" s="2615"/>
      <c r="ANR231" s="2615"/>
      <c r="ANS231" s="2615"/>
      <c r="ANT231" s="2615"/>
      <c r="ANU231" s="2615"/>
      <c r="ANV231" s="2615"/>
      <c r="ANW231" s="2615"/>
      <c r="ANX231" s="2615"/>
      <c r="ANY231" s="2615"/>
      <c r="ANZ231" s="2615"/>
      <c r="AOA231" s="2615"/>
      <c r="AOB231" s="2615"/>
      <c r="AOC231" s="2615"/>
      <c r="AOD231" s="2615"/>
      <c r="AOE231" s="2615"/>
      <c r="AOF231" s="2615"/>
      <c r="AOG231" s="2615"/>
      <c r="AOH231" s="2615"/>
      <c r="AOI231" s="2615"/>
      <c r="AOJ231" s="2615"/>
      <c r="AOK231" s="2615"/>
      <c r="AOL231" s="2615"/>
      <c r="AOM231" s="2615"/>
      <c r="AON231" s="2615"/>
      <c r="AOO231" s="2615"/>
      <c r="AOP231" s="2615"/>
      <c r="AOQ231" s="2615"/>
      <c r="AOR231" s="2615"/>
      <c r="AOS231" s="2615"/>
      <c r="AOT231" s="2615"/>
      <c r="AOU231" s="2615"/>
      <c r="AOV231" s="2615"/>
      <c r="AOW231" s="2615"/>
      <c r="AOX231" s="2615"/>
      <c r="AOY231" s="2615"/>
      <c r="AOZ231" s="2615"/>
      <c r="APA231" s="2615"/>
      <c r="APB231" s="2615"/>
      <c r="APC231" s="2615"/>
      <c r="APD231" s="2615"/>
      <c r="APE231" s="2615"/>
      <c r="APF231" s="2615"/>
      <c r="APG231" s="2615"/>
      <c r="APH231" s="2615"/>
      <c r="API231" s="2615"/>
      <c r="APJ231" s="2615"/>
      <c r="APK231" s="2615"/>
      <c r="APL231" s="2615"/>
      <c r="APM231" s="2615"/>
      <c r="APN231" s="2615"/>
      <c r="APO231" s="2615"/>
      <c r="APP231" s="2615"/>
      <c r="APQ231" s="2615"/>
      <c r="APR231" s="2615"/>
      <c r="APS231" s="2615"/>
      <c r="APT231" s="2615"/>
      <c r="APU231" s="2615"/>
      <c r="APV231" s="2615"/>
      <c r="APW231" s="2615"/>
      <c r="APX231" s="2615"/>
      <c r="APY231" s="2615"/>
      <c r="APZ231" s="2615"/>
      <c r="AQA231" s="2615"/>
      <c r="AQB231" s="2615"/>
      <c r="AQC231" s="2615"/>
      <c r="AQD231" s="2615"/>
      <c r="AQE231" s="2615"/>
      <c r="AQF231" s="2615"/>
      <c r="AQG231" s="2615"/>
      <c r="AQH231" s="2615"/>
      <c r="AQI231" s="2615"/>
      <c r="AQJ231" s="2615"/>
      <c r="AQK231" s="2615"/>
      <c r="AQL231" s="2615"/>
      <c r="AQM231" s="2615"/>
      <c r="AQN231" s="2615"/>
      <c r="AQO231" s="2615"/>
      <c r="AQP231" s="2615"/>
      <c r="AQQ231" s="2615"/>
      <c r="AQR231" s="2615"/>
      <c r="AQS231" s="2615"/>
      <c r="AQT231" s="2615"/>
      <c r="AQU231" s="2615"/>
      <c r="AQV231" s="2615"/>
      <c r="AQW231" s="2615"/>
      <c r="AQX231" s="2615"/>
      <c r="AQY231" s="2615"/>
      <c r="AQZ231" s="2615"/>
      <c r="ARA231" s="2615"/>
      <c r="ARB231" s="2615"/>
      <c r="ARC231" s="2615"/>
      <c r="ARD231" s="2615"/>
      <c r="ARE231" s="2615"/>
      <c r="ARF231" s="2615"/>
      <c r="ARG231" s="2615"/>
      <c r="ARH231" s="2615"/>
      <c r="ARI231" s="2615"/>
      <c r="ARJ231" s="2615"/>
      <c r="ARK231" s="2615"/>
      <c r="ARL231" s="2615"/>
      <c r="ARM231" s="2615"/>
      <c r="ARN231" s="2615"/>
      <c r="ARO231" s="2615"/>
      <c r="ARP231" s="2615"/>
      <c r="ARQ231" s="2615"/>
      <c r="ARR231" s="2615"/>
      <c r="ARS231" s="2615"/>
      <c r="ART231" s="2615"/>
      <c r="ARU231" s="2615"/>
      <c r="ARV231" s="2615"/>
      <c r="ARW231" s="2615"/>
      <c r="ARX231" s="2615"/>
      <c r="ARY231" s="2615"/>
      <c r="ARZ231" s="2615"/>
      <c r="ASA231" s="2615"/>
      <c r="ASB231" s="2615"/>
      <c r="ASC231" s="2615"/>
      <c r="ASD231" s="2615"/>
      <c r="ASE231" s="2615"/>
      <c r="ASF231" s="2615"/>
      <c r="ASG231" s="2615"/>
      <c r="ASH231" s="2615"/>
      <c r="ASI231" s="2615"/>
      <c r="ASJ231" s="2615"/>
      <c r="ASK231" s="2615"/>
      <c r="ASL231" s="2615"/>
      <c r="ASM231" s="2615"/>
      <c r="ASN231" s="2615"/>
      <c r="ASO231" s="2615"/>
      <c r="ASP231" s="2615"/>
      <c r="ASQ231" s="2615"/>
      <c r="ASR231" s="2615"/>
      <c r="ASS231" s="2615"/>
      <c r="AST231" s="2615"/>
      <c r="ASU231" s="2615"/>
      <c r="ASV231" s="2615"/>
      <c r="ASW231" s="2615"/>
      <c r="ASX231" s="2615"/>
      <c r="ASY231" s="2615"/>
      <c r="ASZ231" s="2615"/>
      <c r="ATA231" s="2615"/>
      <c r="ATB231" s="2615"/>
      <c r="ATC231" s="2615"/>
      <c r="ATD231" s="2615"/>
      <c r="ATE231" s="2615"/>
      <c r="ATF231" s="2615"/>
      <c r="ATG231" s="2615"/>
      <c r="ATH231" s="2615"/>
      <c r="ATI231" s="2615"/>
      <c r="ATJ231" s="2615"/>
      <c r="ATK231" s="2615"/>
      <c r="ATL231" s="2615"/>
      <c r="ATM231" s="2615"/>
      <c r="ATN231" s="2615"/>
      <c r="ATO231" s="2615"/>
      <c r="ATP231" s="2615"/>
      <c r="ATQ231" s="2615"/>
      <c r="ATR231" s="2615"/>
      <c r="ATS231" s="2615"/>
      <c r="ATT231" s="2615"/>
      <c r="ATU231" s="2615"/>
      <c r="ATV231" s="2615"/>
      <c r="ATW231" s="2615"/>
      <c r="ATX231" s="2615"/>
      <c r="ATY231" s="2615"/>
      <c r="ATZ231" s="2615"/>
      <c r="AUA231" s="2615"/>
      <c r="AUB231" s="2615"/>
      <c r="AUC231" s="2615"/>
      <c r="AUD231" s="2615"/>
      <c r="AUE231" s="2615"/>
      <c r="AUF231" s="2615"/>
      <c r="AUG231" s="2615"/>
      <c r="AUH231" s="2615"/>
      <c r="AUI231" s="2615"/>
      <c r="AUJ231" s="2615"/>
      <c r="AUK231" s="2615"/>
      <c r="AUL231" s="2615"/>
      <c r="AUM231" s="2615"/>
      <c r="AUN231" s="2615"/>
      <c r="AUO231" s="2615"/>
      <c r="AUP231" s="2615"/>
      <c r="AUQ231" s="2615"/>
      <c r="AUR231" s="2615"/>
      <c r="AUS231" s="2615"/>
      <c r="AUT231" s="2615"/>
      <c r="AUU231" s="2615"/>
      <c r="AUV231" s="2615"/>
      <c r="AUW231" s="2615"/>
      <c r="AUX231" s="2615"/>
      <c r="AUY231" s="2615"/>
      <c r="AUZ231" s="2615"/>
      <c r="AVA231" s="2615"/>
      <c r="AVB231" s="2615"/>
      <c r="AVC231" s="2615"/>
      <c r="AVD231" s="2615"/>
      <c r="AVE231" s="2615"/>
      <c r="AVF231" s="2615"/>
      <c r="AVG231" s="2615"/>
      <c r="AVH231" s="2615"/>
      <c r="AVI231" s="2615"/>
      <c r="AVJ231" s="2615"/>
      <c r="AVK231" s="2615"/>
      <c r="AVL231" s="2615"/>
      <c r="AVM231" s="2615"/>
      <c r="AVN231" s="2615"/>
      <c r="AVO231" s="2615"/>
      <c r="AVP231" s="2615"/>
      <c r="AVQ231" s="2615"/>
      <c r="AVR231" s="2615"/>
      <c r="AVS231" s="2615"/>
      <c r="AVT231" s="2615"/>
      <c r="AVU231" s="2615"/>
      <c r="AVV231" s="2615"/>
      <c r="AVW231" s="2615"/>
      <c r="AVX231" s="2615"/>
      <c r="AVY231" s="2615"/>
      <c r="AVZ231" s="2615"/>
      <c r="AWA231" s="2615"/>
      <c r="AWB231" s="2615"/>
      <c r="AWC231" s="2615"/>
      <c r="AWD231" s="2615"/>
      <c r="AWE231" s="2615"/>
      <c r="AWF231" s="2615"/>
      <c r="AWG231" s="2615"/>
      <c r="AWH231" s="2615"/>
      <c r="AWI231" s="2615"/>
      <c r="AWJ231" s="2615"/>
      <c r="AWK231" s="2615"/>
      <c r="AWL231" s="2615"/>
      <c r="AWM231" s="2615"/>
      <c r="AWN231" s="2615"/>
      <c r="AWO231" s="2615"/>
      <c r="AWP231" s="2615"/>
      <c r="AWQ231" s="2615"/>
      <c r="AWR231" s="2615"/>
      <c r="AWS231" s="2615"/>
      <c r="AWT231" s="2615"/>
      <c r="AWU231" s="2615"/>
      <c r="AWV231" s="2615"/>
      <c r="AWW231" s="2615"/>
      <c r="AWX231" s="2615"/>
      <c r="AWY231" s="2615"/>
      <c r="AWZ231" s="2615"/>
      <c r="AXA231" s="2615"/>
      <c r="AXB231" s="2615"/>
      <c r="AXC231" s="2615"/>
      <c r="AXD231" s="2615"/>
      <c r="AXE231" s="2615"/>
      <c r="AXF231" s="2615"/>
      <c r="AXG231" s="2615"/>
      <c r="AXH231" s="2615"/>
      <c r="AXI231" s="2615"/>
      <c r="AXJ231" s="2615"/>
    </row>
    <row r="232" spans="1:1310" s="2616" customFormat="1" ht="23.25" customHeight="1">
      <c r="A232" s="2617"/>
      <c r="B232" s="5504" t="s">
        <v>1877</v>
      </c>
      <c r="C232" s="5504"/>
      <c r="D232" s="5504"/>
      <c r="E232" s="5504"/>
      <c r="F232" s="2619"/>
      <c r="G232" s="5504" t="s">
        <v>1878</v>
      </c>
      <c r="H232" s="5504"/>
      <c r="I232" s="5504"/>
      <c r="J232" s="2619"/>
      <c r="K232" s="5505" t="s">
        <v>1879</v>
      </c>
      <c r="L232" s="5505"/>
      <c r="M232" s="5505"/>
      <c r="N232" s="2619"/>
      <c r="O232" s="5504" t="s">
        <v>1880</v>
      </c>
      <c r="P232" s="5504"/>
      <c r="Q232" s="2619"/>
      <c r="R232" s="306"/>
      <c r="S232" s="306"/>
      <c r="T232" s="306"/>
      <c r="U232" s="306"/>
      <c r="V232" s="306"/>
      <c r="W232" s="306"/>
      <c r="X232" s="306"/>
      <c r="Y232" s="306"/>
      <c r="Z232" s="306"/>
      <c r="AA232" s="306"/>
      <c r="AB232" s="306"/>
      <c r="AC232" s="306"/>
      <c r="AD232" s="2615"/>
      <c r="AE232" s="2615"/>
      <c r="AF232" s="2615"/>
      <c r="AG232" s="2615"/>
      <c r="AH232" s="2615"/>
      <c r="AI232" s="2615"/>
      <c r="AJ232" s="2615"/>
      <c r="AK232" s="2615"/>
      <c r="AL232" s="2615"/>
      <c r="AM232" s="2615"/>
      <c r="AN232" s="2615"/>
      <c r="AO232" s="2615"/>
      <c r="AP232" s="2615"/>
      <c r="AQ232" s="2615"/>
      <c r="AR232" s="2615"/>
      <c r="AS232" s="2615"/>
      <c r="AT232" s="2615"/>
      <c r="AU232" s="2615"/>
      <c r="AV232" s="2615"/>
      <c r="AW232" s="2615"/>
      <c r="AX232" s="2615"/>
      <c r="AY232" s="2615"/>
      <c r="AZ232" s="2615"/>
      <c r="BA232" s="2615"/>
      <c r="BB232" s="2615"/>
      <c r="BC232" s="2615"/>
      <c r="BD232" s="2615"/>
      <c r="BE232" s="2615"/>
      <c r="BF232" s="2615"/>
      <c r="BG232" s="2615"/>
      <c r="BH232" s="2615"/>
      <c r="BI232" s="2615"/>
      <c r="BJ232" s="2615"/>
      <c r="BK232" s="2615"/>
      <c r="BL232" s="2615"/>
      <c r="BM232" s="2615"/>
      <c r="BN232" s="2615"/>
      <c r="BO232" s="2615"/>
      <c r="BP232" s="2615"/>
      <c r="BQ232" s="2615"/>
      <c r="BR232" s="2615"/>
      <c r="BS232" s="2615"/>
      <c r="BT232" s="2615"/>
      <c r="BU232" s="2615"/>
      <c r="BV232" s="2615"/>
      <c r="BW232" s="2615"/>
      <c r="BX232" s="2615"/>
      <c r="BY232" s="2615"/>
      <c r="BZ232" s="2615"/>
      <c r="CA232" s="2615"/>
      <c r="CB232" s="2615"/>
      <c r="CC232" s="2615"/>
      <c r="CD232" s="2615"/>
      <c r="CE232" s="2615"/>
      <c r="CF232" s="2615"/>
      <c r="CG232" s="2615"/>
      <c r="CH232" s="2615"/>
      <c r="CI232" s="2615"/>
      <c r="CJ232" s="2615"/>
      <c r="CK232" s="2615"/>
      <c r="CL232" s="2615"/>
      <c r="CM232" s="2615"/>
      <c r="CN232" s="2615"/>
      <c r="CO232" s="2615"/>
      <c r="CP232" s="2615"/>
      <c r="CQ232" s="2615"/>
      <c r="CR232" s="2615"/>
      <c r="CS232" s="2615"/>
      <c r="CT232" s="2615"/>
      <c r="CU232" s="2615"/>
      <c r="CV232" s="2615"/>
      <c r="CW232" s="2615"/>
      <c r="CX232" s="2615"/>
      <c r="CY232" s="2615"/>
      <c r="CZ232" s="2615"/>
      <c r="DA232" s="2615"/>
      <c r="DB232" s="2615"/>
      <c r="DC232" s="2615"/>
      <c r="DD232" s="2615"/>
      <c r="DE232" s="2615"/>
      <c r="DF232" s="2615"/>
      <c r="DG232" s="2615"/>
      <c r="DH232" s="2615"/>
      <c r="DI232" s="2615"/>
      <c r="DJ232" s="2615"/>
      <c r="DK232" s="2615"/>
      <c r="DL232" s="2615"/>
      <c r="DM232" s="2615"/>
      <c r="DN232" s="2615"/>
      <c r="DO232" s="2615"/>
      <c r="DP232" s="2615"/>
      <c r="DQ232" s="2615"/>
      <c r="DR232" s="2615"/>
      <c r="DS232" s="2615"/>
      <c r="DT232" s="2615"/>
      <c r="DU232" s="2615"/>
      <c r="DV232" s="2615"/>
      <c r="DW232" s="2615"/>
      <c r="DX232" s="2615"/>
      <c r="DY232" s="2615"/>
      <c r="DZ232" s="2615"/>
      <c r="EA232" s="2615"/>
      <c r="EB232" s="2615"/>
      <c r="EC232" s="2615"/>
      <c r="ED232" s="2615"/>
      <c r="EE232" s="2615"/>
      <c r="EF232" s="2615"/>
      <c r="EG232" s="2615"/>
      <c r="EH232" s="2615"/>
      <c r="EI232" s="2615"/>
      <c r="EJ232" s="2615"/>
      <c r="EK232" s="2615"/>
      <c r="EL232" s="2615"/>
      <c r="EM232" s="2615"/>
      <c r="EN232" s="2615"/>
      <c r="EO232" s="2615"/>
      <c r="EP232" s="2615"/>
      <c r="EQ232" s="2615"/>
      <c r="ER232" s="2615"/>
      <c r="ES232" s="2615"/>
      <c r="ET232" s="2615"/>
      <c r="EU232" s="2615"/>
      <c r="EV232" s="2615"/>
      <c r="EW232" s="2615"/>
      <c r="EX232" s="2615"/>
      <c r="EY232" s="2615"/>
      <c r="EZ232" s="2615"/>
      <c r="FA232" s="2615"/>
      <c r="FB232" s="2615"/>
      <c r="FC232" s="2615"/>
      <c r="FD232" s="2615"/>
      <c r="FE232" s="2615"/>
      <c r="FF232" s="2615"/>
      <c r="FG232" s="2615"/>
      <c r="FH232" s="2615"/>
      <c r="FI232" s="2615"/>
      <c r="FJ232" s="2615"/>
      <c r="FK232" s="2615"/>
      <c r="FL232" s="2615"/>
      <c r="FM232" s="2615"/>
      <c r="FN232" s="2615"/>
      <c r="FO232" s="2615"/>
      <c r="FP232" s="2615"/>
      <c r="FQ232" s="2615"/>
      <c r="FR232" s="2615"/>
      <c r="FS232" s="2615"/>
      <c r="FT232" s="2615"/>
      <c r="FU232" s="2615"/>
      <c r="FV232" s="2615"/>
      <c r="FW232" s="2615"/>
      <c r="FX232" s="2615"/>
      <c r="FY232" s="2615"/>
      <c r="FZ232" s="2615"/>
      <c r="GA232" s="2615"/>
      <c r="GB232" s="2615"/>
      <c r="GC232" s="2615"/>
      <c r="GD232" s="2615"/>
      <c r="GE232" s="2615"/>
      <c r="GF232" s="2615"/>
      <c r="GG232" s="2615"/>
      <c r="GH232" s="2615"/>
      <c r="GI232" s="2615"/>
      <c r="GJ232" s="2615"/>
      <c r="GK232" s="2615"/>
      <c r="GL232" s="2615"/>
      <c r="GM232" s="2615"/>
      <c r="GN232" s="2615"/>
      <c r="GO232" s="2615"/>
      <c r="GP232" s="2615"/>
      <c r="GQ232" s="2615"/>
      <c r="GR232" s="2615"/>
      <c r="GS232" s="2615"/>
      <c r="GT232" s="2615"/>
      <c r="GU232" s="2615"/>
      <c r="GV232" s="2615"/>
      <c r="GW232" s="2615"/>
      <c r="GX232" s="2615"/>
      <c r="GY232" s="2615"/>
      <c r="GZ232" s="2615"/>
      <c r="HA232" s="2615"/>
      <c r="HB232" s="2615"/>
      <c r="HC232" s="2615"/>
      <c r="HD232" s="2615"/>
      <c r="HE232" s="2615"/>
      <c r="HF232" s="2615"/>
      <c r="HG232" s="2615"/>
      <c r="HH232" s="2615"/>
      <c r="HI232" s="2615"/>
      <c r="HJ232" s="2615"/>
      <c r="HK232" s="2615"/>
      <c r="HL232" s="2615"/>
      <c r="HM232" s="2615"/>
      <c r="HN232" s="2615"/>
      <c r="HO232" s="2615"/>
      <c r="HP232" s="2615"/>
      <c r="HQ232" s="2615"/>
      <c r="HR232" s="2615"/>
      <c r="HS232" s="2615"/>
      <c r="HT232" s="2615"/>
      <c r="HU232" s="2615"/>
      <c r="HV232" s="2615"/>
      <c r="HW232" s="2615"/>
      <c r="HX232" s="2615"/>
      <c r="HY232" s="2615"/>
      <c r="HZ232" s="2615"/>
      <c r="IA232" s="2615"/>
      <c r="IB232" s="2615"/>
      <c r="IC232" s="2615"/>
      <c r="ID232" s="2615"/>
      <c r="IE232" s="2615"/>
      <c r="IF232" s="2615"/>
      <c r="IG232" s="2615"/>
      <c r="IH232" s="2615"/>
      <c r="II232" s="2615"/>
      <c r="IJ232" s="2615"/>
      <c r="IK232" s="2615"/>
      <c r="IL232" s="2615"/>
      <c r="IM232" s="2615"/>
      <c r="IN232" s="2615"/>
      <c r="IO232" s="2615"/>
      <c r="IP232" s="2615"/>
      <c r="IQ232" s="2615"/>
      <c r="IR232" s="2615"/>
      <c r="IS232" s="2615"/>
      <c r="IT232" s="2615"/>
      <c r="IU232" s="2615"/>
      <c r="IV232" s="2615"/>
      <c r="IW232" s="2615"/>
      <c r="IX232" s="2615"/>
      <c r="IY232" s="2615"/>
      <c r="IZ232" s="2615"/>
      <c r="JA232" s="2615"/>
      <c r="JB232" s="2615"/>
      <c r="JC232" s="2615"/>
      <c r="JD232" s="2615"/>
      <c r="JE232" s="2615"/>
      <c r="JF232" s="2615"/>
      <c r="JG232" s="2615"/>
      <c r="JH232" s="2615"/>
      <c r="JI232" s="2615"/>
      <c r="JJ232" s="2615"/>
      <c r="JK232" s="2615"/>
      <c r="JL232" s="2615"/>
      <c r="JM232" s="2615"/>
      <c r="JN232" s="2615"/>
      <c r="JO232" s="2615"/>
      <c r="JP232" s="2615"/>
      <c r="JQ232" s="2615"/>
      <c r="JR232" s="2615"/>
      <c r="JS232" s="2615"/>
      <c r="JT232" s="2615"/>
      <c r="JU232" s="2615"/>
      <c r="JV232" s="2615"/>
      <c r="JW232" s="2615"/>
      <c r="JX232" s="2615"/>
      <c r="JY232" s="2615"/>
      <c r="JZ232" s="2615"/>
      <c r="KA232" s="2615"/>
      <c r="KB232" s="2615"/>
      <c r="KC232" s="2615"/>
      <c r="KD232" s="2615"/>
      <c r="KE232" s="2615"/>
      <c r="KF232" s="2615"/>
      <c r="KG232" s="2615"/>
      <c r="KH232" s="2615"/>
      <c r="KI232" s="2615"/>
      <c r="KJ232" s="2615"/>
      <c r="KK232" s="2615"/>
      <c r="KL232" s="2615"/>
      <c r="KM232" s="2615"/>
      <c r="KN232" s="2615"/>
      <c r="KO232" s="2615"/>
      <c r="KP232" s="2615"/>
      <c r="KQ232" s="2615"/>
      <c r="KR232" s="2615"/>
      <c r="KS232" s="2615"/>
      <c r="KT232" s="2615"/>
      <c r="KU232" s="2615"/>
      <c r="KV232" s="2615"/>
      <c r="KW232" s="2615"/>
      <c r="KX232" s="2615"/>
      <c r="KY232" s="2615"/>
      <c r="KZ232" s="2615"/>
      <c r="LA232" s="2615"/>
      <c r="LB232" s="2615"/>
      <c r="LC232" s="2615"/>
      <c r="LD232" s="2615"/>
      <c r="LE232" s="2615"/>
      <c r="LF232" s="2615"/>
      <c r="LG232" s="2615"/>
      <c r="LH232" s="2615"/>
      <c r="LI232" s="2615"/>
      <c r="LJ232" s="2615"/>
      <c r="LK232" s="2615"/>
      <c r="LL232" s="2615"/>
      <c r="LM232" s="2615"/>
      <c r="LN232" s="2615"/>
      <c r="LO232" s="2615"/>
      <c r="LP232" s="2615"/>
      <c r="LQ232" s="2615"/>
      <c r="LR232" s="2615"/>
      <c r="LS232" s="2615"/>
      <c r="LT232" s="2615"/>
      <c r="LU232" s="2615"/>
      <c r="LV232" s="2615"/>
      <c r="LW232" s="2615"/>
      <c r="LX232" s="2615"/>
      <c r="LY232" s="2615"/>
      <c r="LZ232" s="2615"/>
      <c r="MA232" s="2615"/>
      <c r="MB232" s="2615"/>
      <c r="MC232" s="2615"/>
      <c r="MD232" s="2615"/>
      <c r="ME232" s="2615"/>
      <c r="MF232" s="2615"/>
      <c r="MG232" s="2615"/>
      <c r="MH232" s="2615"/>
      <c r="MI232" s="2615"/>
      <c r="MJ232" s="2615"/>
      <c r="MK232" s="2615"/>
      <c r="ML232" s="2615"/>
      <c r="MM232" s="2615"/>
      <c r="MN232" s="2615"/>
      <c r="MO232" s="2615"/>
      <c r="MP232" s="2615"/>
      <c r="MQ232" s="2615"/>
      <c r="MR232" s="2615"/>
      <c r="MS232" s="2615"/>
      <c r="MT232" s="2615"/>
      <c r="MU232" s="2615"/>
      <c r="MV232" s="2615"/>
      <c r="MW232" s="2615"/>
      <c r="MX232" s="2615"/>
      <c r="MY232" s="2615"/>
      <c r="MZ232" s="2615"/>
      <c r="NA232" s="2615"/>
      <c r="NB232" s="2615"/>
      <c r="NC232" s="2615"/>
      <c r="ND232" s="2615"/>
      <c r="NE232" s="2615"/>
      <c r="NF232" s="2615"/>
      <c r="NG232" s="2615"/>
      <c r="NH232" s="2615"/>
      <c r="NI232" s="2615"/>
      <c r="NJ232" s="2615"/>
      <c r="NK232" s="2615"/>
      <c r="NL232" s="2615"/>
      <c r="NM232" s="2615"/>
      <c r="NN232" s="2615"/>
      <c r="NO232" s="2615"/>
      <c r="NP232" s="2615"/>
      <c r="NQ232" s="2615"/>
      <c r="NR232" s="2615"/>
      <c r="NS232" s="2615"/>
      <c r="NT232" s="2615"/>
      <c r="NU232" s="2615"/>
      <c r="NV232" s="2615"/>
      <c r="NW232" s="2615"/>
      <c r="NX232" s="2615"/>
      <c r="NY232" s="2615"/>
      <c r="NZ232" s="2615"/>
      <c r="OA232" s="2615"/>
      <c r="OB232" s="2615"/>
      <c r="OC232" s="2615"/>
      <c r="OD232" s="2615"/>
      <c r="OE232" s="2615"/>
      <c r="OF232" s="2615"/>
      <c r="OG232" s="2615"/>
      <c r="OH232" s="2615"/>
      <c r="OI232" s="2615"/>
      <c r="OJ232" s="2615"/>
      <c r="OK232" s="2615"/>
      <c r="OL232" s="2615"/>
      <c r="OM232" s="2615"/>
      <c r="ON232" s="2615"/>
      <c r="OO232" s="2615"/>
      <c r="OP232" s="2615"/>
      <c r="OQ232" s="2615"/>
      <c r="OR232" s="2615"/>
      <c r="OS232" s="2615"/>
      <c r="OT232" s="2615"/>
      <c r="OU232" s="2615"/>
      <c r="OV232" s="2615"/>
      <c r="OW232" s="2615"/>
      <c r="OX232" s="2615"/>
      <c r="OY232" s="2615"/>
      <c r="OZ232" s="2615"/>
      <c r="PA232" s="2615"/>
      <c r="PB232" s="2615"/>
      <c r="PC232" s="2615"/>
      <c r="PD232" s="2615"/>
      <c r="PE232" s="2615"/>
      <c r="PF232" s="2615"/>
      <c r="PG232" s="2615"/>
      <c r="PH232" s="2615"/>
      <c r="PI232" s="2615"/>
      <c r="PJ232" s="2615"/>
      <c r="PK232" s="2615"/>
      <c r="PL232" s="2615"/>
      <c r="PM232" s="2615"/>
      <c r="PN232" s="2615"/>
      <c r="PO232" s="2615"/>
      <c r="PP232" s="2615"/>
      <c r="PQ232" s="2615"/>
      <c r="PR232" s="2615"/>
      <c r="PS232" s="2615"/>
      <c r="PT232" s="2615"/>
      <c r="PU232" s="2615"/>
      <c r="PV232" s="2615"/>
      <c r="PW232" s="2615"/>
      <c r="PX232" s="2615"/>
      <c r="PY232" s="2615"/>
      <c r="PZ232" s="2615"/>
      <c r="QA232" s="2615"/>
      <c r="QB232" s="2615"/>
      <c r="QC232" s="2615"/>
      <c r="QD232" s="2615"/>
      <c r="QE232" s="2615"/>
      <c r="QF232" s="2615"/>
      <c r="QG232" s="2615"/>
      <c r="QH232" s="2615"/>
      <c r="QI232" s="2615"/>
      <c r="QJ232" s="2615"/>
      <c r="QK232" s="2615"/>
      <c r="QL232" s="2615"/>
      <c r="QM232" s="2615"/>
      <c r="QN232" s="2615"/>
      <c r="QO232" s="2615"/>
      <c r="QP232" s="2615"/>
      <c r="QQ232" s="2615"/>
      <c r="QR232" s="2615"/>
      <c r="QS232" s="2615"/>
      <c r="QT232" s="2615"/>
      <c r="QU232" s="2615"/>
      <c r="QV232" s="2615"/>
      <c r="QW232" s="2615"/>
      <c r="QX232" s="2615"/>
      <c r="QY232" s="2615"/>
      <c r="QZ232" s="2615"/>
      <c r="RA232" s="2615"/>
      <c r="RB232" s="2615"/>
      <c r="RC232" s="2615"/>
      <c r="RD232" s="2615"/>
      <c r="RE232" s="2615"/>
      <c r="RF232" s="2615"/>
      <c r="RG232" s="2615"/>
      <c r="RH232" s="2615"/>
      <c r="RI232" s="2615"/>
      <c r="RJ232" s="2615"/>
      <c r="RK232" s="2615"/>
      <c r="RL232" s="2615"/>
      <c r="RM232" s="2615"/>
      <c r="RN232" s="2615"/>
      <c r="RO232" s="2615"/>
      <c r="RP232" s="2615"/>
      <c r="RQ232" s="2615"/>
      <c r="RR232" s="2615"/>
      <c r="RS232" s="2615"/>
      <c r="RT232" s="2615"/>
      <c r="RU232" s="2615"/>
      <c r="RV232" s="2615"/>
      <c r="RW232" s="2615"/>
      <c r="RX232" s="2615"/>
      <c r="RY232" s="2615"/>
      <c r="RZ232" s="2615"/>
      <c r="SA232" s="2615"/>
      <c r="SB232" s="2615"/>
      <c r="SC232" s="2615"/>
      <c r="SD232" s="2615"/>
      <c r="SE232" s="2615"/>
      <c r="SF232" s="2615"/>
      <c r="SG232" s="2615"/>
      <c r="SH232" s="2615"/>
      <c r="SI232" s="2615"/>
      <c r="SJ232" s="2615"/>
      <c r="SK232" s="2615"/>
      <c r="SL232" s="2615"/>
      <c r="SM232" s="2615"/>
      <c r="SN232" s="2615"/>
      <c r="SO232" s="2615"/>
      <c r="SP232" s="2615"/>
      <c r="SQ232" s="2615"/>
      <c r="SR232" s="2615"/>
      <c r="SS232" s="2615"/>
      <c r="ST232" s="2615"/>
      <c r="SU232" s="2615"/>
      <c r="SV232" s="2615"/>
      <c r="SW232" s="2615"/>
      <c r="SX232" s="2615"/>
      <c r="SY232" s="2615"/>
      <c r="SZ232" s="2615"/>
      <c r="TA232" s="2615"/>
      <c r="TB232" s="2615"/>
      <c r="TC232" s="2615"/>
      <c r="TD232" s="2615"/>
      <c r="TE232" s="2615"/>
      <c r="TF232" s="2615"/>
      <c r="TG232" s="2615"/>
      <c r="TH232" s="2615"/>
      <c r="TI232" s="2615"/>
      <c r="TJ232" s="2615"/>
      <c r="TK232" s="2615"/>
      <c r="TL232" s="2615"/>
      <c r="TM232" s="2615"/>
      <c r="TN232" s="2615"/>
      <c r="TO232" s="2615"/>
      <c r="TP232" s="2615"/>
      <c r="TQ232" s="2615"/>
      <c r="TR232" s="2615"/>
      <c r="TS232" s="2615"/>
      <c r="TT232" s="2615"/>
      <c r="TU232" s="2615"/>
      <c r="TV232" s="2615"/>
      <c r="TW232" s="2615"/>
      <c r="TX232" s="2615"/>
      <c r="TY232" s="2615"/>
      <c r="TZ232" s="2615"/>
      <c r="UA232" s="2615"/>
      <c r="UB232" s="2615"/>
      <c r="UC232" s="2615"/>
      <c r="UD232" s="2615"/>
      <c r="UE232" s="2615"/>
      <c r="UF232" s="2615"/>
      <c r="UG232" s="2615"/>
      <c r="UH232" s="2615"/>
      <c r="UI232" s="2615"/>
      <c r="UJ232" s="2615"/>
      <c r="UK232" s="2615"/>
      <c r="UL232" s="2615"/>
      <c r="UM232" s="2615"/>
      <c r="UN232" s="2615"/>
      <c r="UO232" s="2615"/>
      <c r="UP232" s="2615"/>
      <c r="UQ232" s="2615"/>
      <c r="UR232" s="2615"/>
      <c r="US232" s="2615"/>
      <c r="UT232" s="2615"/>
      <c r="UU232" s="2615"/>
      <c r="UV232" s="2615"/>
      <c r="UW232" s="2615"/>
      <c r="UX232" s="2615"/>
      <c r="UY232" s="2615"/>
      <c r="UZ232" s="2615"/>
      <c r="VA232" s="2615"/>
      <c r="VB232" s="2615"/>
      <c r="VC232" s="2615"/>
      <c r="VD232" s="2615"/>
      <c r="VE232" s="2615"/>
      <c r="VF232" s="2615"/>
      <c r="VG232" s="2615"/>
      <c r="VH232" s="2615"/>
      <c r="VI232" s="2615"/>
      <c r="VJ232" s="2615"/>
      <c r="VK232" s="2615"/>
      <c r="VL232" s="2615"/>
      <c r="VM232" s="2615"/>
      <c r="VN232" s="2615"/>
      <c r="VO232" s="2615"/>
      <c r="VP232" s="2615"/>
      <c r="VQ232" s="2615"/>
      <c r="VR232" s="2615"/>
      <c r="VS232" s="2615"/>
      <c r="VT232" s="2615"/>
      <c r="VU232" s="2615"/>
      <c r="VV232" s="2615"/>
      <c r="VW232" s="2615"/>
      <c r="VX232" s="2615"/>
      <c r="VY232" s="2615"/>
      <c r="VZ232" s="2615"/>
      <c r="WA232" s="2615"/>
      <c r="WB232" s="2615"/>
      <c r="WC232" s="2615"/>
      <c r="WD232" s="2615"/>
      <c r="WE232" s="2615"/>
      <c r="WF232" s="2615"/>
      <c r="WG232" s="2615"/>
      <c r="WH232" s="2615"/>
      <c r="WI232" s="2615"/>
      <c r="WJ232" s="2615"/>
      <c r="WK232" s="2615"/>
      <c r="WL232" s="2615"/>
      <c r="WM232" s="2615"/>
      <c r="WN232" s="2615"/>
      <c r="WO232" s="2615"/>
      <c r="WP232" s="2615"/>
      <c r="WQ232" s="2615"/>
      <c r="WR232" s="2615"/>
      <c r="WS232" s="2615"/>
      <c r="WT232" s="2615"/>
      <c r="WU232" s="2615"/>
      <c r="WV232" s="2615"/>
      <c r="WW232" s="2615"/>
      <c r="WX232" s="2615"/>
      <c r="WY232" s="2615"/>
      <c r="WZ232" s="2615"/>
      <c r="XA232" s="2615"/>
      <c r="XB232" s="2615"/>
      <c r="XC232" s="2615"/>
      <c r="XD232" s="2615"/>
      <c r="XE232" s="2615"/>
      <c r="XF232" s="2615"/>
      <c r="XG232" s="2615"/>
      <c r="XH232" s="2615"/>
      <c r="XI232" s="2615"/>
      <c r="XJ232" s="2615"/>
      <c r="XK232" s="2615"/>
      <c r="XL232" s="2615"/>
      <c r="XM232" s="2615"/>
      <c r="XN232" s="2615"/>
      <c r="XO232" s="2615"/>
      <c r="XP232" s="2615"/>
      <c r="XQ232" s="2615"/>
      <c r="XR232" s="2615"/>
      <c r="XS232" s="2615"/>
      <c r="XT232" s="2615"/>
      <c r="XU232" s="2615"/>
      <c r="XV232" s="2615"/>
      <c r="XW232" s="2615"/>
      <c r="XX232" s="2615"/>
      <c r="XY232" s="2615"/>
      <c r="XZ232" s="2615"/>
      <c r="YA232" s="2615"/>
      <c r="YB232" s="2615"/>
      <c r="YC232" s="2615"/>
      <c r="YD232" s="2615"/>
      <c r="YE232" s="2615"/>
      <c r="YF232" s="2615"/>
      <c r="YG232" s="2615"/>
      <c r="YH232" s="2615"/>
      <c r="YI232" s="2615"/>
      <c r="YJ232" s="2615"/>
      <c r="YK232" s="2615"/>
      <c r="YL232" s="2615"/>
      <c r="YM232" s="2615"/>
      <c r="YN232" s="2615"/>
      <c r="YO232" s="2615"/>
      <c r="YP232" s="2615"/>
      <c r="YQ232" s="2615"/>
      <c r="YR232" s="2615"/>
      <c r="YS232" s="2615"/>
      <c r="YT232" s="2615"/>
      <c r="YU232" s="2615"/>
      <c r="YV232" s="2615"/>
      <c r="YW232" s="2615"/>
      <c r="YX232" s="2615"/>
      <c r="YY232" s="2615"/>
      <c r="YZ232" s="2615"/>
      <c r="ZA232" s="2615"/>
      <c r="ZB232" s="2615"/>
      <c r="ZC232" s="2615"/>
      <c r="ZD232" s="2615"/>
      <c r="ZE232" s="2615"/>
      <c r="ZF232" s="2615"/>
      <c r="ZG232" s="2615"/>
      <c r="ZH232" s="2615"/>
      <c r="ZI232" s="2615"/>
      <c r="ZJ232" s="2615"/>
      <c r="ZK232" s="2615"/>
      <c r="ZL232" s="2615"/>
      <c r="ZM232" s="2615"/>
      <c r="ZN232" s="2615"/>
      <c r="ZO232" s="2615"/>
      <c r="ZP232" s="2615"/>
      <c r="ZQ232" s="2615"/>
      <c r="ZR232" s="2615"/>
      <c r="ZS232" s="2615"/>
      <c r="ZT232" s="2615"/>
      <c r="ZU232" s="2615"/>
      <c r="ZV232" s="2615"/>
      <c r="ZW232" s="2615"/>
      <c r="ZX232" s="2615"/>
      <c r="ZY232" s="2615"/>
      <c r="ZZ232" s="2615"/>
      <c r="AAA232" s="2615"/>
      <c r="AAB232" s="2615"/>
      <c r="AAC232" s="2615"/>
      <c r="AAD232" s="2615"/>
      <c r="AAE232" s="2615"/>
      <c r="AAF232" s="2615"/>
      <c r="AAG232" s="2615"/>
      <c r="AAH232" s="2615"/>
      <c r="AAI232" s="2615"/>
      <c r="AAJ232" s="2615"/>
      <c r="AAK232" s="2615"/>
      <c r="AAL232" s="2615"/>
      <c r="AAM232" s="2615"/>
      <c r="AAN232" s="2615"/>
      <c r="AAO232" s="2615"/>
      <c r="AAP232" s="2615"/>
      <c r="AAQ232" s="2615"/>
      <c r="AAR232" s="2615"/>
      <c r="AAS232" s="2615"/>
      <c r="AAT232" s="2615"/>
      <c r="AAU232" s="2615"/>
      <c r="AAV232" s="2615"/>
      <c r="AAW232" s="2615"/>
      <c r="AAX232" s="2615"/>
      <c r="AAY232" s="2615"/>
      <c r="AAZ232" s="2615"/>
      <c r="ABA232" s="2615"/>
      <c r="ABB232" s="2615"/>
      <c r="ABC232" s="2615"/>
      <c r="ABD232" s="2615"/>
      <c r="ABE232" s="2615"/>
      <c r="ABF232" s="2615"/>
      <c r="ABG232" s="2615"/>
      <c r="ABH232" s="2615"/>
      <c r="ABI232" s="2615"/>
      <c r="ABJ232" s="2615"/>
      <c r="ABK232" s="2615"/>
      <c r="ABL232" s="2615"/>
      <c r="ABM232" s="2615"/>
      <c r="ABN232" s="2615"/>
      <c r="ABO232" s="2615"/>
      <c r="ABP232" s="2615"/>
      <c r="ABQ232" s="2615"/>
      <c r="ABR232" s="2615"/>
      <c r="ABS232" s="2615"/>
      <c r="ABT232" s="2615"/>
      <c r="ABU232" s="2615"/>
      <c r="ABV232" s="2615"/>
      <c r="ABW232" s="2615"/>
      <c r="ABX232" s="2615"/>
      <c r="ABY232" s="2615"/>
      <c r="ABZ232" s="2615"/>
      <c r="ACA232" s="2615"/>
      <c r="ACB232" s="2615"/>
      <c r="ACC232" s="2615"/>
      <c r="ACD232" s="2615"/>
      <c r="ACE232" s="2615"/>
      <c r="ACF232" s="2615"/>
      <c r="ACG232" s="2615"/>
      <c r="ACH232" s="2615"/>
      <c r="ACI232" s="2615"/>
      <c r="ACJ232" s="2615"/>
      <c r="ACK232" s="2615"/>
      <c r="ACL232" s="2615"/>
      <c r="ACM232" s="2615"/>
      <c r="ACN232" s="2615"/>
      <c r="ACO232" s="2615"/>
      <c r="ACP232" s="2615"/>
      <c r="ACQ232" s="2615"/>
      <c r="ACR232" s="2615"/>
      <c r="ACS232" s="2615"/>
      <c r="ACT232" s="2615"/>
      <c r="ACU232" s="2615"/>
      <c r="ACV232" s="2615"/>
      <c r="ACW232" s="2615"/>
      <c r="ACX232" s="2615"/>
      <c r="ACY232" s="2615"/>
      <c r="ACZ232" s="2615"/>
      <c r="ADA232" s="2615"/>
      <c r="ADB232" s="2615"/>
      <c r="ADC232" s="2615"/>
      <c r="ADD232" s="2615"/>
      <c r="ADE232" s="2615"/>
      <c r="ADF232" s="2615"/>
      <c r="ADG232" s="2615"/>
      <c r="ADH232" s="2615"/>
      <c r="ADI232" s="2615"/>
      <c r="ADJ232" s="2615"/>
      <c r="ADK232" s="2615"/>
      <c r="ADL232" s="2615"/>
      <c r="ADM232" s="2615"/>
      <c r="ADN232" s="2615"/>
      <c r="ADO232" s="2615"/>
      <c r="ADP232" s="2615"/>
      <c r="ADQ232" s="2615"/>
      <c r="ADR232" s="2615"/>
      <c r="ADS232" s="2615"/>
      <c r="ADT232" s="2615"/>
      <c r="ADU232" s="2615"/>
      <c r="ADV232" s="2615"/>
      <c r="ADW232" s="2615"/>
      <c r="ADX232" s="2615"/>
      <c r="ADY232" s="2615"/>
      <c r="ADZ232" s="2615"/>
      <c r="AEA232" s="2615"/>
      <c r="AEB232" s="2615"/>
      <c r="AEC232" s="2615"/>
      <c r="AED232" s="2615"/>
      <c r="AEE232" s="2615"/>
      <c r="AEF232" s="2615"/>
      <c r="AEG232" s="2615"/>
      <c r="AEH232" s="2615"/>
      <c r="AEI232" s="2615"/>
      <c r="AEJ232" s="2615"/>
      <c r="AEK232" s="2615"/>
      <c r="AEL232" s="2615"/>
      <c r="AEM232" s="2615"/>
      <c r="AEN232" s="2615"/>
      <c r="AEO232" s="2615"/>
      <c r="AEP232" s="2615"/>
      <c r="AEQ232" s="2615"/>
      <c r="AER232" s="2615"/>
      <c r="AES232" s="2615"/>
      <c r="AET232" s="2615"/>
      <c r="AEU232" s="2615"/>
      <c r="AEV232" s="2615"/>
      <c r="AEW232" s="2615"/>
      <c r="AEX232" s="2615"/>
      <c r="AEY232" s="2615"/>
      <c r="AEZ232" s="2615"/>
      <c r="AFA232" s="2615"/>
      <c r="AFB232" s="2615"/>
      <c r="AFC232" s="2615"/>
      <c r="AFD232" s="2615"/>
      <c r="AFE232" s="2615"/>
      <c r="AFF232" s="2615"/>
      <c r="AFG232" s="2615"/>
      <c r="AFH232" s="2615"/>
      <c r="AFI232" s="2615"/>
      <c r="AFJ232" s="2615"/>
      <c r="AFK232" s="2615"/>
      <c r="AFL232" s="2615"/>
      <c r="AFM232" s="2615"/>
      <c r="AFN232" s="2615"/>
      <c r="AFO232" s="2615"/>
      <c r="AFP232" s="2615"/>
      <c r="AFQ232" s="2615"/>
      <c r="AFR232" s="2615"/>
      <c r="AFS232" s="2615"/>
      <c r="AFT232" s="2615"/>
      <c r="AFU232" s="2615"/>
      <c r="AFV232" s="2615"/>
      <c r="AFW232" s="2615"/>
      <c r="AFX232" s="2615"/>
      <c r="AFY232" s="2615"/>
      <c r="AFZ232" s="2615"/>
      <c r="AGA232" s="2615"/>
      <c r="AGB232" s="2615"/>
      <c r="AGC232" s="2615"/>
      <c r="AGD232" s="2615"/>
      <c r="AGE232" s="2615"/>
      <c r="AGF232" s="2615"/>
      <c r="AGG232" s="2615"/>
      <c r="AGH232" s="2615"/>
      <c r="AGI232" s="2615"/>
      <c r="AGJ232" s="2615"/>
      <c r="AGK232" s="2615"/>
      <c r="AGL232" s="2615"/>
      <c r="AGM232" s="2615"/>
      <c r="AGN232" s="2615"/>
      <c r="AGO232" s="2615"/>
      <c r="AGP232" s="2615"/>
      <c r="AGQ232" s="2615"/>
      <c r="AGR232" s="2615"/>
      <c r="AGS232" s="2615"/>
      <c r="AGT232" s="2615"/>
      <c r="AGU232" s="2615"/>
      <c r="AGV232" s="2615"/>
      <c r="AGW232" s="2615"/>
      <c r="AGX232" s="2615"/>
      <c r="AGY232" s="2615"/>
      <c r="AGZ232" s="2615"/>
      <c r="AHA232" s="2615"/>
      <c r="AHB232" s="2615"/>
      <c r="AHC232" s="2615"/>
      <c r="AHD232" s="2615"/>
      <c r="AHE232" s="2615"/>
      <c r="AHF232" s="2615"/>
      <c r="AHG232" s="2615"/>
      <c r="AHH232" s="2615"/>
      <c r="AHI232" s="2615"/>
      <c r="AHJ232" s="2615"/>
      <c r="AHK232" s="2615"/>
      <c r="AHL232" s="2615"/>
      <c r="AHM232" s="2615"/>
      <c r="AHN232" s="2615"/>
      <c r="AHO232" s="2615"/>
      <c r="AHP232" s="2615"/>
      <c r="AHQ232" s="2615"/>
      <c r="AHR232" s="2615"/>
      <c r="AHS232" s="2615"/>
      <c r="AHT232" s="2615"/>
      <c r="AHU232" s="2615"/>
      <c r="AHV232" s="2615"/>
      <c r="AHW232" s="2615"/>
      <c r="AHX232" s="2615"/>
      <c r="AHY232" s="2615"/>
      <c r="AHZ232" s="2615"/>
      <c r="AIA232" s="2615"/>
      <c r="AIB232" s="2615"/>
      <c r="AIC232" s="2615"/>
      <c r="AID232" s="2615"/>
      <c r="AIE232" s="2615"/>
      <c r="AIF232" s="2615"/>
      <c r="AIG232" s="2615"/>
      <c r="AIH232" s="2615"/>
      <c r="AII232" s="2615"/>
      <c r="AIJ232" s="2615"/>
      <c r="AIK232" s="2615"/>
      <c r="AIL232" s="2615"/>
      <c r="AIM232" s="2615"/>
      <c r="AIN232" s="2615"/>
      <c r="AIO232" s="2615"/>
      <c r="AIP232" s="2615"/>
      <c r="AIQ232" s="2615"/>
      <c r="AIR232" s="2615"/>
      <c r="AIS232" s="2615"/>
      <c r="AIT232" s="2615"/>
      <c r="AIU232" s="2615"/>
      <c r="AIV232" s="2615"/>
      <c r="AIW232" s="2615"/>
      <c r="AIX232" s="2615"/>
      <c r="AIY232" s="2615"/>
      <c r="AIZ232" s="2615"/>
      <c r="AJA232" s="2615"/>
      <c r="AJB232" s="2615"/>
      <c r="AJC232" s="2615"/>
      <c r="AJD232" s="2615"/>
      <c r="AJE232" s="2615"/>
      <c r="AJF232" s="2615"/>
      <c r="AJG232" s="2615"/>
      <c r="AJH232" s="2615"/>
      <c r="AJI232" s="2615"/>
      <c r="AJJ232" s="2615"/>
      <c r="AJK232" s="2615"/>
      <c r="AJL232" s="2615"/>
      <c r="AJM232" s="2615"/>
      <c r="AJN232" s="2615"/>
      <c r="AJO232" s="2615"/>
      <c r="AJP232" s="2615"/>
      <c r="AJQ232" s="2615"/>
      <c r="AJR232" s="2615"/>
      <c r="AJS232" s="2615"/>
      <c r="AJT232" s="2615"/>
      <c r="AJU232" s="2615"/>
      <c r="AJV232" s="2615"/>
      <c r="AJW232" s="2615"/>
      <c r="AJX232" s="2615"/>
      <c r="AJY232" s="2615"/>
      <c r="AJZ232" s="2615"/>
      <c r="AKA232" s="2615"/>
      <c r="AKB232" s="2615"/>
      <c r="AKC232" s="2615"/>
      <c r="AKD232" s="2615"/>
      <c r="AKE232" s="2615"/>
      <c r="AKF232" s="2615"/>
      <c r="AKG232" s="2615"/>
      <c r="AKH232" s="2615"/>
      <c r="AKI232" s="2615"/>
      <c r="AKJ232" s="2615"/>
      <c r="AKK232" s="2615"/>
      <c r="AKL232" s="2615"/>
      <c r="AKM232" s="2615"/>
      <c r="AKN232" s="2615"/>
      <c r="AKO232" s="2615"/>
      <c r="AKP232" s="2615"/>
      <c r="AKQ232" s="2615"/>
      <c r="AKR232" s="2615"/>
      <c r="AKS232" s="2615"/>
      <c r="AKT232" s="2615"/>
      <c r="AKU232" s="2615"/>
      <c r="AKV232" s="2615"/>
      <c r="AKW232" s="2615"/>
      <c r="AKX232" s="2615"/>
      <c r="AKY232" s="2615"/>
      <c r="AKZ232" s="2615"/>
      <c r="ALA232" s="2615"/>
      <c r="ALB232" s="2615"/>
      <c r="ALC232" s="2615"/>
      <c r="ALD232" s="2615"/>
      <c r="ALE232" s="2615"/>
      <c r="ALF232" s="2615"/>
      <c r="ALG232" s="2615"/>
      <c r="ALH232" s="2615"/>
      <c r="ALI232" s="2615"/>
      <c r="ALJ232" s="2615"/>
      <c r="ALK232" s="2615"/>
      <c r="ALL232" s="2615"/>
      <c r="ALM232" s="2615"/>
      <c r="ALN232" s="2615"/>
      <c r="ALO232" s="2615"/>
      <c r="ALP232" s="2615"/>
      <c r="ALQ232" s="2615"/>
      <c r="ALR232" s="2615"/>
      <c r="ALS232" s="2615"/>
      <c r="ALT232" s="2615"/>
      <c r="ALU232" s="2615"/>
      <c r="ALV232" s="2615"/>
      <c r="ALW232" s="2615"/>
      <c r="ALX232" s="2615"/>
      <c r="ALY232" s="2615"/>
      <c r="ALZ232" s="2615"/>
      <c r="AMA232" s="2615"/>
      <c r="AMB232" s="2615"/>
      <c r="AMC232" s="2615"/>
      <c r="AMD232" s="2615"/>
      <c r="AME232" s="2615"/>
      <c r="AMF232" s="2615"/>
      <c r="AMG232" s="2615"/>
      <c r="AMH232" s="2615"/>
      <c r="AMI232" s="2615"/>
      <c r="AMJ232" s="2615"/>
      <c r="AMK232" s="2615"/>
      <c r="AML232" s="2615"/>
      <c r="AMM232" s="2615"/>
      <c r="AMN232" s="2615"/>
      <c r="AMO232" s="2615"/>
      <c r="AMP232" s="2615"/>
      <c r="AMQ232" s="2615"/>
      <c r="AMR232" s="2615"/>
      <c r="AMS232" s="2615"/>
      <c r="AMT232" s="2615"/>
      <c r="AMU232" s="2615"/>
      <c r="AMV232" s="2615"/>
      <c r="AMW232" s="2615"/>
      <c r="AMX232" s="2615"/>
      <c r="AMY232" s="2615"/>
      <c r="AMZ232" s="2615"/>
      <c r="ANA232" s="2615"/>
      <c r="ANB232" s="2615"/>
      <c r="ANC232" s="2615"/>
      <c r="AND232" s="2615"/>
      <c r="ANE232" s="2615"/>
      <c r="ANF232" s="2615"/>
      <c r="ANG232" s="2615"/>
      <c r="ANH232" s="2615"/>
      <c r="ANI232" s="2615"/>
      <c r="ANJ232" s="2615"/>
      <c r="ANK232" s="2615"/>
      <c r="ANL232" s="2615"/>
      <c r="ANM232" s="2615"/>
      <c r="ANN232" s="2615"/>
      <c r="ANO232" s="2615"/>
      <c r="ANP232" s="2615"/>
      <c r="ANQ232" s="2615"/>
      <c r="ANR232" s="2615"/>
      <c r="ANS232" s="2615"/>
      <c r="ANT232" s="2615"/>
      <c r="ANU232" s="2615"/>
      <c r="ANV232" s="2615"/>
      <c r="ANW232" s="2615"/>
      <c r="ANX232" s="2615"/>
      <c r="ANY232" s="2615"/>
      <c r="ANZ232" s="2615"/>
      <c r="AOA232" s="2615"/>
      <c r="AOB232" s="2615"/>
      <c r="AOC232" s="2615"/>
      <c r="AOD232" s="2615"/>
      <c r="AOE232" s="2615"/>
      <c r="AOF232" s="2615"/>
      <c r="AOG232" s="2615"/>
      <c r="AOH232" s="2615"/>
      <c r="AOI232" s="2615"/>
      <c r="AOJ232" s="2615"/>
      <c r="AOK232" s="2615"/>
      <c r="AOL232" s="2615"/>
      <c r="AOM232" s="2615"/>
      <c r="AON232" s="2615"/>
      <c r="AOO232" s="2615"/>
      <c r="AOP232" s="2615"/>
      <c r="AOQ232" s="2615"/>
      <c r="AOR232" s="2615"/>
      <c r="AOS232" s="2615"/>
      <c r="AOT232" s="2615"/>
      <c r="AOU232" s="2615"/>
      <c r="AOV232" s="2615"/>
      <c r="AOW232" s="2615"/>
      <c r="AOX232" s="2615"/>
      <c r="AOY232" s="2615"/>
      <c r="AOZ232" s="2615"/>
      <c r="APA232" s="2615"/>
      <c r="APB232" s="2615"/>
      <c r="APC232" s="2615"/>
      <c r="APD232" s="2615"/>
      <c r="APE232" s="2615"/>
      <c r="APF232" s="2615"/>
      <c r="APG232" s="2615"/>
      <c r="APH232" s="2615"/>
      <c r="API232" s="2615"/>
      <c r="APJ232" s="2615"/>
      <c r="APK232" s="2615"/>
      <c r="APL232" s="2615"/>
      <c r="APM232" s="2615"/>
      <c r="APN232" s="2615"/>
      <c r="APO232" s="2615"/>
      <c r="APP232" s="2615"/>
      <c r="APQ232" s="2615"/>
      <c r="APR232" s="2615"/>
      <c r="APS232" s="2615"/>
      <c r="APT232" s="2615"/>
      <c r="APU232" s="2615"/>
      <c r="APV232" s="2615"/>
      <c r="APW232" s="2615"/>
      <c r="APX232" s="2615"/>
      <c r="APY232" s="2615"/>
      <c r="APZ232" s="2615"/>
      <c r="AQA232" s="2615"/>
      <c r="AQB232" s="2615"/>
      <c r="AQC232" s="2615"/>
      <c r="AQD232" s="2615"/>
      <c r="AQE232" s="2615"/>
      <c r="AQF232" s="2615"/>
      <c r="AQG232" s="2615"/>
      <c r="AQH232" s="2615"/>
      <c r="AQI232" s="2615"/>
      <c r="AQJ232" s="2615"/>
      <c r="AQK232" s="2615"/>
      <c r="AQL232" s="2615"/>
      <c r="AQM232" s="2615"/>
      <c r="AQN232" s="2615"/>
      <c r="AQO232" s="2615"/>
      <c r="AQP232" s="2615"/>
      <c r="AQQ232" s="2615"/>
      <c r="AQR232" s="2615"/>
      <c r="AQS232" s="2615"/>
      <c r="AQT232" s="2615"/>
      <c r="AQU232" s="2615"/>
      <c r="AQV232" s="2615"/>
      <c r="AQW232" s="2615"/>
      <c r="AQX232" s="2615"/>
      <c r="AQY232" s="2615"/>
      <c r="AQZ232" s="2615"/>
      <c r="ARA232" s="2615"/>
      <c r="ARB232" s="2615"/>
      <c r="ARC232" s="2615"/>
      <c r="ARD232" s="2615"/>
      <c r="ARE232" s="2615"/>
      <c r="ARF232" s="2615"/>
      <c r="ARG232" s="2615"/>
      <c r="ARH232" s="2615"/>
      <c r="ARI232" s="2615"/>
      <c r="ARJ232" s="2615"/>
      <c r="ARK232" s="2615"/>
      <c r="ARL232" s="2615"/>
      <c r="ARM232" s="2615"/>
      <c r="ARN232" s="2615"/>
      <c r="ARO232" s="2615"/>
      <c r="ARP232" s="2615"/>
      <c r="ARQ232" s="2615"/>
      <c r="ARR232" s="2615"/>
      <c r="ARS232" s="2615"/>
      <c r="ART232" s="2615"/>
      <c r="ARU232" s="2615"/>
      <c r="ARV232" s="2615"/>
      <c r="ARW232" s="2615"/>
      <c r="ARX232" s="2615"/>
      <c r="ARY232" s="2615"/>
      <c r="ARZ232" s="2615"/>
      <c r="ASA232" s="2615"/>
      <c r="ASB232" s="2615"/>
      <c r="ASC232" s="2615"/>
      <c r="ASD232" s="2615"/>
      <c r="ASE232" s="2615"/>
      <c r="ASF232" s="2615"/>
      <c r="ASG232" s="2615"/>
      <c r="ASH232" s="2615"/>
      <c r="ASI232" s="2615"/>
      <c r="ASJ232" s="2615"/>
      <c r="ASK232" s="2615"/>
      <c r="ASL232" s="2615"/>
      <c r="ASM232" s="2615"/>
      <c r="ASN232" s="2615"/>
      <c r="ASO232" s="2615"/>
      <c r="ASP232" s="2615"/>
      <c r="ASQ232" s="2615"/>
      <c r="ASR232" s="2615"/>
      <c r="ASS232" s="2615"/>
      <c r="AST232" s="2615"/>
      <c r="ASU232" s="2615"/>
      <c r="ASV232" s="2615"/>
      <c r="ASW232" s="2615"/>
      <c r="ASX232" s="2615"/>
      <c r="ASY232" s="2615"/>
      <c r="ASZ232" s="2615"/>
      <c r="ATA232" s="2615"/>
      <c r="ATB232" s="2615"/>
      <c r="ATC232" s="2615"/>
      <c r="ATD232" s="2615"/>
      <c r="ATE232" s="2615"/>
      <c r="ATF232" s="2615"/>
      <c r="ATG232" s="2615"/>
      <c r="ATH232" s="2615"/>
      <c r="ATI232" s="2615"/>
      <c r="ATJ232" s="2615"/>
      <c r="ATK232" s="2615"/>
      <c r="ATL232" s="2615"/>
      <c r="ATM232" s="2615"/>
      <c r="ATN232" s="2615"/>
      <c r="ATO232" s="2615"/>
      <c r="ATP232" s="2615"/>
      <c r="ATQ232" s="2615"/>
      <c r="ATR232" s="2615"/>
      <c r="ATS232" s="2615"/>
      <c r="ATT232" s="2615"/>
      <c r="ATU232" s="2615"/>
      <c r="ATV232" s="2615"/>
      <c r="ATW232" s="2615"/>
      <c r="ATX232" s="2615"/>
      <c r="ATY232" s="2615"/>
      <c r="ATZ232" s="2615"/>
      <c r="AUA232" s="2615"/>
      <c r="AUB232" s="2615"/>
      <c r="AUC232" s="2615"/>
      <c r="AUD232" s="2615"/>
      <c r="AUE232" s="2615"/>
      <c r="AUF232" s="2615"/>
      <c r="AUG232" s="2615"/>
      <c r="AUH232" s="2615"/>
      <c r="AUI232" s="2615"/>
      <c r="AUJ232" s="2615"/>
      <c r="AUK232" s="2615"/>
      <c r="AUL232" s="2615"/>
      <c r="AUM232" s="2615"/>
      <c r="AUN232" s="2615"/>
      <c r="AUO232" s="2615"/>
      <c r="AUP232" s="2615"/>
      <c r="AUQ232" s="2615"/>
      <c r="AUR232" s="2615"/>
      <c r="AUS232" s="2615"/>
      <c r="AUT232" s="2615"/>
      <c r="AUU232" s="2615"/>
      <c r="AUV232" s="2615"/>
      <c r="AUW232" s="2615"/>
      <c r="AUX232" s="2615"/>
      <c r="AUY232" s="2615"/>
      <c r="AUZ232" s="2615"/>
      <c r="AVA232" s="2615"/>
      <c r="AVB232" s="2615"/>
      <c r="AVC232" s="2615"/>
      <c r="AVD232" s="2615"/>
      <c r="AVE232" s="2615"/>
      <c r="AVF232" s="2615"/>
      <c r="AVG232" s="2615"/>
      <c r="AVH232" s="2615"/>
      <c r="AVI232" s="2615"/>
      <c r="AVJ232" s="2615"/>
      <c r="AVK232" s="2615"/>
      <c r="AVL232" s="2615"/>
      <c r="AVM232" s="2615"/>
      <c r="AVN232" s="2615"/>
      <c r="AVO232" s="2615"/>
      <c r="AVP232" s="2615"/>
      <c r="AVQ232" s="2615"/>
      <c r="AVR232" s="2615"/>
      <c r="AVS232" s="2615"/>
      <c r="AVT232" s="2615"/>
      <c r="AVU232" s="2615"/>
      <c r="AVV232" s="2615"/>
      <c r="AVW232" s="2615"/>
      <c r="AVX232" s="2615"/>
      <c r="AVY232" s="2615"/>
      <c r="AVZ232" s="2615"/>
      <c r="AWA232" s="2615"/>
      <c r="AWB232" s="2615"/>
      <c r="AWC232" s="2615"/>
      <c r="AWD232" s="2615"/>
      <c r="AWE232" s="2615"/>
      <c r="AWF232" s="2615"/>
      <c r="AWG232" s="2615"/>
      <c r="AWH232" s="2615"/>
      <c r="AWI232" s="2615"/>
      <c r="AWJ232" s="2615"/>
      <c r="AWK232" s="2615"/>
      <c r="AWL232" s="2615"/>
      <c r="AWM232" s="2615"/>
      <c r="AWN232" s="2615"/>
      <c r="AWO232" s="2615"/>
      <c r="AWP232" s="2615"/>
      <c r="AWQ232" s="2615"/>
      <c r="AWR232" s="2615"/>
      <c r="AWS232" s="2615"/>
      <c r="AWT232" s="2615"/>
      <c r="AWU232" s="2615"/>
      <c r="AWV232" s="2615"/>
      <c r="AWW232" s="2615"/>
      <c r="AWX232" s="2615"/>
      <c r="AWY232" s="2615"/>
      <c r="AWZ232" s="2615"/>
      <c r="AXA232" s="2615"/>
      <c r="AXB232" s="2615"/>
      <c r="AXC232" s="2615"/>
      <c r="AXD232" s="2615"/>
      <c r="AXE232" s="2615"/>
      <c r="AXF232" s="2615"/>
      <c r="AXG232" s="2615"/>
      <c r="AXH232" s="2615"/>
      <c r="AXI232" s="2615"/>
      <c r="AXJ232" s="2615"/>
    </row>
    <row r="233" spans="1:1310" s="2616" customFormat="1" ht="23.25" customHeight="1">
      <c r="A233" s="2617"/>
      <c r="B233" s="2620"/>
      <c r="C233" s="2620"/>
      <c r="D233" s="2620"/>
      <c r="E233" s="2620"/>
      <c r="F233" s="2619"/>
      <c r="G233" s="2621"/>
      <c r="H233" s="2621"/>
      <c r="I233" s="2621"/>
      <c r="J233" s="2622"/>
      <c r="K233" s="2621"/>
      <c r="L233" s="2621"/>
      <c r="M233" s="2621"/>
      <c r="N233" s="2622"/>
      <c r="O233" s="5504" t="s">
        <v>1881</v>
      </c>
      <c r="P233" s="5504"/>
      <c r="Q233" s="2622"/>
      <c r="R233" s="306"/>
      <c r="S233" s="306"/>
      <c r="T233" s="306"/>
      <c r="U233" s="306"/>
      <c r="V233" s="306"/>
      <c r="W233" s="306"/>
      <c r="X233" s="306"/>
      <c r="Y233" s="306"/>
      <c r="Z233" s="306"/>
      <c r="AA233" s="306"/>
      <c r="AB233" s="306"/>
      <c r="AC233" s="306"/>
      <c r="AD233" s="2615"/>
      <c r="AE233" s="2615"/>
      <c r="AF233" s="2615"/>
      <c r="AG233" s="2615"/>
      <c r="AH233" s="2615"/>
      <c r="AI233" s="2615"/>
      <c r="AJ233" s="2615"/>
      <c r="AK233" s="2615"/>
      <c r="AL233" s="2615"/>
      <c r="AM233" s="2615"/>
      <c r="AN233" s="2615"/>
      <c r="AO233" s="2615"/>
      <c r="AP233" s="2615"/>
      <c r="AQ233" s="2615"/>
      <c r="AR233" s="2615"/>
      <c r="AS233" s="2615"/>
      <c r="AT233" s="2615"/>
      <c r="AU233" s="2615"/>
      <c r="AV233" s="2615"/>
      <c r="AW233" s="2615"/>
      <c r="AX233" s="2615"/>
      <c r="AY233" s="2615"/>
      <c r="AZ233" s="2615"/>
      <c r="BA233" s="2615"/>
      <c r="BB233" s="2615"/>
      <c r="BC233" s="2615"/>
      <c r="BD233" s="2615"/>
      <c r="BE233" s="2615"/>
      <c r="BF233" s="2615"/>
      <c r="BG233" s="2615"/>
      <c r="BH233" s="2615"/>
      <c r="BI233" s="2615"/>
      <c r="BJ233" s="2615"/>
      <c r="BK233" s="2615"/>
      <c r="BL233" s="2615"/>
      <c r="BM233" s="2615"/>
      <c r="BN233" s="2615"/>
      <c r="BO233" s="2615"/>
      <c r="BP233" s="2615"/>
      <c r="BQ233" s="2615"/>
      <c r="BR233" s="2615"/>
      <c r="BS233" s="2615"/>
      <c r="BT233" s="2615"/>
      <c r="BU233" s="2615"/>
      <c r="BV233" s="2615"/>
      <c r="BW233" s="2615"/>
      <c r="BX233" s="2615"/>
      <c r="BY233" s="2615"/>
      <c r="BZ233" s="2615"/>
      <c r="CA233" s="2615"/>
      <c r="CB233" s="2615"/>
      <c r="CC233" s="2615"/>
      <c r="CD233" s="2615"/>
      <c r="CE233" s="2615"/>
      <c r="CF233" s="2615"/>
      <c r="CG233" s="2615"/>
      <c r="CH233" s="2615"/>
      <c r="CI233" s="2615"/>
      <c r="CJ233" s="2615"/>
      <c r="CK233" s="2615"/>
      <c r="CL233" s="2615"/>
      <c r="CM233" s="2615"/>
      <c r="CN233" s="2615"/>
      <c r="CO233" s="2615"/>
      <c r="CP233" s="2615"/>
      <c r="CQ233" s="2615"/>
      <c r="CR233" s="2615"/>
      <c r="CS233" s="2615"/>
      <c r="CT233" s="2615"/>
      <c r="CU233" s="2615"/>
      <c r="CV233" s="2615"/>
      <c r="CW233" s="2615"/>
      <c r="CX233" s="2615"/>
      <c r="CY233" s="2615"/>
      <c r="CZ233" s="2615"/>
      <c r="DA233" s="2615"/>
      <c r="DB233" s="2615"/>
      <c r="DC233" s="2615"/>
      <c r="DD233" s="2615"/>
      <c r="DE233" s="2615"/>
      <c r="DF233" s="2615"/>
      <c r="DG233" s="2615"/>
      <c r="DH233" s="2615"/>
      <c r="DI233" s="2615"/>
      <c r="DJ233" s="2615"/>
      <c r="DK233" s="2615"/>
      <c r="DL233" s="2615"/>
      <c r="DM233" s="2615"/>
      <c r="DN233" s="2615"/>
      <c r="DO233" s="2615"/>
      <c r="DP233" s="2615"/>
      <c r="DQ233" s="2615"/>
      <c r="DR233" s="2615"/>
      <c r="DS233" s="2615"/>
      <c r="DT233" s="2615"/>
      <c r="DU233" s="2615"/>
      <c r="DV233" s="2615"/>
      <c r="DW233" s="2615"/>
      <c r="DX233" s="2615"/>
      <c r="DY233" s="2615"/>
      <c r="DZ233" s="2615"/>
      <c r="EA233" s="2615"/>
      <c r="EB233" s="2615"/>
      <c r="EC233" s="2615"/>
      <c r="ED233" s="2615"/>
      <c r="EE233" s="2615"/>
      <c r="EF233" s="2615"/>
      <c r="EG233" s="2615"/>
      <c r="EH233" s="2615"/>
      <c r="EI233" s="2615"/>
      <c r="EJ233" s="2615"/>
      <c r="EK233" s="2615"/>
      <c r="EL233" s="2615"/>
      <c r="EM233" s="2615"/>
      <c r="EN233" s="2615"/>
      <c r="EO233" s="2615"/>
      <c r="EP233" s="2615"/>
      <c r="EQ233" s="2615"/>
      <c r="ER233" s="2615"/>
      <c r="ES233" s="2615"/>
      <c r="ET233" s="2615"/>
      <c r="EU233" s="2615"/>
      <c r="EV233" s="2615"/>
      <c r="EW233" s="2615"/>
      <c r="EX233" s="2615"/>
      <c r="EY233" s="2615"/>
      <c r="EZ233" s="2615"/>
      <c r="FA233" s="2615"/>
      <c r="FB233" s="2615"/>
      <c r="FC233" s="2615"/>
      <c r="FD233" s="2615"/>
      <c r="FE233" s="2615"/>
      <c r="FF233" s="2615"/>
      <c r="FG233" s="2615"/>
      <c r="FH233" s="2615"/>
      <c r="FI233" s="2615"/>
      <c r="FJ233" s="2615"/>
      <c r="FK233" s="2615"/>
      <c r="FL233" s="2615"/>
      <c r="FM233" s="2615"/>
      <c r="FN233" s="2615"/>
      <c r="FO233" s="2615"/>
      <c r="FP233" s="2615"/>
      <c r="FQ233" s="2615"/>
      <c r="FR233" s="2615"/>
      <c r="FS233" s="2615"/>
      <c r="FT233" s="2615"/>
      <c r="FU233" s="2615"/>
      <c r="FV233" s="2615"/>
      <c r="FW233" s="2615"/>
      <c r="FX233" s="2615"/>
      <c r="FY233" s="2615"/>
      <c r="FZ233" s="2615"/>
      <c r="GA233" s="2615"/>
      <c r="GB233" s="2615"/>
      <c r="GC233" s="2615"/>
      <c r="GD233" s="2615"/>
      <c r="GE233" s="2615"/>
      <c r="GF233" s="2615"/>
      <c r="GG233" s="2615"/>
      <c r="GH233" s="2615"/>
      <c r="GI233" s="2615"/>
      <c r="GJ233" s="2615"/>
      <c r="GK233" s="2615"/>
      <c r="GL233" s="2615"/>
      <c r="GM233" s="2615"/>
      <c r="GN233" s="2615"/>
      <c r="GO233" s="2615"/>
      <c r="GP233" s="2615"/>
      <c r="GQ233" s="2615"/>
      <c r="GR233" s="2615"/>
      <c r="GS233" s="2615"/>
      <c r="GT233" s="2615"/>
      <c r="GU233" s="2615"/>
      <c r="GV233" s="2615"/>
      <c r="GW233" s="2615"/>
      <c r="GX233" s="2615"/>
      <c r="GY233" s="2615"/>
      <c r="GZ233" s="2615"/>
      <c r="HA233" s="2615"/>
      <c r="HB233" s="2615"/>
      <c r="HC233" s="2615"/>
      <c r="HD233" s="2615"/>
      <c r="HE233" s="2615"/>
      <c r="HF233" s="2615"/>
      <c r="HG233" s="2615"/>
      <c r="HH233" s="2615"/>
      <c r="HI233" s="2615"/>
      <c r="HJ233" s="2615"/>
      <c r="HK233" s="2615"/>
      <c r="HL233" s="2615"/>
      <c r="HM233" s="2615"/>
      <c r="HN233" s="2615"/>
      <c r="HO233" s="2615"/>
      <c r="HP233" s="2615"/>
      <c r="HQ233" s="2615"/>
      <c r="HR233" s="2615"/>
      <c r="HS233" s="2615"/>
      <c r="HT233" s="2615"/>
      <c r="HU233" s="2615"/>
      <c r="HV233" s="2615"/>
      <c r="HW233" s="2615"/>
      <c r="HX233" s="2615"/>
      <c r="HY233" s="2615"/>
      <c r="HZ233" s="2615"/>
      <c r="IA233" s="2615"/>
      <c r="IB233" s="2615"/>
      <c r="IC233" s="2615"/>
      <c r="ID233" s="2615"/>
      <c r="IE233" s="2615"/>
      <c r="IF233" s="2615"/>
      <c r="IG233" s="2615"/>
      <c r="IH233" s="2615"/>
      <c r="II233" s="2615"/>
      <c r="IJ233" s="2615"/>
      <c r="IK233" s="2615"/>
      <c r="IL233" s="2615"/>
      <c r="IM233" s="2615"/>
      <c r="IN233" s="2615"/>
      <c r="IO233" s="2615"/>
      <c r="IP233" s="2615"/>
      <c r="IQ233" s="2615"/>
      <c r="IR233" s="2615"/>
      <c r="IS233" s="2615"/>
      <c r="IT233" s="2615"/>
      <c r="IU233" s="2615"/>
      <c r="IV233" s="2615"/>
      <c r="IW233" s="2615"/>
      <c r="IX233" s="2615"/>
      <c r="IY233" s="2615"/>
      <c r="IZ233" s="2615"/>
      <c r="JA233" s="2615"/>
      <c r="JB233" s="2615"/>
      <c r="JC233" s="2615"/>
      <c r="JD233" s="2615"/>
      <c r="JE233" s="2615"/>
      <c r="JF233" s="2615"/>
      <c r="JG233" s="2615"/>
      <c r="JH233" s="2615"/>
      <c r="JI233" s="2615"/>
      <c r="JJ233" s="2615"/>
      <c r="JK233" s="2615"/>
      <c r="JL233" s="2615"/>
      <c r="JM233" s="2615"/>
      <c r="JN233" s="2615"/>
      <c r="JO233" s="2615"/>
      <c r="JP233" s="2615"/>
      <c r="JQ233" s="2615"/>
      <c r="JR233" s="2615"/>
      <c r="JS233" s="2615"/>
      <c r="JT233" s="2615"/>
      <c r="JU233" s="2615"/>
      <c r="JV233" s="2615"/>
      <c r="JW233" s="2615"/>
      <c r="JX233" s="2615"/>
      <c r="JY233" s="2615"/>
      <c r="JZ233" s="2615"/>
      <c r="KA233" s="2615"/>
      <c r="KB233" s="2615"/>
      <c r="KC233" s="2615"/>
      <c r="KD233" s="2615"/>
      <c r="KE233" s="2615"/>
      <c r="KF233" s="2615"/>
      <c r="KG233" s="2615"/>
      <c r="KH233" s="2615"/>
      <c r="KI233" s="2615"/>
      <c r="KJ233" s="2615"/>
      <c r="KK233" s="2615"/>
      <c r="KL233" s="2615"/>
      <c r="KM233" s="2615"/>
      <c r="KN233" s="2615"/>
      <c r="KO233" s="2615"/>
      <c r="KP233" s="2615"/>
      <c r="KQ233" s="2615"/>
      <c r="KR233" s="2615"/>
      <c r="KS233" s="2615"/>
      <c r="KT233" s="2615"/>
      <c r="KU233" s="2615"/>
      <c r="KV233" s="2615"/>
      <c r="KW233" s="2615"/>
      <c r="KX233" s="2615"/>
      <c r="KY233" s="2615"/>
      <c r="KZ233" s="2615"/>
      <c r="LA233" s="2615"/>
      <c r="LB233" s="2615"/>
      <c r="LC233" s="2615"/>
      <c r="LD233" s="2615"/>
      <c r="LE233" s="2615"/>
      <c r="LF233" s="2615"/>
      <c r="LG233" s="2615"/>
      <c r="LH233" s="2615"/>
      <c r="LI233" s="2615"/>
      <c r="LJ233" s="2615"/>
      <c r="LK233" s="2615"/>
      <c r="LL233" s="2615"/>
      <c r="LM233" s="2615"/>
      <c r="LN233" s="2615"/>
      <c r="LO233" s="2615"/>
      <c r="LP233" s="2615"/>
      <c r="LQ233" s="2615"/>
      <c r="LR233" s="2615"/>
      <c r="LS233" s="2615"/>
      <c r="LT233" s="2615"/>
      <c r="LU233" s="2615"/>
      <c r="LV233" s="2615"/>
      <c r="LW233" s="2615"/>
      <c r="LX233" s="2615"/>
      <c r="LY233" s="2615"/>
      <c r="LZ233" s="2615"/>
      <c r="MA233" s="2615"/>
      <c r="MB233" s="2615"/>
      <c r="MC233" s="2615"/>
      <c r="MD233" s="2615"/>
      <c r="ME233" s="2615"/>
      <c r="MF233" s="2615"/>
      <c r="MG233" s="2615"/>
      <c r="MH233" s="2615"/>
      <c r="MI233" s="2615"/>
      <c r="MJ233" s="2615"/>
      <c r="MK233" s="2615"/>
      <c r="ML233" s="2615"/>
      <c r="MM233" s="2615"/>
      <c r="MN233" s="2615"/>
      <c r="MO233" s="2615"/>
      <c r="MP233" s="2615"/>
      <c r="MQ233" s="2615"/>
      <c r="MR233" s="2615"/>
      <c r="MS233" s="2615"/>
      <c r="MT233" s="2615"/>
      <c r="MU233" s="2615"/>
      <c r="MV233" s="2615"/>
      <c r="MW233" s="2615"/>
      <c r="MX233" s="2615"/>
      <c r="MY233" s="2615"/>
      <c r="MZ233" s="2615"/>
      <c r="NA233" s="2615"/>
      <c r="NB233" s="2615"/>
      <c r="NC233" s="2615"/>
      <c r="ND233" s="2615"/>
      <c r="NE233" s="2615"/>
      <c r="NF233" s="2615"/>
      <c r="NG233" s="2615"/>
      <c r="NH233" s="2615"/>
      <c r="NI233" s="2615"/>
      <c r="NJ233" s="2615"/>
      <c r="NK233" s="2615"/>
      <c r="NL233" s="2615"/>
      <c r="NM233" s="2615"/>
      <c r="NN233" s="2615"/>
      <c r="NO233" s="2615"/>
      <c r="NP233" s="2615"/>
      <c r="NQ233" s="2615"/>
      <c r="NR233" s="2615"/>
      <c r="NS233" s="2615"/>
      <c r="NT233" s="2615"/>
      <c r="NU233" s="2615"/>
      <c r="NV233" s="2615"/>
      <c r="NW233" s="2615"/>
      <c r="NX233" s="2615"/>
      <c r="NY233" s="2615"/>
      <c r="NZ233" s="2615"/>
      <c r="OA233" s="2615"/>
      <c r="OB233" s="2615"/>
      <c r="OC233" s="2615"/>
      <c r="OD233" s="2615"/>
      <c r="OE233" s="2615"/>
      <c r="OF233" s="2615"/>
      <c r="OG233" s="2615"/>
      <c r="OH233" s="2615"/>
      <c r="OI233" s="2615"/>
      <c r="OJ233" s="2615"/>
      <c r="OK233" s="2615"/>
      <c r="OL233" s="2615"/>
      <c r="OM233" s="2615"/>
      <c r="ON233" s="2615"/>
      <c r="OO233" s="2615"/>
      <c r="OP233" s="2615"/>
      <c r="OQ233" s="2615"/>
      <c r="OR233" s="2615"/>
      <c r="OS233" s="2615"/>
      <c r="OT233" s="2615"/>
      <c r="OU233" s="2615"/>
      <c r="OV233" s="2615"/>
      <c r="OW233" s="2615"/>
      <c r="OX233" s="2615"/>
      <c r="OY233" s="2615"/>
      <c r="OZ233" s="2615"/>
      <c r="PA233" s="2615"/>
      <c r="PB233" s="2615"/>
      <c r="PC233" s="2615"/>
      <c r="PD233" s="2615"/>
      <c r="PE233" s="2615"/>
      <c r="PF233" s="2615"/>
      <c r="PG233" s="2615"/>
      <c r="PH233" s="2615"/>
      <c r="PI233" s="2615"/>
      <c r="PJ233" s="2615"/>
      <c r="PK233" s="2615"/>
      <c r="PL233" s="2615"/>
      <c r="PM233" s="2615"/>
      <c r="PN233" s="2615"/>
      <c r="PO233" s="2615"/>
      <c r="PP233" s="2615"/>
      <c r="PQ233" s="2615"/>
      <c r="PR233" s="2615"/>
      <c r="PS233" s="2615"/>
      <c r="PT233" s="2615"/>
      <c r="PU233" s="2615"/>
      <c r="PV233" s="2615"/>
      <c r="PW233" s="2615"/>
      <c r="PX233" s="2615"/>
      <c r="PY233" s="2615"/>
      <c r="PZ233" s="2615"/>
      <c r="QA233" s="2615"/>
      <c r="QB233" s="2615"/>
      <c r="QC233" s="2615"/>
      <c r="QD233" s="2615"/>
      <c r="QE233" s="2615"/>
      <c r="QF233" s="2615"/>
      <c r="QG233" s="2615"/>
      <c r="QH233" s="2615"/>
      <c r="QI233" s="2615"/>
      <c r="QJ233" s="2615"/>
      <c r="QK233" s="2615"/>
      <c r="QL233" s="2615"/>
      <c r="QM233" s="2615"/>
      <c r="QN233" s="2615"/>
      <c r="QO233" s="2615"/>
      <c r="QP233" s="2615"/>
      <c r="QQ233" s="2615"/>
      <c r="QR233" s="2615"/>
      <c r="QS233" s="2615"/>
      <c r="QT233" s="2615"/>
      <c r="QU233" s="2615"/>
      <c r="QV233" s="2615"/>
      <c r="QW233" s="2615"/>
      <c r="QX233" s="2615"/>
      <c r="QY233" s="2615"/>
      <c r="QZ233" s="2615"/>
      <c r="RA233" s="2615"/>
      <c r="RB233" s="2615"/>
      <c r="RC233" s="2615"/>
      <c r="RD233" s="2615"/>
      <c r="RE233" s="2615"/>
      <c r="RF233" s="2615"/>
      <c r="RG233" s="2615"/>
      <c r="RH233" s="2615"/>
      <c r="RI233" s="2615"/>
      <c r="RJ233" s="2615"/>
      <c r="RK233" s="2615"/>
      <c r="RL233" s="2615"/>
      <c r="RM233" s="2615"/>
      <c r="RN233" s="2615"/>
      <c r="RO233" s="2615"/>
      <c r="RP233" s="2615"/>
      <c r="RQ233" s="2615"/>
      <c r="RR233" s="2615"/>
      <c r="RS233" s="2615"/>
      <c r="RT233" s="2615"/>
      <c r="RU233" s="2615"/>
      <c r="RV233" s="2615"/>
      <c r="RW233" s="2615"/>
      <c r="RX233" s="2615"/>
      <c r="RY233" s="2615"/>
      <c r="RZ233" s="2615"/>
      <c r="SA233" s="2615"/>
      <c r="SB233" s="2615"/>
      <c r="SC233" s="2615"/>
      <c r="SD233" s="2615"/>
      <c r="SE233" s="2615"/>
      <c r="SF233" s="2615"/>
      <c r="SG233" s="2615"/>
      <c r="SH233" s="2615"/>
      <c r="SI233" s="2615"/>
      <c r="SJ233" s="2615"/>
      <c r="SK233" s="2615"/>
      <c r="SL233" s="2615"/>
      <c r="SM233" s="2615"/>
      <c r="SN233" s="2615"/>
      <c r="SO233" s="2615"/>
      <c r="SP233" s="2615"/>
      <c r="SQ233" s="2615"/>
      <c r="SR233" s="2615"/>
      <c r="SS233" s="2615"/>
      <c r="ST233" s="2615"/>
      <c r="SU233" s="2615"/>
      <c r="SV233" s="2615"/>
      <c r="SW233" s="2615"/>
      <c r="SX233" s="2615"/>
      <c r="SY233" s="2615"/>
      <c r="SZ233" s="2615"/>
      <c r="TA233" s="2615"/>
      <c r="TB233" s="2615"/>
      <c r="TC233" s="2615"/>
      <c r="TD233" s="2615"/>
      <c r="TE233" s="2615"/>
      <c r="TF233" s="2615"/>
      <c r="TG233" s="2615"/>
      <c r="TH233" s="2615"/>
      <c r="TI233" s="2615"/>
      <c r="TJ233" s="2615"/>
      <c r="TK233" s="2615"/>
      <c r="TL233" s="2615"/>
      <c r="TM233" s="2615"/>
      <c r="TN233" s="2615"/>
      <c r="TO233" s="2615"/>
      <c r="TP233" s="2615"/>
      <c r="TQ233" s="2615"/>
      <c r="TR233" s="2615"/>
      <c r="TS233" s="2615"/>
      <c r="TT233" s="2615"/>
      <c r="TU233" s="2615"/>
      <c r="TV233" s="2615"/>
      <c r="TW233" s="2615"/>
      <c r="TX233" s="2615"/>
      <c r="TY233" s="2615"/>
      <c r="TZ233" s="2615"/>
      <c r="UA233" s="2615"/>
      <c r="UB233" s="2615"/>
      <c r="UC233" s="2615"/>
      <c r="UD233" s="2615"/>
      <c r="UE233" s="2615"/>
      <c r="UF233" s="2615"/>
      <c r="UG233" s="2615"/>
      <c r="UH233" s="2615"/>
      <c r="UI233" s="2615"/>
      <c r="UJ233" s="2615"/>
      <c r="UK233" s="2615"/>
      <c r="UL233" s="2615"/>
      <c r="UM233" s="2615"/>
      <c r="UN233" s="2615"/>
      <c r="UO233" s="2615"/>
      <c r="UP233" s="2615"/>
      <c r="UQ233" s="2615"/>
      <c r="UR233" s="2615"/>
      <c r="US233" s="2615"/>
      <c r="UT233" s="2615"/>
      <c r="UU233" s="2615"/>
      <c r="UV233" s="2615"/>
      <c r="UW233" s="2615"/>
      <c r="UX233" s="2615"/>
      <c r="UY233" s="2615"/>
      <c r="UZ233" s="2615"/>
      <c r="VA233" s="2615"/>
      <c r="VB233" s="2615"/>
      <c r="VC233" s="2615"/>
      <c r="VD233" s="2615"/>
      <c r="VE233" s="2615"/>
      <c r="VF233" s="2615"/>
      <c r="VG233" s="2615"/>
      <c r="VH233" s="2615"/>
      <c r="VI233" s="2615"/>
      <c r="VJ233" s="2615"/>
      <c r="VK233" s="2615"/>
      <c r="VL233" s="2615"/>
      <c r="VM233" s="2615"/>
      <c r="VN233" s="2615"/>
      <c r="VO233" s="2615"/>
      <c r="VP233" s="2615"/>
      <c r="VQ233" s="2615"/>
      <c r="VR233" s="2615"/>
      <c r="VS233" s="2615"/>
      <c r="VT233" s="2615"/>
      <c r="VU233" s="2615"/>
      <c r="VV233" s="2615"/>
      <c r="VW233" s="2615"/>
      <c r="VX233" s="2615"/>
      <c r="VY233" s="2615"/>
      <c r="VZ233" s="2615"/>
      <c r="WA233" s="2615"/>
      <c r="WB233" s="2615"/>
      <c r="WC233" s="2615"/>
      <c r="WD233" s="2615"/>
      <c r="WE233" s="2615"/>
      <c r="WF233" s="2615"/>
      <c r="WG233" s="2615"/>
      <c r="WH233" s="2615"/>
      <c r="WI233" s="2615"/>
      <c r="WJ233" s="2615"/>
      <c r="WK233" s="2615"/>
      <c r="WL233" s="2615"/>
      <c r="WM233" s="2615"/>
      <c r="WN233" s="2615"/>
      <c r="WO233" s="2615"/>
      <c r="WP233" s="2615"/>
      <c r="WQ233" s="2615"/>
      <c r="WR233" s="2615"/>
      <c r="WS233" s="2615"/>
      <c r="WT233" s="2615"/>
      <c r="WU233" s="2615"/>
      <c r="WV233" s="2615"/>
      <c r="WW233" s="2615"/>
      <c r="WX233" s="2615"/>
      <c r="WY233" s="2615"/>
      <c r="WZ233" s="2615"/>
      <c r="XA233" s="2615"/>
      <c r="XB233" s="2615"/>
      <c r="XC233" s="2615"/>
      <c r="XD233" s="2615"/>
      <c r="XE233" s="2615"/>
      <c r="XF233" s="2615"/>
      <c r="XG233" s="2615"/>
      <c r="XH233" s="2615"/>
      <c r="XI233" s="2615"/>
      <c r="XJ233" s="2615"/>
      <c r="XK233" s="2615"/>
      <c r="XL233" s="2615"/>
      <c r="XM233" s="2615"/>
      <c r="XN233" s="2615"/>
      <c r="XO233" s="2615"/>
      <c r="XP233" s="2615"/>
      <c r="XQ233" s="2615"/>
      <c r="XR233" s="2615"/>
      <c r="XS233" s="2615"/>
      <c r="XT233" s="2615"/>
      <c r="XU233" s="2615"/>
      <c r="XV233" s="2615"/>
      <c r="XW233" s="2615"/>
      <c r="XX233" s="2615"/>
      <c r="XY233" s="2615"/>
      <c r="XZ233" s="2615"/>
      <c r="YA233" s="2615"/>
      <c r="YB233" s="2615"/>
      <c r="YC233" s="2615"/>
      <c r="YD233" s="2615"/>
      <c r="YE233" s="2615"/>
      <c r="YF233" s="2615"/>
      <c r="YG233" s="2615"/>
      <c r="YH233" s="2615"/>
      <c r="YI233" s="2615"/>
      <c r="YJ233" s="2615"/>
      <c r="YK233" s="2615"/>
      <c r="YL233" s="2615"/>
      <c r="YM233" s="2615"/>
      <c r="YN233" s="2615"/>
      <c r="YO233" s="2615"/>
      <c r="YP233" s="2615"/>
      <c r="YQ233" s="2615"/>
      <c r="YR233" s="2615"/>
      <c r="YS233" s="2615"/>
      <c r="YT233" s="2615"/>
      <c r="YU233" s="2615"/>
      <c r="YV233" s="2615"/>
      <c r="YW233" s="2615"/>
      <c r="YX233" s="2615"/>
      <c r="YY233" s="2615"/>
      <c r="YZ233" s="2615"/>
      <c r="ZA233" s="2615"/>
      <c r="ZB233" s="2615"/>
      <c r="ZC233" s="2615"/>
      <c r="ZD233" s="2615"/>
      <c r="ZE233" s="2615"/>
      <c r="ZF233" s="2615"/>
      <c r="ZG233" s="2615"/>
      <c r="ZH233" s="2615"/>
      <c r="ZI233" s="2615"/>
      <c r="ZJ233" s="2615"/>
      <c r="ZK233" s="2615"/>
      <c r="ZL233" s="2615"/>
      <c r="ZM233" s="2615"/>
      <c r="ZN233" s="2615"/>
      <c r="ZO233" s="2615"/>
      <c r="ZP233" s="2615"/>
      <c r="ZQ233" s="2615"/>
      <c r="ZR233" s="2615"/>
      <c r="ZS233" s="2615"/>
      <c r="ZT233" s="2615"/>
      <c r="ZU233" s="2615"/>
      <c r="ZV233" s="2615"/>
      <c r="ZW233" s="2615"/>
      <c r="ZX233" s="2615"/>
      <c r="ZY233" s="2615"/>
      <c r="ZZ233" s="2615"/>
      <c r="AAA233" s="2615"/>
      <c r="AAB233" s="2615"/>
      <c r="AAC233" s="2615"/>
      <c r="AAD233" s="2615"/>
      <c r="AAE233" s="2615"/>
      <c r="AAF233" s="2615"/>
      <c r="AAG233" s="2615"/>
      <c r="AAH233" s="2615"/>
      <c r="AAI233" s="2615"/>
      <c r="AAJ233" s="2615"/>
      <c r="AAK233" s="2615"/>
      <c r="AAL233" s="2615"/>
      <c r="AAM233" s="2615"/>
      <c r="AAN233" s="2615"/>
      <c r="AAO233" s="2615"/>
      <c r="AAP233" s="2615"/>
      <c r="AAQ233" s="2615"/>
      <c r="AAR233" s="2615"/>
      <c r="AAS233" s="2615"/>
      <c r="AAT233" s="2615"/>
      <c r="AAU233" s="2615"/>
      <c r="AAV233" s="2615"/>
      <c r="AAW233" s="2615"/>
      <c r="AAX233" s="2615"/>
      <c r="AAY233" s="2615"/>
      <c r="AAZ233" s="2615"/>
      <c r="ABA233" s="2615"/>
      <c r="ABB233" s="2615"/>
      <c r="ABC233" s="2615"/>
      <c r="ABD233" s="2615"/>
      <c r="ABE233" s="2615"/>
      <c r="ABF233" s="2615"/>
      <c r="ABG233" s="2615"/>
      <c r="ABH233" s="2615"/>
      <c r="ABI233" s="2615"/>
      <c r="ABJ233" s="2615"/>
      <c r="ABK233" s="2615"/>
      <c r="ABL233" s="2615"/>
      <c r="ABM233" s="2615"/>
      <c r="ABN233" s="2615"/>
      <c r="ABO233" s="2615"/>
      <c r="ABP233" s="2615"/>
      <c r="ABQ233" s="2615"/>
      <c r="ABR233" s="2615"/>
      <c r="ABS233" s="2615"/>
      <c r="ABT233" s="2615"/>
      <c r="ABU233" s="2615"/>
      <c r="ABV233" s="2615"/>
      <c r="ABW233" s="2615"/>
      <c r="ABX233" s="2615"/>
      <c r="ABY233" s="2615"/>
      <c r="ABZ233" s="2615"/>
      <c r="ACA233" s="2615"/>
      <c r="ACB233" s="2615"/>
      <c r="ACC233" s="2615"/>
      <c r="ACD233" s="2615"/>
      <c r="ACE233" s="2615"/>
      <c r="ACF233" s="2615"/>
      <c r="ACG233" s="2615"/>
      <c r="ACH233" s="2615"/>
      <c r="ACI233" s="2615"/>
      <c r="ACJ233" s="2615"/>
      <c r="ACK233" s="2615"/>
      <c r="ACL233" s="2615"/>
      <c r="ACM233" s="2615"/>
      <c r="ACN233" s="2615"/>
      <c r="ACO233" s="2615"/>
      <c r="ACP233" s="2615"/>
      <c r="ACQ233" s="2615"/>
      <c r="ACR233" s="2615"/>
      <c r="ACS233" s="2615"/>
      <c r="ACT233" s="2615"/>
      <c r="ACU233" s="2615"/>
      <c r="ACV233" s="2615"/>
      <c r="ACW233" s="2615"/>
      <c r="ACX233" s="2615"/>
      <c r="ACY233" s="2615"/>
      <c r="ACZ233" s="2615"/>
      <c r="ADA233" s="2615"/>
      <c r="ADB233" s="2615"/>
      <c r="ADC233" s="2615"/>
      <c r="ADD233" s="2615"/>
      <c r="ADE233" s="2615"/>
      <c r="ADF233" s="2615"/>
      <c r="ADG233" s="2615"/>
      <c r="ADH233" s="2615"/>
      <c r="ADI233" s="2615"/>
      <c r="ADJ233" s="2615"/>
      <c r="ADK233" s="2615"/>
      <c r="ADL233" s="2615"/>
      <c r="ADM233" s="2615"/>
      <c r="ADN233" s="2615"/>
      <c r="ADO233" s="2615"/>
      <c r="ADP233" s="2615"/>
      <c r="ADQ233" s="2615"/>
      <c r="ADR233" s="2615"/>
      <c r="ADS233" s="2615"/>
      <c r="ADT233" s="2615"/>
      <c r="ADU233" s="2615"/>
      <c r="ADV233" s="2615"/>
      <c r="ADW233" s="2615"/>
      <c r="ADX233" s="2615"/>
      <c r="ADY233" s="2615"/>
      <c r="ADZ233" s="2615"/>
      <c r="AEA233" s="2615"/>
      <c r="AEB233" s="2615"/>
      <c r="AEC233" s="2615"/>
      <c r="AED233" s="2615"/>
      <c r="AEE233" s="2615"/>
      <c r="AEF233" s="2615"/>
      <c r="AEG233" s="2615"/>
      <c r="AEH233" s="2615"/>
      <c r="AEI233" s="2615"/>
      <c r="AEJ233" s="2615"/>
      <c r="AEK233" s="2615"/>
      <c r="AEL233" s="2615"/>
      <c r="AEM233" s="2615"/>
      <c r="AEN233" s="2615"/>
      <c r="AEO233" s="2615"/>
      <c r="AEP233" s="2615"/>
      <c r="AEQ233" s="2615"/>
      <c r="AER233" s="2615"/>
      <c r="AES233" s="2615"/>
      <c r="AET233" s="2615"/>
      <c r="AEU233" s="2615"/>
      <c r="AEV233" s="2615"/>
      <c r="AEW233" s="2615"/>
      <c r="AEX233" s="2615"/>
      <c r="AEY233" s="2615"/>
      <c r="AEZ233" s="2615"/>
      <c r="AFA233" s="2615"/>
      <c r="AFB233" s="2615"/>
      <c r="AFC233" s="2615"/>
      <c r="AFD233" s="2615"/>
      <c r="AFE233" s="2615"/>
      <c r="AFF233" s="2615"/>
      <c r="AFG233" s="2615"/>
      <c r="AFH233" s="2615"/>
      <c r="AFI233" s="2615"/>
      <c r="AFJ233" s="2615"/>
      <c r="AFK233" s="2615"/>
      <c r="AFL233" s="2615"/>
      <c r="AFM233" s="2615"/>
      <c r="AFN233" s="2615"/>
      <c r="AFO233" s="2615"/>
      <c r="AFP233" s="2615"/>
      <c r="AFQ233" s="2615"/>
      <c r="AFR233" s="2615"/>
      <c r="AFS233" s="2615"/>
      <c r="AFT233" s="2615"/>
      <c r="AFU233" s="2615"/>
      <c r="AFV233" s="2615"/>
      <c r="AFW233" s="2615"/>
      <c r="AFX233" s="2615"/>
      <c r="AFY233" s="2615"/>
      <c r="AFZ233" s="2615"/>
      <c r="AGA233" s="2615"/>
      <c r="AGB233" s="2615"/>
      <c r="AGC233" s="2615"/>
      <c r="AGD233" s="2615"/>
      <c r="AGE233" s="2615"/>
      <c r="AGF233" s="2615"/>
      <c r="AGG233" s="2615"/>
      <c r="AGH233" s="2615"/>
      <c r="AGI233" s="2615"/>
      <c r="AGJ233" s="2615"/>
      <c r="AGK233" s="2615"/>
      <c r="AGL233" s="2615"/>
      <c r="AGM233" s="2615"/>
      <c r="AGN233" s="2615"/>
      <c r="AGO233" s="2615"/>
      <c r="AGP233" s="2615"/>
      <c r="AGQ233" s="2615"/>
      <c r="AGR233" s="2615"/>
      <c r="AGS233" s="2615"/>
      <c r="AGT233" s="2615"/>
      <c r="AGU233" s="2615"/>
      <c r="AGV233" s="2615"/>
      <c r="AGW233" s="2615"/>
      <c r="AGX233" s="2615"/>
      <c r="AGY233" s="2615"/>
      <c r="AGZ233" s="2615"/>
      <c r="AHA233" s="2615"/>
      <c r="AHB233" s="2615"/>
      <c r="AHC233" s="2615"/>
      <c r="AHD233" s="2615"/>
      <c r="AHE233" s="2615"/>
      <c r="AHF233" s="2615"/>
      <c r="AHG233" s="2615"/>
      <c r="AHH233" s="2615"/>
      <c r="AHI233" s="2615"/>
      <c r="AHJ233" s="2615"/>
      <c r="AHK233" s="2615"/>
      <c r="AHL233" s="2615"/>
      <c r="AHM233" s="2615"/>
      <c r="AHN233" s="2615"/>
      <c r="AHO233" s="2615"/>
      <c r="AHP233" s="2615"/>
      <c r="AHQ233" s="2615"/>
      <c r="AHR233" s="2615"/>
      <c r="AHS233" s="2615"/>
      <c r="AHT233" s="2615"/>
      <c r="AHU233" s="2615"/>
      <c r="AHV233" s="2615"/>
      <c r="AHW233" s="2615"/>
      <c r="AHX233" s="2615"/>
      <c r="AHY233" s="2615"/>
      <c r="AHZ233" s="2615"/>
      <c r="AIA233" s="2615"/>
      <c r="AIB233" s="2615"/>
      <c r="AIC233" s="2615"/>
      <c r="AID233" s="2615"/>
      <c r="AIE233" s="2615"/>
      <c r="AIF233" s="2615"/>
      <c r="AIG233" s="2615"/>
      <c r="AIH233" s="2615"/>
      <c r="AII233" s="2615"/>
      <c r="AIJ233" s="2615"/>
      <c r="AIK233" s="2615"/>
      <c r="AIL233" s="2615"/>
      <c r="AIM233" s="2615"/>
      <c r="AIN233" s="2615"/>
      <c r="AIO233" s="2615"/>
      <c r="AIP233" s="2615"/>
      <c r="AIQ233" s="2615"/>
      <c r="AIR233" s="2615"/>
      <c r="AIS233" s="2615"/>
      <c r="AIT233" s="2615"/>
      <c r="AIU233" s="2615"/>
      <c r="AIV233" s="2615"/>
      <c r="AIW233" s="2615"/>
      <c r="AIX233" s="2615"/>
      <c r="AIY233" s="2615"/>
      <c r="AIZ233" s="2615"/>
      <c r="AJA233" s="2615"/>
      <c r="AJB233" s="2615"/>
      <c r="AJC233" s="2615"/>
      <c r="AJD233" s="2615"/>
      <c r="AJE233" s="2615"/>
      <c r="AJF233" s="2615"/>
      <c r="AJG233" s="2615"/>
      <c r="AJH233" s="2615"/>
      <c r="AJI233" s="2615"/>
      <c r="AJJ233" s="2615"/>
      <c r="AJK233" s="2615"/>
      <c r="AJL233" s="2615"/>
      <c r="AJM233" s="2615"/>
      <c r="AJN233" s="2615"/>
      <c r="AJO233" s="2615"/>
      <c r="AJP233" s="2615"/>
      <c r="AJQ233" s="2615"/>
      <c r="AJR233" s="2615"/>
      <c r="AJS233" s="2615"/>
      <c r="AJT233" s="2615"/>
      <c r="AJU233" s="2615"/>
      <c r="AJV233" s="2615"/>
      <c r="AJW233" s="2615"/>
      <c r="AJX233" s="2615"/>
      <c r="AJY233" s="2615"/>
      <c r="AJZ233" s="2615"/>
      <c r="AKA233" s="2615"/>
      <c r="AKB233" s="2615"/>
      <c r="AKC233" s="2615"/>
      <c r="AKD233" s="2615"/>
      <c r="AKE233" s="2615"/>
      <c r="AKF233" s="2615"/>
      <c r="AKG233" s="2615"/>
      <c r="AKH233" s="2615"/>
      <c r="AKI233" s="2615"/>
      <c r="AKJ233" s="2615"/>
      <c r="AKK233" s="2615"/>
      <c r="AKL233" s="2615"/>
      <c r="AKM233" s="2615"/>
      <c r="AKN233" s="2615"/>
      <c r="AKO233" s="2615"/>
      <c r="AKP233" s="2615"/>
      <c r="AKQ233" s="2615"/>
      <c r="AKR233" s="2615"/>
      <c r="AKS233" s="2615"/>
      <c r="AKT233" s="2615"/>
      <c r="AKU233" s="2615"/>
      <c r="AKV233" s="2615"/>
      <c r="AKW233" s="2615"/>
      <c r="AKX233" s="2615"/>
      <c r="AKY233" s="2615"/>
      <c r="AKZ233" s="2615"/>
      <c r="ALA233" s="2615"/>
      <c r="ALB233" s="2615"/>
      <c r="ALC233" s="2615"/>
      <c r="ALD233" s="2615"/>
      <c r="ALE233" s="2615"/>
      <c r="ALF233" s="2615"/>
      <c r="ALG233" s="2615"/>
      <c r="ALH233" s="2615"/>
      <c r="ALI233" s="2615"/>
      <c r="ALJ233" s="2615"/>
      <c r="ALK233" s="2615"/>
      <c r="ALL233" s="2615"/>
      <c r="ALM233" s="2615"/>
      <c r="ALN233" s="2615"/>
      <c r="ALO233" s="2615"/>
      <c r="ALP233" s="2615"/>
      <c r="ALQ233" s="2615"/>
      <c r="ALR233" s="2615"/>
      <c r="ALS233" s="2615"/>
      <c r="ALT233" s="2615"/>
      <c r="ALU233" s="2615"/>
      <c r="ALV233" s="2615"/>
      <c r="ALW233" s="2615"/>
      <c r="ALX233" s="2615"/>
      <c r="ALY233" s="2615"/>
      <c r="ALZ233" s="2615"/>
      <c r="AMA233" s="2615"/>
      <c r="AMB233" s="2615"/>
      <c r="AMC233" s="2615"/>
      <c r="AMD233" s="2615"/>
      <c r="AME233" s="2615"/>
      <c r="AMF233" s="2615"/>
      <c r="AMG233" s="2615"/>
      <c r="AMH233" s="2615"/>
      <c r="AMI233" s="2615"/>
      <c r="AMJ233" s="2615"/>
      <c r="AMK233" s="2615"/>
      <c r="AML233" s="2615"/>
      <c r="AMM233" s="2615"/>
      <c r="AMN233" s="2615"/>
      <c r="AMO233" s="2615"/>
      <c r="AMP233" s="2615"/>
      <c r="AMQ233" s="2615"/>
      <c r="AMR233" s="2615"/>
      <c r="AMS233" s="2615"/>
      <c r="AMT233" s="2615"/>
      <c r="AMU233" s="2615"/>
      <c r="AMV233" s="2615"/>
      <c r="AMW233" s="2615"/>
      <c r="AMX233" s="2615"/>
      <c r="AMY233" s="2615"/>
      <c r="AMZ233" s="2615"/>
      <c r="ANA233" s="2615"/>
      <c r="ANB233" s="2615"/>
      <c r="ANC233" s="2615"/>
      <c r="AND233" s="2615"/>
      <c r="ANE233" s="2615"/>
      <c r="ANF233" s="2615"/>
      <c r="ANG233" s="2615"/>
      <c r="ANH233" s="2615"/>
      <c r="ANI233" s="2615"/>
      <c r="ANJ233" s="2615"/>
      <c r="ANK233" s="2615"/>
      <c r="ANL233" s="2615"/>
      <c r="ANM233" s="2615"/>
      <c r="ANN233" s="2615"/>
      <c r="ANO233" s="2615"/>
      <c r="ANP233" s="2615"/>
      <c r="ANQ233" s="2615"/>
      <c r="ANR233" s="2615"/>
      <c r="ANS233" s="2615"/>
      <c r="ANT233" s="2615"/>
      <c r="ANU233" s="2615"/>
      <c r="ANV233" s="2615"/>
      <c r="ANW233" s="2615"/>
      <c r="ANX233" s="2615"/>
      <c r="ANY233" s="2615"/>
      <c r="ANZ233" s="2615"/>
      <c r="AOA233" s="2615"/>
      <c r="AOB233" s="2615"/>
      <c r="AOC233" s="2615"/>
      <c r="AOD233" s="2615"/>
      <c r="AOE233" s="2615"/>
      <c r="AOF233" s="2615"/>
      <c r="AOG233" s="2615"/>
      <c r="AOH233" s="2615"/>
      <c r="AOI233" s="2615"/>
      <c r="AOJ233" s="2615"/>
      <c r="AOK233" s="2615"/>
      <c r="AOL233" s="2615"/>
      <c r="AOM233" s="2615"/>
      <c r="AON233" s="2615"/>
      <c r="AOO233" s="2615"/>
      <c r="AOP233" s="2615"/>
      <c r="AOQ233" s="2615"/>
      <c r="AOR233" s="2615"/>
      <c r="AOS233" s="2615"/>
      <c r="AOT233" s="2615"/>
      <c r="AOU233" s="2615"/>
      <c r="AOV233" s="2615"/>
      <c r="AOW233" s="2615"/>
      <c r="AOX233" s="2615"/>
      <c r="AOY233" s="2615"/>
      <c r="AOZ233" s="2615"/>
      <c r="APA233" s="2615"/>
      <c r="APB233" s="2615"/>
      <c r="APC233" s="2615"/>
      <c r="APD233" s="2615"/>
      <c r="APE233" s="2615"/>
      <c r="APF233" s="2615"/>
      <c r="APG233" s="2615"/>
      <c r="APH233" s="2615"/>
      <c r="API233" s="2615"/>
      <c r="APJ233" s="2615"/>
      <c r="APK233" s="2615"/>
      <c r="APL233" s="2615"/>
      <c r="APM233" s="2615"/>
      <c r="APN233" s="2615"/>
      <c r="APO233" s="2615"/>
      <c r="APP233" s="2615"/>
      <c r="APQ233" s="2615"/>
      <c r="APR233" s="2615"/>
      <c r="APS233" s="2615"/>
      <c r="APT233" s="2615"/>
      <c r="APU233" s="2615"/>
      <c r="APV233" s="2615"/>
      <c r="APW233" s="2615"/>
      <c r="APX233" s="2615"/>
      <c r="APY233" s="2615"/>
      <c r="APZ233" s="2615"/>
      <c r="AQA233" s="2615"/>
      <c r="AQB233" s="2615"/>
      <c r="AQC233" s="2615"/>
      <c r="AQD233" s="2615"/>
      <c r="AQE233" s="2615"/>
      <c r="AQF233" s="2615"/>
      <c r="AQG233" s="2615"/>
      <c r="AQH233" s="2615"/>
      <c r="AQI233" s="2615"/>
      <c r="AQJ233" s="2615"/>
      <c r="AQK233" s="2615"/>
      <c r="AQL233" s="2615"/>
      <c r="AQM233" s="2615"/>
      <c r="AQN233" s="2615"/>
      <c r="AQO233" s="2615"/>
      <c r="AQP233" s="2615"/>
      <c r="AQQ233" s="2615"/>
      <c r="AQR233" s="2615"/>
      <c r="AQS233" s="2615"/>
      <c r="AQT233" s="2615"/>
      <c r="AQU233" s="2615"/>
      <c r="AQV233" s="2615"/>
      <c r="AQW233" s="2615"/>
      <c r="AQX233" s="2615"/>
      <c r="AQY233" s="2615"/>
      <c r="AQZ233" s="2615"/>
      <c r="ARA233" s="2615"/>
      <c r="ARB233" s="2615"/>
      <c r="ARC233" s="2615"/>
      <c r="ARD233" s="2615"/>
      <c r="ARE233" s="2615"/>
      <c r="ARF233" s="2615"/>
      <c r="ARG233" s="2615"/>
      <c r="ARH233" s="2615"/>
      <c r="ARI233" s="2615"/>
      <c r="ARJ233" s="2615"/>
      <c r="ARK233" s="2615"/>
      <c r="ARL233" s="2615"/>
      <c r="ARM233" s="2615"/>
      <c r="ARN233" s="2615"/>
      <c r="ARO233" s="2615"/>
      <c r="ARP233" s="2615"/>
      <c r="ARQ233" s="2615"/>
      <c r="ARR233" s="2615"/>
      <c r="ARS233" s="2615"/>
      <c r="ART233" s="2615"/>
      <c r="ARU233" s="2615"/>
      <c r="ARV233" s="2615"/>
      <c r="ARW233" s="2615"/>
      <c r="ARX233" s="2615"/>
      <c r="ARY233" s="2615"/>
      <c r="ARZ233" s="2615"/>
      <c r="ASA233" s="2615"/>
      <c r="ASB233" s="2615"/>
      <c r="ASC233" s="2615"/>
      <c r="ASD233" s="2615"/>
      <c r="ASE233" s="2615"/>
      <c r="ASF233" s="2615"/>
      <c r="ASG233" s="2615"/>
      <c r="ASH233" s="2615"/>
      <c r="ASI233" s="2615"/>
      <c r="ASJ233" s="2615"/>
      <c r="ASK233" s="2615"/>
      <c r="ASL233" s="2615"/>
      <c r="ASM233" s="2615"/>
      <c r="ASN233" s="2615"/>
      <c r="ASO233" s="2615"/>
      <c r="ASP233" s="2615"/>
      <c r="ASQ233" s="2615"/>
      <c r="ASR233" s="2615"/>
      <c r="ASS233" s="2615"/>
      <c r="AST233" s="2615"/>
      <c r="ASU233" s="2615"/>
      <c r="ASV233" s="2615"/>
      <c r="ASW233" s="2615"/>
      <c r="ASX233" s="2615"/>
      <c r="ASY233" s="2615"/>
      <c r="ASZ233" s="2615"/>
      <c r="ATA233" s="2615"/>
      <c r="ATB233" s="2615"/>
      <c r="ATC233" s="2615"/>
      <c r="ATD233" s="2615"/>
      <c r="ATE233" s="2615"/>
      <c r="ATF233" s="2615"/>
      <c r="ATG233" s="2615"/>
      <c r="ATH233" s="2615"/>
      <c r="ATI233" s="2615"/>
      <c r="ATJ233" s="2615"/>
      <c r="ATK233" s="2615"/>
      <c r="ATL233" s="2615"/>
      <c r="ATM233" s="2615"/>
      <c r="ATN233" s="2615"/>
      <c r="ATO233" s="2615"/>
      <c r="ATP233" s="2615"/>
      <c r="ATQ233" s="2615"/>
      <c r="ATR233" s="2615"/>
      <c r="ATS233" s="2615"/>
      <c r="ATT233" s="2615"/>
      <c r="ATU233" s="2615"/>
      <c r="ATV233" s="2615"/>
      <c r="ATW233" s="2615"/>
      <c r="ATX233" s="2615"/>
      <c r="ATY233" s="2615"/>
      <c r="ATZ233" s="2615"/>
      <c r="AUA233" s="2615"/>
      <c r="AUB233" s="2615"/>
      <c r="AUC233" s="2615"/>
      <c r="AUD233" s="2615"/>
      <c r="AUE233" s="2615"/>
      <c r="AUF233" s="2615"/>
      <c r="AUG233" s="2615"/>
      <c r="AUH233" s="2615"/>
      <c r="AUI233" s="2615"/>
      <c r="AUJ233" s="2615"/>
      <c r="AUK233" s="2615"/>
      <c r="AUL233" s="2615"/>
      <c r="AUM233" s="2615"/>
      <c r="AUN233" s="2615"/>
      <c r="AUO233" s="2615"/>
      <c r="AUP233" s="2615"/>
      <c r="AUQ233" s="2615"/>
      <c r="AUR233" s="2615"/>
      <c r="AUS233" s="2615"/>
      <c r="AUT233" s="2615"/>
      <c r="AUU233" s="2615"/>
      <c r="AUV233" s="2615"/>
      <c r="AUW233" s="2615"/>
      <c r="AUX233" s="2615"/>
      <c r="AUY233" s="2615"/>
      <c r="AUZ233" s="2615"/>
      <c r="AVA233" s="2615"/>
      <c r="AVB233" s="2615"/>
      <c r="AVC233" s="2615"/>
      <c r="AVD233" s="2615"/>
      <c r="AVE233" s="2615"/>
      <c r="AVF233" s="2615"/>
      <c r="AVG233" s="2615"/>
      <c r="AVH233" s="2615"/>
      <c r="AVI233" s="2615"/>
      <c r="AVJ233" s="2615"/>
      <c r="AVK233" s="2615"/>
      <c r="AVL233" s="2615"/>
      <c r="AVM233" s="2615"/>
      <c r="AVN233" s="2615"/>
      <c r="AVO233" s="2615"/>
      <c r="AVP233" s="2615"/>
      <c r="AVQ233" s="2615"/>
      <c r="AVR233" s="2615"/>
      <c r="AVS233" s="2615"/>
      <c r="AVT233" s="2615"/>
      <c r="AVU233" s="2615"/>
      <c r="AVV233" s="2615"/>
      <c r="AVW233" s="2615"/>
      <c r="AVX233" s="2615"/>
      <c r="AVY233" s="2615"/>
      <c r="AVZ233" s="2615"/>
      <c r="AWA233" s="2615"/>
      <c r="AWB233" s="2615"/>
      <c r="AWC233" s="2615"/>
      <c r="AWD233" s="2615"/>
      <c r="AWE233" s="2615"/>
      <c r="AWF233" s="2615"/>
      <c r="AWG233" s="2615"/>
      <c r="AWH233" s="2615"/>
      <c r="AWI233" s="2615"/>
      <c r="AWJ233" s="2615"/>
      <c r="AWK233" s="2615"/>
      <c r="AWL233" s="2615"/>
      <c r="AWM233" s="2615"/>
      <c r="AWN233" s="2615"/>
      <c r="AWO233" s="2615"/>
      <c r="AWP233" s="2615"/>
      <c r="AWQ233" s="2615"/>
      <c r="AWR233" s="2615"/>
      <c r="AWS233" s="2615"/>
      <c r="AWT233" s="2615"/>
      <c r="AWU233" s="2615"/>
      <c r="AWV233" s="2615"/>
      <c r="AWW233" s="2615"/>
      <c r="AWX233" s="2615"/>
      <c r="AWY233" s="2615"/>
      <c r="AWZ233" s="2615"/>
      <c r="AXA233" s="2615"/>
      <c r="AXB233" s="2615"/>
      <c r="AXC233" s="2615"/>
      <c r="AXD233" s="2615"/>
      <c r="AXE233" s="2615"/>
      <c r="AXF233" s="2615"/>
      <c r="AXG233" s="2615"/>
      <c r="AXH233" s="2615"/>
      <c r="AXI233" s="2615"/>
      <c r="AXJ233" s="2615"/>
    </row>
    <row r="234" spans="1:1310" s="2616" customFormat="1" ht="23.25" customHeight="1">
      <c r="A234" s="2617"/>
      <c r="B234" s="2623"/>
      <c r="C234" s="2624"/>
      <c r="D234" s="2624"/>
      <c r="E234" s="2624"/>
      <c r="F234" s="2625"/>
      <c r="G234" s="2624"/>
      <c r="H234" s="2624"/>
      <c r="I234" s="2624"/>
      <c r="J234" s="2626"/>
      <c r="K234" s="2624"/>
      <c r="L234" s="2624"/>
      <c r="M234" s="2624"/>
      <c r="N234" s="2624"/>
      <c r="O234" s="2624"/>
      <c r="P234" s="2624"/>
      <c r="Q234" s="2624"/>
      <c r="R234" s="306"/>
      <c r="S234" s="306"/>
      <c r="T234" s="306"/>
      <c r="U234" s="306"/>
      <c r="V234" s="306"/>
      <c r="W234" s="306"/>
      <c r="X234" s="306"/>
      <c r="Y234" s="306"/>
      <c r="Z234" s="306"/>
      <c r="AA234" s="306"/>
      <c r="AB234" s="306"/>
      <c r="AC234" s="306"/>
      <c r="AD234" s="2615"/>
      <c r="AE234" s="2615"/>
      <c r="AF234" s="2615"/>
      <c r="AG234" s="2615"/>
      <c r="AH234" s="2615"/>
      <c r="AI234" s="2615"/>
      <c r="AJ234" s="2615"/>
      <c r="AK234" s="2615"/>
      <c r="AL234" s="2615"/>
      <c r="AM234" s="2615"/>
      <c r="AN234" s="2615"/>
      <c r="AO234" s="2615"/>
      <c r="AP234" s="2615"/>
      <c r="AQ234" s="2615"/>
      <c r="AR234" s="2615"/>
      <c r="AS234" s="2615"/>
      <c r="AT234" s="2615"/>
      <c r="AU234" s="2615"/>
      <c r="AV234" s="2615"/>
      <c r="AW234" s="2615"/>
      <c r="AX234" s="2615"/>
      <c r="AY234" s="2615"/>
      <c r="AZ234" s="2615"/>
      <c r="BA234" s="2615"/>
      <c r="BB234" s="2615"/>
      <c r="BC234" s="2615"/>
      <c r="BD234" s="2615"/>
      <c r="BE234" s="2615"/>
      <c r="BF234" s="2615"/>
      <c r="BG234" s="2615"/>
      <c r="BH234" s="2615"/>
      <c r="BI234" s="2615"/>
      <c r="BJ234" s="2615"/>
      <c r="BK234" s="2615"/>
      <c r="BL234" s="2615"/>
      <c r="BM234" s="2615"/>
      <c r="BN234" s="2615"/>
      <c r="BO234" s="2615"/>
      <c r="BP234" s="2615"/>
      <c r="BQ234" s="2615"/>
      <c r="BR234" s="2615"/>
      <c r="BS234" s="2615"/>
      <c r="BT234" s="2615"/>
      <c r="BU234" s="2615"/>
      <c r="BV234" s="2615"/>
      <c r="BW234" s="2615"/>
      <c r="BX234" s="2615"/>
      <c r="BY234" s="2615"/>
      <c r="BZ234" s="2615"/>
      <c r="CA234" s="2615"/>
      <c r="CB234" s="2615"/>
      <c r="CC234" s="2615"/>
      <c r="CD234" s="2615"/>
      <c r="CE234" s="2615"/>
      <c r="CF234" s="2615"/>
      <c r="CG234" s="2615"/>
      <c r="CH234" s="2615"/>
      <c r="CI234" s="2615"/>
      <c r="CJ234" s="2615"/>
      <c r="CK234" s="2615"/>
      <c r="CL234" s="2615"/>
      <c r="CM234" s="2615"/>
      <c r="CN234" s="2615"/>
      <c r="CO234" s="2615"/>
      <c r="CP234" s="2615"/>
      <c r="CQ234" s="2615"/>
      <c r="CR234" s="2615"/>
      <c r="CS234" s="2615"/>
      <c r="CT234" s="2615"/>
      <c r="CU234" s="2615"/>
      <c r="CV234" s="2615"/>
      <c r="CW234" s="2615"/>
      <c r="CX234" s="2615"/>
      <c r="CY234" s="2615"/>
      <c r="CZ234" s="2615"/>
      <c r="DA234" s="2615"/>
      <c r="DB234" s="2615"/>
      <c r="DC234" s="2615"/>
      <c r="DD234" s="2615"/>
      <c r="DE234" s="2615"/>
      <c r="DF234" s="2615"/>
      <c r="DG234" s="2615"/>
      <c r="DH234" s="2615"/>
      <c r="DI234" s="2615"/>
      <c r="DJ234" s="2615"/>
      <c r="DK234" s="2615"/>
      <c r="DL234" s="2615"/>
      <c r="DM234" s="2615"/>
      <c r="DN234" s="2615"/>
      <c r="DO234" s="2615"/>
      <c r="DP234" s="2615"/>
      <c r="DQ234" s="2615"/>
      <c r="DR234" s="2615"/>
      <c r="DS234" s="2615"/>
      <c r="DT234" s="2615"/>
      <c r="DU234" s="2615"/>
      <c r="DV234" s="2615"/>
      <c r="DW234" s="2615"/>
      <c r="DX234" s="2615"/>
      <c r="DY234" s="2615"/>
      <c r="DZ234" s="2615"/>
      <c r="EA234" s="2615"/>
      <c r="EB234" s="2615"/>
      <c r="EC234" s="2615"/>
      <c r="ED234" s="2615"/>
      <c r="EE234" s="2615"/>
      <c r="EF234" s="2615"/>
      <c r="EG234" s="2615"/>
      <c r="EH234" s="2615"/>
      <c r="EI234" s="2615"/>
      <c r="EJ234" s="2615"/>
      <c r="EK234" s="2615"/>
      <c r="EL234" s="2615"/>
      <c r="EM234" s="2615"/>
      <c r="EN234" s="2615"/>
      <c r="EO234" s="2615"/>
      <c r="EP234" s="2615"/>
      <c r="EQ234" s="2615"/>
      <c r="ER234" s="2615"/>
      <c r="ES234" s="2615"/>
      <c r="ET234" s="2615"/>
      <c r="EU234" s="2615"/>
      <c r="EV234" s="2615"/>
      <c r="EW234" s="2615"/>
      <c r="EX234" s="2615"/>
      <c r="EY234" s="2615"/>
      <c r="EZ234" s="2615"/>
      <c r="FA234" s="2615"/>
      <c r="FB234" s="2615"/>
      <c r="FC234" s="2615"/>
      <c r="FD234" s="2615"/>
      <c r="FE234" s="2615"/>
      <c r="FF234" s="2615"/>
      <c r="FG234" s="2615"/>
      <c r="FH234" s="2615"/>
      <c r="FI234" s="2615"/>
      <c r="FJ234" s="2615"/>
      <c r="FK234" s="2615"/>
      <c r="FL234" s="2615"/>
      <c r="FM234" s="2615"/>
      <c r="FN234" s="2615"/>
      <c r="FO234" s="2615"/>
      <c r="FP234" s="2615"/>
      <c r="FQ234" s="2615"/>
      <c r="FR234" s="2615"/>
      <c r="FS234" s="2615"/>
      <c r="FT234" s="2615"/>
      <c r="FU234" s="2615"/>
      <c r="FV234" s="2615"/>
      <c r="FW234" s="2615"/>
      <c r="FX234" s="2615"/>
      <c r="FY234" s="2615"/>
      <c r="FZ234" s="2615"/>
      <c r="GA234" s="2615"/>
      <c r="GB234" s="2615"/>
      <c r="GC234" s="2615"/>
      <c r="GD234" s="2615"/>
      <c r="GE234" s="2615"/>
      <c r="GF234" s="2615"/>
      <c r="GG234" s="2615"/>
      <c r="GH234" s="2615"/>
      <c r="GI234" s="2615"/>
      <c r="GJ234" s="2615"/>
      <c r="GK234" s="2615"/>
      <c r="GL234" s="2615"/>
      <c r="GM234" s="2615"/>
      <c r="GN234" s="2615"/>
      <c r="GO234" s="2615"/>
      <c r="GP234" s="2615"/>
      <c r="GQ234" s="2615"/>
      <c r="GR234" s="2615"/>
      <c r="GS234" s="2615"/>
      <c r="GT234" s="2615"/>
      <c r="GU234" s="2615"/>
      <c r="GV234" s="2615"/>
      <c r="GW234" s="2615"/>
      <c r="GX234" s="2615"/>
      <c r="GY234" s="2615"/>
      <c r="GZ234" s="2615"/>
      <c r="HA234" s="2615"/>
      <c r="HB234" s="2615"/>
      <c r="HC234" s="2615"/>
      <c r="HD234" s="2615"/>
      <c r="HE234" s="2615"/>
      <c r="HF234" s="2615"/>
      <c r="HG234" s="2615"/>
      <c r="HH234" s="2615"/>
      <c r="HI234" s="2615"/>
      <c r="HJ234" s="2615"/>
      <c r="HK234" s="2615"/>
      <c r="HL234" s="2615"/>
      <c r="HM234" s="2615"/>
      <c r="HN234" s="2615"/>
      <c r="HO234" s="2615"/>
      <c r="HP234" s="2615"/>
      <c r="HQ234" s="2615"/>
      <c r="HR234" s="2615"/>
      <c r="HS234" s="2615"/>
      <c r="HT234" s="2615"/>
      <c r="HU234" s="2615"/>
      <c r="HV234" s="2615"/>
      <c r="HW234" s="2615"/>
      <c r="HX234" s="2615"/>
      <c r="HY234" s="2615"/>
      <c r="HZ234" s="2615"/>
      <c r="IA234" s="2615"/>
      <c r="IB234" s="2615"/>
      <c r="IC234" s="2615"/>
      <c r="ID234" s="2615"/>
      <c r="IE234" s="2615"/>
      <c r="IF234" s="2615"/>
      <c r="IG234" s="2615"/>
      <c r="IH234" s="2615"/>
      <c r="II234" s="2615"/>
      <c r="IJ234" s="2615"/>
      <c r="IK234" s="2615"/>
      <c r="IL234" s="2615"/>
      <c r="IM234" s="2615"/>
      <c r="IN234" s="2615"/>
      <c r="IO234" s="2615"/>
      <c r="IP234" s="2615"/>
      <c r="IQ234" s="2615"/>
      <c r="IR234" s="2615"/>
      <c r="IS234" s="2615"/>
      <c r="IT234" s="2615"/>
      <c r="IU234" s="2615"/>
      <c r="IV234" s="2615"/>
      <c r="IW234" s="2615"/>
      <c r="IX234" s="2615"/>
      <c r="IY234" s="2615"/>
      <c r="IZ234" s="2615"/>
      <c r="JA234" s="2615"/>
      <c r="JB234" s="2615"/>
      <c r="JC234" s="2615"/>
      <c r="JD234" s="2615"/>
      <c r="JE234" s="2615"/>
      <c r="JF234" s="2615"/>
      <c r="JG234" s="2615"/>
      <c r="JH234" s="2615"/>
      <c r="JI234" s="2615"/>
      <c r="JJ234" s="2615"/>
      <c r="JK234" s="2615"/>
      <c r="JL234" s="2615"/>
      <c r="JM234" s="2615"/>
      <c r="JN234" s="2615"/>
      <c r="JO234" s="2615"/>
      <c r="JP234" s="2615"/>
      <c r="JQ234" s="2615"/>
      <c r="JR234" s="2615"/>
      <c r="JS234" s="2615"/>
      <c r="JT234" s="2615"/>
      <c r="JU234" s="2615"/>
      <c r="JV234" s="2615"/>
      <c r="JW234" s="2615"/>
      <c r="JX234" s="2615"/>
      <c r="JY234" s="2615"/>
      <c r="JZ234" s="2615"/>
      <c r="KA234" s="2615"/>
      <c r="KB234" s="2615"/>
      <c r="KC234" s="2615"/>
      <c r="KD234" s="2615"/>
      <c r="KE234" s="2615"/>
      <c r="KF234" s="2615"/>
      <c r="KG234" s="2615"/>
      <c r="KH234" s="2615"/>
      <c r="KI234" s="2615"/>
      <c r="KJ234" s="2615"/>
      <c r="KK234" s="2615"/>
      <c r="KL234" s="2615"/>
      <c r="KM234" s="2615"/>
      <c r="KN234" s="2615"/>
      <c r="KO234" s="2615"/>
      <c r="KP234" s="2615"/>
      <c r="KQ234" s="2615"/>
      <c r="KR234" s="2615"/>
      <c r="KS234" s="2615"/>
      <c r="KT234" s="2615"/>
      <c r="KU234" s="2615"/>
      <c r="KV234" s="2615"/>
      <c r="KW234" s="2615"/>
      <c r="KX234" s="2615"/>
      <c r="KY234" s="2615"/>
      <c r="KZ234" s="2615"/>
      <c r="LA234" s="2615"/>
      <c r="LB234" s="2615"/>
      <c r="LC234" s="2615"/>
      <c r="LD234" s="2615"/>
      <c r="LE234" s="2615"/>
      <c r="LF234" s="2615"/>
      <c r="LG234" s="2615"/>
      <c r="LH234" s="2615"/>
      <c r="LI234" s="2615"/>
      <c r="LJ234" s="2615"/>
      <c r="LK234" s="2615"/>
      <c r="LL234" s="2615"/>
      <c r="LM234" s="2615"/>
      <c r="LN234" s="2615"/>
      <c r="LO234" s="2615"/>
      <c r="LP234" s="2615"/>
      <c r="LQ234" s="2615"/>
      <c r="LR234" s="2615"/>
      <c r="LS234" s="2615"/>
      <c r="LT234" s="2615"/>
      <c r="LU234" s="2615"/>
      <c r="LV234" s="2615"/>
      <c r="LW234" s="2615"/>
      <c r="LX234" s="2615"/>
      <c r="LY234" s="2615"/>
      <c r="LZ234" s="2615"/>
      <c r="MA234" s="2615"/>
      <c r="MB234" s="2615"/>
      <c r="MC234" s="2615"/>
      <c r="MD234" s="2615"/>
      <c r="ME234" s="2615"/>
      <c r="MF234" s="2615"/>
      <c r="MG234" s="2615"/>
      <c r="MH234" s="2615"/>
      <c r="MI234" s="2615"/>
      <c r="MJ234" s="2615"/>
      <c r="MK234" s="2615"/>
      <c r="ML234" s="2615"/>
      <c r="MM234" s="2615"/>
      <c r="MN234" s="2615"/>
      <c r="MO234" s="2615"/>
      <c r="MP234" s="2615"/>
      <c r="MQ234" s="2615"/>
      <c r="MR234" s="2615"/>
      <c r="MS234" s="2615"/>
      <c r="MT234" s="2615"/>
      <c r="MU234" s="2615"/>
      <c r="MV234" s="2615"/>
      <c r="MW234" s="2615"/>
      <c r="MX234" s="2615"/>
      <c r="MY234" s="2615"/>
      <c r="MZ234" s="2615"/>
      <c r="NA234" s="2615"/>
      <c r="NB234" s="2615"/>
      <c r="NC234" s="2615"/>
      <c r="ND234" s="2615"/>
      <c r="NE234" s="2615"/>
      <c r="NF234" s="2615"/>
      <c r="NG234" s="2615"/>
      <c r="NH234" s="2615"/>
      <c r="NI234" s="2615"/>
      <c r="NJ234" s="2615"/>
      <c r="NK234" s="2615"/>
      <c r="NL234" s="2615"/>
      <c r="NM234" s="2615"/>
      <c r="NN234" s="2615"/>
      <c r="NO234" s="2615"/>
      <c r="NP234" s="2615"/>
      <c r="NQ234" s="2615"/>
      <c r="NR234" s="2615"/>
      <c r="NS234" s="2615"/>
      <c r="NT234" s="2615"/>
      <c r="NU234" s="2615"/>
      <c r="NV234" s="2615"/>
      <c r="NW234" s="2615"/>
      <c r="NX234" s="2615"/>
      <c r="NY234" s="2615"/>
      <c r="NZ234" s="2615"/>
      <c r="OA234" s="2615"/>
      <c r="OB234" s="2615"/>
      <c r="OC234" s="2615"/>
      <c r="OD234" s="2615"/>
      <c r="OE234" s="2615"/>
      <c r="OF234" s="2615"/>
      <c r="OG234" s="2615"/>
      <c r="OH234" s="2615"/>
      <c r="OI234" s="2615"/>
      <c r="OJ234" s="2615"/>
      <c r="OK234" s="2615"/>
      <c r="OL234" s="2615"/>
      <c r="OM234" s="2615"/>
      <c r="ON234" s="2615"/>
      <c r="OO234" s="2615"/>
      <c r="OP234" s="2615"/>
      <c r="OQ234" s="2615"/>
      <c r="OR234" s="2615"/>
      <c r="OS234" s="2615"/>
      <c r="OT234" s="2615"/>
      <c r="OU234" s="2615"/>
      <c r="OV234" s="2615"/>
      <c r="OW234" s="2615"/>
      <c r="OX234" s="2615"/>
      <c r="OY234" s="2615"/>
      <c r="OZ234" s="2615"/>
      <c r="PA234" s="2615"/>
      <c r="PB234" s="2615"/>
      <c r="PC234" s="2615"/>
      <c r="PD234" s="2615"/>
      <c r="PE234" s="2615"/>
      <c r="PF234" s="2615"/>
      <c r="PG234" s="2615"/>
      <c r="PH234" s="2615"/>
      <c r="PI234" s="2615"/>
      <c r="PJ234" s="2615"/>
      <c r="PK234" s="2615"/>
      <c r="PL234" s="2615"/>
      <c r="PM234" s="2615"/>
      <c r="PN234" s="2615"/>
      <c r="PO234" s="2615"/>
      <c r="PP234" s="2615"/>
      <c r="PQ234" s="2615"/>
      <c r="PR234" s="2615"/>
      <c r="PS234" s="2615"/>
      <c r="PT234" s="2615"/>
      <c r="PU234" s="2615"/>
      <c r="PV234" s="2615"/>
      <c r="PW234" s="2615"/>
      <c r="PX234" s="2615"/>
      <c r="PY234" s="2615"/>
      <c r="PZ234" s="2615"/>
      <c r="QA234" s="2615"/>
      <c r="QB234" s="2615"/>
      <c r="QC234" s="2615"/>
      <c r="QD234" s="2615"/>
      <c r="QE234" s="2615"/>
      <c r="QF234" s="2615"/>
      <c r="QG234" s="2615"/>
      <c r="QH234" s="2615"/>
      <c r="QI234" s="2615"/>
      <c r="QJ234" s="2615"/>
      <c r="QK234" s="2615"/>
      <c r="QL234" s="2615"/>
      <c r="QM234" s="2615"/>
      <c r="QN234" s="2615"/>
      <c r="QO234" s="2615"/>
      <c r="QP234" s="2615"/>
      <c r="QQ234" s="2615"/>
      <c r="QR234" s="2615"/>
      <c r="QS234" s="2615"/>
      <c r="QT234" s="2615"/>
      <c r="QU234" s="2615"/>
      <c r="QV234" s="2615"/>
      <c r="QW234" s="2615"/>
      <c r="QX234" s="2615"/>
      <c r="QY234" s="2615"/>
      <c r="QZ234" s="2615"/>
      <c r="RA234" s="2615"/>
      <c r="RB234" s="2615"/>
      <c r="RC234" s="2615"/>
      <c r="RD234" s="2615"/>
      <c r="RE234" s="2615"/>
      <c r="RF234" s="2615"/>
      <c r="RG234" s="2615"/>
      <c r="RH234" s="2615"/>
      <c r="RI234" s="2615"/>
      <c r="RJ234" s="2615"/>
      <c r="RK234" s="2615"/>
      <c r="RL234" s="2615"/>
      <c r="RM234" s="2615"/>
      <c r="RN234" s="2615"/>
      <c r="RO234" s="2615"/>
      <c r="RP234" s="2615"/>
      <c r="RQ234" s="2615"/>
      <c r="RR234" s="2615"/>
      <c r="RS234" s="2615"/>
      <c r="RT234" s="2615"/>
      <c r="RU234" s="2615"/>
      <c r="RV234" s="2615"/>
      <c r="RW234" s="2615"/>
      <c r="RX234" s="2615"/>
      <c r="RY234" s="2615"/>
      <c r="RZ234" s="2615"/>
      <c r="SA234" s="2615"/>
      <c r="SB234" s="2615"/>
      <c r="SC234" s="2615"/>
      <c r="SD234" s="2615"/>
      <c r="SE234" s="2615"/>
      <c r="SF234" s="2615"/>
      <c r="SG234" s="2615"/>
      <c r="SH234" s="2615"/>
      <c r="SI234" s="2615"/>
      <c r="SJ234" s="2615"/>
      <c r="SK234" s="2615"/>
      <c r="SL234" s="2615"/>
      <c r="SM234" s="2615"/>
      <c r="SN234" s="2615"/>
      <c r="SO234" s="2615"/>
      <c r="SP234" s="2615"/>
      <c r="SQ234" s="2615"/>
      <c r="SR234" s="2615"/>
      <c r="SS234" s="2615"/>
      <c r="ST234" s="2615"/>
      <c r="SU234" s="2615"/>
      <c r="SV234" s="2615"/>
      <c r="SW234" s="2615"/>
      <c r="SX234" s="2615"/>
      <c r="SY234" s="2615"/>
      <c r="SZ234" s="2615"/>
      <c r="TA234" s="2615"/>
      <c r="TB234" s="2615"/>
      <c r="TC234" s="2615"/>
      <c r="TD234" s="2615"/>
      <c r="TE234" s="2615"/>
      <c r="TF234" s="2615"/>
      <c r="TG234" s="2615"/>
      <c r="TH234" s="2615"/>
      <c r="TI234" s="2615"/>
      <c r="TJ234" s="2615"/>
      <c r="TK234" s="2615"/>
      <c r="TL234" s="2615"/>
      <c r="TM234" s="2615"/>
      <c r="TN234" s="2615"/>
      <c r="TO234" s="2615"/>
      <c r="TP234" s="2615"/>
      <c r="TQ234" s="2615"/>
      <c r="TR234" s="2615"/>
      <c r="TS234" s="2615"/>
      <c r="TT234" s="2615"/>
      <c r="TU234" s="2615"/>
      <c r="TV234" s="2615"/>
      <c r="TW234" s="2615"/>
      <c r="TX234" s="2615"/>
      <c r="TY234" s="2615"/>
      <c r="TZ234" s="2615"/>
      <c r="UA234" s="2615"/>
      <c r="UB234" s="2615"/>
      <c r="UC234" s="2615"/>
      <c r="UD234" s="2615"/>
      <c r="UE234" s="2615"/>
      <c r="UF234" s="2615"/>
      <c r="UG234" s="2615"/>
      <c r="UH234" s="2615"/>
      <c r="UI234" s="2615"/>
      <c r="UJ234" s="2615"/>
      <c r="UK234" s="2615"/>
      <c r="UL234" s="2615"/>
      <c r="UM234" s="2615"/>
      <c r="UN234" s="2615"/>
      <c r="UO234" s="2615"/>
      <c r="UP234" s="2615"/>
      <c r="UQ234" s="2615"/>
      <c r="UR234" s="2615"/>
      <c r="US234" s="2615"/>
      <c r="UT234" s="2615"/>
      <c r="UU234" s="2615"/>
      <c r="UV234" s="2615"/>
      <c r="UW234" s="2615"/>
      <c r="UX234" s="2615"/>
      <c r="UY234" s="2615"/>
      <c r="UZ234" s="2615"/>
      <c r="VA234" s="2615"/>
      <c r="VB234" s="2615"/>
      <c r="VC234" s="2615"/>
      <c r="VD234" s="2615"/>
      <c r="VE234" s="2615"/>
      <c r="VF234" s="2615"/>
      <c r="VG234" s="2615"/>
      <c r="VH234" s="2615"/>
      <c r="VI234" s="2615"/>
      <c r="VJ234" s="2615"/>
      <c r="VK234" s="2615"/>
      <c r="VL234" s="2615"/>
      <c r="VM234" s="2615"/>
      <c r="VN234" s="2615"/>
      <c r="VO234" s="2615"/>
      <c r="VP234" s="2615"/>
      <c r="VQ234" s="2615"/>
      <c r="VR234" s="2615"/>
      <c r="VS234" s="2615"/>
      <c r="VT234" s="2615"/>
      <c r="VU234" s="2615"/>
      <c r="VV234" s="2615"/>
      <c r="VW234" s="2615"/>
      <c r="VX234" s="2615"/>
      <c r="VY234" s="2615"/>
      <c r="VZ234" s="2615"/>
      <c r="WA234" s="2615"/>
      <c r="WB234" s="2615"/>
      <c r="WC234" s="2615"/>
      <c r="WD234" s="2615"/>
      <c r="WE234" s="2615"/>
      <c r="WF234" s="2615"/>
      <c r="WG234" s="2615"/>
      <c r="WH234" s="2615"/>
      <c r="WI234" s="2615"/>
      <c r="WJ234" s="2615"/>
      <c r="WK234" s="2615"/>
      <c r="WL234" s="2615"/>
      <c r="WM234" s="2615"/>
      <c r="WN234" s="2615"/>
      <c r="WO234" s="2615"/>
      <c r="WP234" s="2615"/>
      <c r="WQ234" s="2615"/>
      <c r="WR234" s="2615"/>
      <c r="WS234" s="2615"/>
      <c r="WT234" s="2615"/>
      <c r="WU234" s="2615"/>
      <c r="WV234" s="2615"/>
      <c r="WW234" s="2615"/>
      <c r="WX234" s="2615"/>
      <c r="WY234" s="2615"/>
      <c r="WZ234" s="2615"/>
      <c r="XA234" s="2615"/>
      <c r="XB234" s="2615"/>
      <c r="XC234" s="2615"/>
      <c r="XD234" s="2615"/>
      <c r="XE234" s="2615"/>
      <c r="XF234" s="2615"/>
      <c r="XG234" s="2615"/>
      <c r="XH234" s="2615"/>
      <c r="XI234" s="2615"/>
      <c r="XJ234" s="2615"/>
      <c r="XK234" s="2615"/>
      <c r="XL234" s="2615"/>
      <c r="XM234" s="2615"/>
      <c r="XN234" s="2615"/>
      <c r="XO234" s="2615"/>
      <c r="XP234" s="2615"/>
      <c r="XQ234" s="2615"/>
      <c r="XR234" s="2615"/>
      <c r="XS234" s="2615"/>
      <c r="XT234" s="2615"/>
      <c r="XU234" s="2615"/>
      <c r="XV234" s="2615"/>
      <c r="XW234" s="2615"/>
      <c r="XX234" s="2615"/>
      <c r="XY234" s="2615"/>
      <c r="XZ234" s="2615"/>
      <c r="YA234" s="2615"/>
      <c r="YB234" s="2615"/>
      <c r="YC234" s="2615"/>
      <c r="YD234" s="2615"/>
      <c r="YE234" s="2615"/>
      <c r="YF234" s="2615"/>
      <c r="YG234" s="2615"/>
      <c r="YH234" s="2615"/>
      <c r="YI234" s="2615"/>
      <c r="YJ234" s="2615"/>
      <c r="YK234" s="2615"/>
      <c r="YL234" s="2615"/>
      <c r="YM234" s="2615"/>
      <c r="YN234" s="2615"/>
      <c r="YO234" s="2615"/>
      <c r="YP234" s="2615"/>
      <c r="YQ234" s="2615"/>
      <c r="YR234" s="2615"/>
      <c r="YS234" s="2615"/>
      <c r="YT234" s="2615"/>
      <c r="YU234" s="2615"/>
      <c r="YV234" s="2615"/>
      <c r="YW234" s="2615"/>
      <c r="YX234" s="2615"/>
      <c r="YY234" s="2615"/>
      <c r="YZ234" s="2615"/>
      <c r="ZA234" s="2615"/>
      <c r="ZB234" s="2615"/>
      <c r="ZC234" s="2615"/>
      <c r="ZD234" s="2615"/>
      <c r="ZE234" s="2615"/>
      <c r="ZF234" s="2615"/>
      <c r="ZG234" s="2615"/>
      <c r="ZH234" s="2615"/>
      <c r="ZI234" s="2615"/>
      <c r="ZJ234" s="2615"/>
      <c r="ZK234" s="2615"/>
      <c r="ZL234" s="2615"/>
      <c r="ZM234" s="2615"/>
      <c r="ZN234" s="2615"/>
      <c r="ZO234" s="2615"/>
      <c r="ZP234" s="2615"/>
      <c r="ZQ234" s="2615"/>
      <c r="ZR234" s="2615"/>
      <c r="ZS234" s="2615"/>
      <c r="ZT234" s="2615"/>
      <c r="ZU234" s="2615"/>
      <c r="ZV234" s="2615"/>
      <c r="ZW234" s="2615"/>
      <c r="ZX234" s="2615"/>
      <c r="ZY234" s="2615"/>
      <c r="ZZ234" s="2615"/>
      <c r="AAA234" s="2615"/>
      <c r="AAB234" s="2615"/>
      <c r="AAC234" s="2615"/>
      <c r="AAD234" s="2615"/>
      <c r="AAE234" s="2615"/>
      <c r="AAF234" s="2615"/>
      <c r="AAG234" s="2615"/>
      <c r="AAH234" s="2615"/>
      <c r="AAI234" s="2615"/>
      <c r="AAJ234" s="2615"/>
      <c r="AAK234" s="2615"/>
      <c r="AAL234" s="2615"/>
      <c r="AAM234" s="2615"/>
      <c r="AAN234" s="2615"/>
      <c r="AAO234" s="2615"/>
      <c r="AAP234" s="2615"/>
      <c r="AAQ234" s="2615"/>
      <c r="AAR234" s="2615"/>
      <c r="AAS234" s="2615"/>
      <c r="AAT234" s="2615"/>
      <c r="AAU234" s="2615"/>
      <c r="AAV234" s="2615"/>
      <c r="AAW234" s="2615"/>
      <c r="AAX234" s="2615"/>
      <c r="AAY234" s="2615"/>
      <c r="AAZ234" s="2615"/>
      <c r="ABA234" s="2615"/>
      <c r="ABB234" s="2615"/>
      <c r="ABC234" s="2615"/>
      <c r="ABD234" s="2615"/>
      <c r="ABE234" s="2615"/>
      <c r="ABF234" s="2615"/>
      <c r="ABG234" s="2615"/>
      <c r="ABH234" s="2615"/>
      <c r="ABI234" s="2615"/>
      <c r="ABJ234" s="2615"/>
      <c r="ABK234" s="2615"/>
      <c r="ABL234" s="2615"/>
      <c r="ABM234" s="2615"/>
      <c r="ABN234" s="2615"/>
      <c r="ABO234" s="2615"/>
      <c r="ABP234" s="2615"/>
      <c r="ABQ234" s="2615"/>
      <c r="ABR234" s="2615"/>
      <c r="ABS234" s="2615"/>
      <c r="ABT234" s="2615"/>
      <c r="ABU234" s="2615"/>
      <c r="ABV234" s="2615"/>
      <c r="ABW234" s="2615"/>
      <c r="ABX234" s="2615"/>
      <c r="ABY234" s="2615"/>
      <c r="ABZ234" s="2615"/>
      <c r="ACA234" s="2615"/>
      <c r="ACB234" s="2615"/>
      <c r="ACC234" s="2615"/>
      <c r="ACD234" s="2615"/>
      <c r="ACE234" s="2615"/>
      <c r="ACF234" s="2615"/>
      <c r="ACG234" s="2615"/>
      <c r="ACH234" s="2615"/>
      <c r="ACI234" s="2615"/>
      <c r="ACJ234" s="2615"/>
      <c r="ACK234" s="2615"/>
      <c r="ACL234" s="2615"/>
      <c r="ACM234" s="2615"/>
      <c r="ACN234" s="2615"/>
      <c r="ACO234" s="2615"/>
      <c r="ACP234" s="2615"/>
      <c r="ACQ234" s="2615"/>
      <c r="ACR234" s="2615"/>
      <c r="ACS234" s="2615"/>
      <c r="ACT234" s="2615"/>
      <c r="ACU234" s="2615"/>
      <c r="ACV234" s="2615"/>
      <c r="ACW234" s="2615"/>
      <c r="ACX234" s="2615"/>
      <c r="ACY234" s="2615"/>
      <c r="ACZ234" s="2615"/>
      <c r="ADA234" s="2615"/>
      <c r="ADB234" s="2615"/>
      <c r="ADC234" s="2615"/>
      <c r="ADD234" s="2615"/>
      <c r="ADE234" s="2615"/>
      <c r="ADF234" s="2615"/>
      <c r="ADG234" s="2615"/>
      <c r="ADH234" s="2615"/>
      <c r="ADI234" s="2615"/>
      <c r="ADJ234" s="2615"/>
      <c r="ADK234" s="2615"/>
      <c r="ADL234" s="2615"/>
      <c r="ADM234" s="2615"/>
      <c r="ADN234" s="2615"/>
      <c r="ADO234" s="2615"/>
      <c r="ADP234" s="2615"/>
      <c r="ADQ234" s="2615"/>
      <c r="ADR234" s="2615"/>
      <c r="ADS234" s="2615"/>
      <c r="ADT234" s="2615"/>
      <c r="ADU234" s="2615"/>
      <c r="ADV234" s="2615"/>
      <c r="ADW234" s="2615"/>
      <c r="ADX234" s="2615"/>
      <c r="ADY234" s="2615"/>
      <c r="ADZ234" s="2615"/>
      <c r="AEA234" s="2615"/>
      <c r="AEB234" s="2615"/>
      <c r="AEC234" s="2615"/>
      <c r="AED234" s="2615"/>
      <c r="AEE234" s="2615"/>
      <c r="AEF234" s="2615"/>
      <c r="AEG234" s="2615"/>
      <c r="AEH234" s="2615"/>
      <c r="AEI234" s="2615"/>
      <c r="AEJ234" s="2615"/>
      <c r="AEK234" s="2615"/>
      <c r="AEL234" s="2615"/>
      <c r="AEM234" s="2615"/>
      <c r="AEN234" s="2615"/>
      <c r="AEO234" s="2615"/>
      <c r="AEP234" s="2615"/>
      <c r="AEQ234" s="2615"/>
      <c r="AER234" s="2615"/>
      <c r="AES234" s="2615"/>
      <c r="AET234" s="2615"/>
      <c r="AEU234" s="2615"/>
      <c r="AEV234" s="2615"/>
      <c r="AEW234" s="2615"/>
      <c r="AEX234" s="2615"/>
      <c r="AEY234" s="2615"/>
      <c r="AEZ234" s="2615"/>
      <c r="AFA234" s="2615"/>
      <c r="AFB234" s="2615"/>
      <c r="AFC234" s="2615"/>
      <c r="AFD234" s="2615"/>
      <c r="AFE234" s="2615"/>
      <c r="AFF234" s="2615"/>
      <c r="AFG234" s="2615"/>
      <c r="AFH234" s="2615"/>
      <c r="AFI234" s="2615"/>
      <c r="AFJ234" s="2615"/>
      <c r="AFK234" s="2615"/>
      <c r="AFL234" s="2615"/>
      <c r="AFM234" s="2615"/>
      <c r="AFN234" s="2615"/>
      <c r="AFO234" s="2615"/>
      <c r="AFP234" s="2615"/>
      <c r="AFQ234" s="2615"/>
      <c r="AFR234" s="2615"/>
      <c r="AFS234" s="2615"/>
      <c r="AFT234" s="2615"/>
      <c r="AFU234" s="2615"/>
      <c r="AFV234" s="2615"/>
      <c r="AFW234" s="2615"/>
      <c r="AFX234" s="2615"/>
      <c r="AFY234" s="2615"/>
      <c r="AFZ234" s="2615"/>
      <c r="AGA234" s="2615"/>
      <c r="AGB234" s="2615"/>
      <c r="AGC234" s="2615"/>
      <c r="AGD234" s="2615"/>
      <c r="AGE234" s="2615"/>
      <c r="AGF234" s="2615"/>
      <c r="AGG234" s="2615"/>
      <c r="AGH234" s="2615"/>
      <c r="AGI234" s="2615"/>
      <c r="AGJ234" s="2615"/>
      <c r="AGK234" s="2615"/>
      <c r="AGL234" s="2615"/>
      <c r="AGM234" s="2615"/>
      <c r="AGN234" s="2615"/>
      <c r="AGO234" s="2615"/>
      <c r="AGP234" s="2615"/>
      <c r="AGQ234" s="2615"/>
      <c r="AGR234" s="2615"/>
      <c r="AGS234" s="2615"/>
      <c r="AGT234" s="2615"/>
      <c r="AGU234" s="2615"/>
      <c r="AGV234" s="2615"/>
      <c r="AGW234" s="2615"/>
      <c r="AGX234" s="2615"/>
      <c r="AGY234" s="2615"/>
      <c r="AGZ234" s="2615"/>
      <c r="AHA234" s="2615"/>
      <c r="AHB234" s="2615"/>
      <c r="AHC234" s="2615"/>
      <c r="AHD234" s="2615"/>
      <c r="AHE234" s="2615"/>
      <c r="AHF234" s="2615"/>
      <c r="AHG234" s="2615"/>
      <c r="AHH234" s="2615"/>
      <c r="AHI234" s="2615"/>
      <c r="AHJ234" s="2615"/>
      <c r="AHK234" s="2615"/>
      <c r="AHL234" s="2615"/>
      <c r="AHM234" s="2615"/>
      <c r="AHN234" s="2615"/>
      <c r="AHO234" s="2615"/>
      <c r="AHP234" s="2615"/>
      <c r="AHQ234" s="2615"/>
      <c r="AHR234" s="2615"/>
      <c r="AHS234" s="2615"/>
      <c r="AHT234" s="2615"/>
      <c r="AHU234" s="2615"/>
      <c r="AHV234" s="2615"/>
      <c r="AHW234" s="2615"/>
      <c r="AHX234" s="2615"/>
      <c r="AHY234" s="2615"/>
      <c r="AHZ234" s="2615"/>
      <c r="AIA234" s="2615"/>
      <c r="AIB234" s="2615"/>
      <c r="AIC234" s="2615"/>
      <c r="AID234" s="2615"/>
      <c r="AIE234" s="2615"/>
      <c r="AIF234" s="2615"/>
      <c r="AIG234" s="2615"/>
      <c r="AIH234" s="2615"/>
      <c r="AII234" s="2615"/>
      <c r="AIJ234" s="2615"/>
      <c r="AIK234" s="2615"/>
      <c r="AIL234" s="2615"/>
      <c r="AIM234" s="2615"/>
      <c r="AIN234" s="2615"/>
      <c r="AIO234" s="2615"/>
      <c r="AIP234" s="2615"/>
      <c r="AIQ234" s="2615"/>
      <c r="AIR234" s="2615"/>
      <c r="AIS234" s="2615"/>
      <c r="AIT234" s="2615"/>
      <c r="AIU234" s="2615"/>
      <c r="AIV234" s="2615"/>
      <c r="AIW234" s="2615"/>
      <c r="AIX234" s="2615"/>
      <c r="AIY234" s="2615"/>
      <c r="AIZ234" s="2615"/>
      <c r="AJA234" s="2615"/>
      <c r="AJB234" s="2615"/>
      <c r="AJC234" s="2615"/>
      <c r="AJD234" s="2615"/>
      <c r="AJE234" s="2615"/>
      <c r="AJF234" s="2615"/>
      <c r="AJG234" s="2615"/>
      <c r="AJH234" s="2615"/>
      <c r="AJI234" s="2615"/>
      <c r="AJJ234" s="2615"/>
      <c r="AJK234" s="2615"/>
      <c r="AJL234" s="2615"/>
      <c r="AJM234" s="2615"/>
      <c r="AJN234" s="2615"/>
      <c r="AJO234" s="2615"/>
      <c r="AJP234" s="2615"/>
      <c r="AJQ234" s="2615"/>
      <c r="AJR234" s="2615"/>
      <c r="AJS234" s="2615"/>
      <c r="AJT234" s="2615"/>
      <c r="AJU234" s="2615"/>
      <c r="AJV234" s="2615"/>
      <c r="AJW234" s="2615"/>
      <c r="AJX234" s="2615"/>
      <c r="AJY234" s="2615"/>
      <c r="AJZ234" s="2615"/>
      <c r="AKA234" s="2615"/>
      <c r="AKB234" s="2615"/>
      <c r="AKC234" s="2615"/>
      <c r="AKD234" s="2615"/>
      <c r="AKE234" s="2615"/>
      <c r="AKF234" s="2615"/>
      <c r="AKG234" s="2615"/>
      <c r="AKH234" s="2615"/>
      <c r="AKI234" s="2615"/>
      <c r="AKJ234" s="2615"/>
      <c r="AKK234" s="2615"/>
      <c r="AKL234" s="2615"/>
      <c r="AKM234" s="2615"/>
      <c r="AKN234" s="2615"/>
      <c r="AKO234" s="2615"/>
      <c r="AKP234" s="2615"/>
      <c r="AKQ234" s="2615"/>
      <c r="AKR234" s="2615"/>
      <c r="AKS234" s="2615"/>
      <c r="AKT234" s="2615"/>
      <c r="AKU234" s="2615"/>
      <c r="AKV234" s="2615"/>
      <c r="AKW234" s="2615"/>
      <c r="AKX234" s="2615"/>
      <c r="AKY234" s="2615"/>
      <c r="AKZ234" s="2615"/>
      <c r="ALA234" s="2615"/>
      <c r="ALB234" s="2615"/>
      <c r="ALC234" s="2615"/>
      <c r="ALD234" s="2615"/>
      <c r="ALE234" s="2615"/>
      <c r="ALF234" s="2615"/>
      <c r="ALG234" s="2615"/>
      <c r="ALH234" s="2615"/>
      <c r="ALI234" s="2615"/>
      <c r="ALJ234" s="2615"/>
      <c r="ALK234" s="2615"/>
      <c r="ALL234" s="2615"/>
      <c r="ALM234" s="2615"/>
      <c r="ALN234" s="2615"/>
      <c r="ALO234" s="2615"/>
      <c r="ALP234" s="2615"/>
      <c r="ALQ234" s="2615"/>
      <c r="ALR234" s="2615"/>
      <c r="ALS234" s="2615"/>
      <c r="ALT234" s="2615"/>
      <c r="ALU234" s="2615"/>
      <c r="ALV234" s="2615"/>
      <c r="ALW234" s="2615"/>
      <c r="ALX234" s="2615"/>
      <c r="ALY234" s="2615"/>
      <c r="ALZ234" s="2615"/>
      <c r="AMA234" s="2615"/>
      <c r="AMB234" s="2615"/>
      <c r="AMC234" s="2615"/>
      <c r="AMD234" s="2615"/>
      <c r="AME234" s="2615"/>
      <c r="AMF234" s="2615"/>
      <c r="AMG234" s="2615"/>
      <c r="AMH234" s="2615"/>
      <c r="AMI234" s="2615"/>
      <c r="AMJ234" s="2615"/>
      <c r="AMK234" s="2615"/>
      <c r="AML234" s="2615"/>
      <c r="AMM234" s="2615"/>
      <c r="AMN234" s="2615"/>
      <c r="AMO234" s="2615"/>
      <c r="AMP234" s="2615"/>
      <c r="AMQ234" s="2615"/>
      <c r="AMR234" s="2615"/>
      <c r="AMS234" s="2615"/>
      <c r="AMT234" s="2615"/>
      <c r="AMU234" s="2615"/>
      <c r="AMV234" s="2615"/>
      <c r="AMW234" s="2615"/>
      <c r="AMX234" s="2615"/>
      <c r="AMY234" s="2615"/>
      <c r="AMZ234" s="2615"/>
      <c r="ANA234" s="2615"/>
      <c r="ANB234" s="2615"/>
      <c r="ANC234" s="2615"/>
      <c r="AND234" s="2615"/>
      <c r="ANE234" s="2615"/>
      <c r="ANF234" s="2615"/>
      <c r="ANG234" s="2615"/>
      <c r="ANH234" s="2615"/>
      <c r="ANI234" s="2615"/>
      <c r="ANJ234" s="2615"/>
      <c r="ANK234" s="2615"/>
      <c r="ANL234" s="2615"/>
      <c r="ANM234" s="2615"/>
      <c r="ANN234" s="2615"/>
      <c r="ANO234" s="2615"/>
      <c r="ANP234" s="2615"/>
      <c r="ANQ234" s="2615"/>
      <c r="ANR234" s="2615"/>
      <c r="ANS234" s="2615"/>
      <c r="ANT234" s="2615"/>
      <c r="ANU234" s="2615"/>
      <c r="ANV234" s="2615"/>
      <c r="ANW234" s="2615"/>
      <c r="ANX234" s="2615"/>
      <c r="ANY234" s="2615"/>
      <c r="ANZ234" s="2615"/>
      <c r="AOA234" s="2615"/>
      <c r="AOB234" s="2615"/>
      <c r="AOC234" s="2615"/>
      <c r="AOD234" s="2615"/>
      <c r="AOE234" s="2615"/>
      <c r="AOF234" s="2615"/>
      <c r="AOG234" s="2615"/>
      <c r="AOH234" s="2615"/>
      <c r="AOI234" s="2615"/>
      <c r="AOJ234" s="2615"/>
      <c r="AOK234" s="2615"/>
      <c r="AOL234" s="2615"/>
      <c r="AOM234" s="2615"/>
      <c r="AON234" s="2615"/>
      <c r="AOO234" s="2615"/>
      <c r="AOP234" s="2615"/>
      <c r="AOQ234" s="2615"/>
      <c r="AOR234" s="2615"/>
      <c r="AOS234" s="2615"/>
      <c r="AOT234" s="2615"/>
      <c r="AOU234" s="2615"/>
      <c r="AOV234" s="2615"/>
      <c r="AOW234" s="2615"/>
      <c r="AOX234" s="2615"/>
      <c r="AOY234" s="2615"/>
      <c r="AOZ234" s="2615"/>
      <c r="APA234" s="2615"/>
      <c r="APB234" s="2615"/>
      <c r="APC234" s="2615"/>
      <c r="APD234" s="2615"/>
      <c r="APE234" s="2615"/>
      <c r="APF234" s="2615"/>
      <c r="APG234" s="2615"/>
      <c r="APH234" s="2615"/>
      <c r="API234" s="2615"/>
      <c r="APJ234" s="2615"/>
      <c r="APK234" s="2615"/>
      <c r="APL234" s="2615"/>
      <c r="APM234" s="2615"/>
      <c r="APN234" s="2615"/>
      <c r="APO234" s="2615"/>
      <c r="APP234" s="2615"/>
      <c r="APQ234" s="2615"/>
      <c r="APR234" s="2615"/>
      <c r="APS234" s="2615"/>
      <c r="APT234" s="2615"/>
      <c r="APU234" s="2615"/>
      <c r="APV234" s="2615"/>
      <c r="APW234" s="2615"/>
      <c r="APX234" s="2615"/>
      <c r="APY234" s="2615"/>
      <c r="APZ234" s="2615"/>
      <c r="AQA234" s="2615"/>
      <c r="AQB234" s="2615"/>
      <c r="AQC234" s="2615"/>
      <c r="AQD234" s="2615"/>
      <c r="AQE234" s="2615"/>
      <c r="AQF234" s="2615"/>
      <c r="AQG234" s="2615"/>
      <c r="AQH234" s="2615"/>
      <c r="AQI234" s="2615"/>
      <c r="AQJ234" s="2615"/>
      <c r="AQK234" s="2615"/>
      <c r="AQL234" s="2615"/>
      <c r="AQM234" s="2615"/>
      <c r="AQN234" s="2615"/>
      <c r="AQO234" s="2615"/>
      <c r="AQP234" s="2615"/>
      <c r="AQQ234" s="2615"/>
      <c r="AQR234" s="2615"/>
      <c r="AQS234" s="2615"/>
      <c r="AQT234" s="2615"/>
      <c r="AQU234" s="2615"/>
      <c r="AQV234" s="2615"/>
      <c r="AQW234" s="2615"/>
      <c r="AQX234" s="2615"/>
      <c r="AQY234" s="2615"/>
      <c r="AQZ234" s="2615"/>
      <c r="ARA234" s="2615"/>
      <c r="ARB234" s="2615"/>
      <c r="ARC234" s="2615"/>
      <c r="ARD234" s="2615"/>
      <c r="ARE234" s="2615"/>
      <c r="ARF234" s="2615"/>
      <c r="ARG234" s="2615"/>
      <c r="ARH234" s="2615"/>
      <c r="ARI234" s="2615"/>
      <c r="ARJ234" s="2615"/>
      <c r="ARK234" s="2615"/>
      <c r="ARL234" s="2615"/>
      <c r="ARM234" s="2615"/>
      <c r="ARN234" s="2615"/>
      <c r="ARO234" s="2615"/>
      <c r="ARP234" s="2615"/>
      <c r="ARQ234" s="2615"/>
      <c r="ARR234" s="2615"/>
      <c r="ARS234" s="2615"/>
      <c r="ART234" s="2615"/>
      <c r="ARU234" s="2615"/>
      <c r="ARV234" s="2615"/>
      <c r="ARW234" s="2615"/>
      <c r="ARX234" s="2615"/>
      <c r="ARY234" s="2615"/>
      <c r="ARZ234" s="2615"/>
      <c r="ASA234" s="2615"/>
      <c r="ASB234" s="2615"/>
      <c r="ASC234" s="2615"/>
      <c r="ASD234" s="2615"/>
      <c r="ASE234" s="2615"/>
      <c r="ASF234" s="2615"/>
      <c r="ASG234" s="2615"/>
      <c r="ASH234" s="2615"/>
      <c r="ASI234" s="2615"/>
      <c r="ASJ234" s="2615"/>
      <c r="ASK234" s="2615"/>
      <c r="ASL234" s="2615"/>
      <c r="ASM234" s="2615"/>
      <c r="ASN234" s="2615"/>
      <c r="ASO234" s="2615"/>
      <c r="ASP234" s="2615"/>
      <c r="ASQ234" s="2615"/>
      <c r="ASR234" s="2615"/>
      <c r="ASS234" s="2615"/>
      <c r="AST234" s="2615"/>
      <c r="ASU234" s="2615"/>
      <c r="ASV234" s="2615"/>
      <c r="ASW234" s="2615"/>
      <c r="ASX234" s="2615"/>
      <c r="ASY234" s="2615"/>
      <c r="ASZ234" s="2615"/>
      <c r="ATA234" s="2615"/>
      <c r="ATB234" s="2615"/>
      <c r="ATC234" s="2615"/>
      <c r="ATD234" s="2615"/>
      <c r="ATE234" s="2615"/>
      <c r="ATF234" s="2615"/>
      <c r="ATG234" s="2615"/>
      <c r="ATH234" s="2615"/>
      <c r="ATI234" s="2615"/>
      <c r="ATJ234" s="2615"/>
      <c r="ATK234" s="2615"/>
      <c r="ATL234" s="2615"/>
      <c r="ATM234" s="2615"/>
      <c r="ATN234" s="2615"/>
      <c r="ATO234" s="2615"/>
      <c r="ATP234" s="2615"/>
      <c r="ATQ234" s="2615"/>
      <c r="ATR234" s="2615"/>
      <c r="ATS234" s="2615"/>
      <c r="ATT234" s="2615"/>
      <c r="ATU234" s="2615"/>
      <c r="ATV234" s="2615"/>
      <c r="ATW234" s="2615"/>
      <c r="ATX234" s="2615"/>
      <c r="ATY234" s="2615"/>
      <c r="ATZ234" s="2615"/>
      <c r="AUA234" s="2615"/>
      <c r="AUB234" s="2615"/>
      <c r="AUC234" s="2615"/>
      <c r="AUD234" s="2615"/>
      <c r="AUE234" s="2615"/>
      <c r="AUF234" s="2615"/>
      <c r="AUG234" s="2615"/>
      <c r="AUH234" s="2615"/>
      <c r="AUI234" s="2615"/>
      <c r="AUJ234" s="2615"/>
      <c r="AUK234" s="2615"/>
      <c r="AUL234" s="2615"/>
      <c r="AUM234" s="2615"/>
      <c r="AUN234" s="2615"/>
      <c r="AUO234" s="2615"/>
      <c r="AUP234" s="2615"/>
      <c r="AUQ234" s="2615"/>
      <c r="AUR234" s="2615"/>
      <c r="AUS234" s="2615"/>
      <c r="AUT234" s="2615"/>
      <c r="AUU234" s="2615"/>
      <c r="AUV234" s="2615"/>
      <c r="AUW234" s="2615"/>
      <c r="AUX234" s="2615"/>
      <c r="AUY234" s="2615"/>
      <c r="AUZ234" s="2615"/>
      <c r="AVA234" s="2615"/>
      <c r="AVB234" s="2615"/>
      <c r="AVC234" s="2615"/>
      <c r="AVD234" s="2615"/>
      <c r="AVE234" s="2615"/>
      <c r="AVF234" s="2615"/>
      <c r="AVG234" s="2615"/>
      <c r="AVH234" s="2615"/>
      <c r="AVI234" s="2615"/>
      <c r="AVJ234" s="2615"/>
      <c r="AVK234" s="2615"/>
      <c r="AVL234" s="2615"/>
      <c r="AVM234" s="2615"/>
      <c r="AVN234" s="2615"/>
      <c r="AVO234" s="2615"/>
      <c r="AVP234" s="2615"/>
      <c r="AVQ234" s="2615"/>
      <c r="AVR234" s="2615"/>
      <c r="AVS234" s="2615"/>
      <c r="AVT234" s="2615"/>
      <c r="AVU234" s="2615"/>
      <c r="AVV234" s="2615"/>
      <c r="AVW234" s="2615"/>
      <c r="AVX234" s="2615"/>
      <c r="AVY234" s="2615"/>
      <c r="AVZ234" s="2615"/>
      <c r="AWA234" s="2615"/>
      <c r="AWB234" s="2615"/>
      <c r="AWC234" s="2615"/>
      <c r="AWD234" s="2615"/>
      <c r="AWE234" s="2615"/>
      <c r="AWF234" s="2615"/>
      <c r="AWG234" s="2615"/>
      <c r="AWH234" s="2615"/>
      <c r="AWI234" s="2615"/>
      <c r="AWJ234" s="2615"/>
      <c r="AWK234" s="2615"/>
      <c r="AWL234" s="2615"/>
      <c r="AWM234" s="2615"/>
      <c r="AWN234" s="2615"/>
      <c r="AWO234" s="2615"/>
      <c r="AWP234" s="2615"/>
      <c r="AWQ234" s="2615"/>
      <c r="AWR234" s="2615"/>
      <c r="AWS234" s="2615"/>
      <c r="AWT234" s="2615"/>
      <c r="AWU234" s="2615"/>
      <c r="AWV234" s="2615"/>
      <c r="AWW234" s="2615"/>
      <c r="AWX234" s="2615"/>
      <c r="AWY234" s="2615"/>
      <c r="AWZ234" s="2615"/>
      <c r="AXA234" s="2615"/>
      <c r="AXB234" s="2615"/>
      <c r="AXC234" s="2615"/>
      <c r="AXD234" s="2615"/>
      <c r="AXE234" s="2615"/>
      <c r="AXF234" s="2615"/>
      <c r="AXG234" s="2615"/>
      <c r="AXH234" s="2615"/>
      <c r="AXI234" s="2615"/>
      <c r="AXJ234" s="2615"/>
    </row>
    <row r="235" spans="1:1310" s="2616" customFormat="1" ht="120.75" customHeight="1">
      <c r="A235" s="2617"/>
      <c r="B235" s="2627"/>
      <c r="C235" s="2627"/>
      <c r="D235" s="2627"/>
      <c r="E235" s="2627"/>
      <c r="F235" s="2628"/>
      <c r="G235" s="5506" t="s">
        <v>1882</v>
      </c>
      <c r="H235" s="5506"/>
      <c r="I235" s="5506"/>
      <c r="J235" s="2620"/>
      <c r="K235" s="2629"/>
      <c r="L235" s="2627"/>
      <c r="M235" s="2627"/>
      <c r="N235" s="2627"/>
      <c r="O235" s="2627"/>
      <c r="P235" s="2627"/>
      <c r="Q235" s="2627"/>
      <c r="R235" s="306"/>
      <c r="S235" s="306"/>
      <c r="T235" s="306"/>
      <c r="U235" s="306"/>
      <c r="V235" s="306"/>
      <c r="W235" s="306"/>
      <c r="X235" s="306"/>
      <c r="Y235" s="306"/>
      <c r="Z235" s="306"/>
      <c r="AA235" s="306"/>
      <c r="AB235" s="306"/>
      <c r="AC235" s="306"/>
      <c r="AD235" s="2615"/>
      <c r="AE235" s="2615"/>
      <c r="AF235" s="2615"/>
      <c r="AG235" s="2615"/>
      <c r="AH235" s="2615"/>
      <c r="AI235" s="2615"/>
      <c r="AJ235" s="2615"/>
      <c r="AK235" s="2615"/>
      <c r="AL235" s="2615"/>
      <c r="AM235" s="2615"/>
      <c r="AN235" s="2615"/>
      <c r="AO235" s="2615"/>
      <c r="AP235" s="2615"/>
      <c r="AQ235" s="2615"/>
      <c r="AR235" s="2615"/>
      <c r="AS235" s="2615"/>
      <c r="AT235" s="2615"/>
      <c r="AU235" s="2615"/>
      <c r="AV235" s="2615"/>
      <c r="AW235" s="2615"/>
      <c r="AX235" s="2615"/>
      <c r="AY235" s="2615"/>
      <c r="AZ235" s="2615"/>
      <c r="BA235" s="2615"/>
      <c r="BB235" s="2615"/>
      <c r="BC235" s="2615"/>
      <c r="BD235" s="2615"/>
      <c r="BE235" s="2615"/>
      <c r="BF235" s="2615"/>
      <c r="BG235" s="2615"/>
      <c r="BH235" s="2615"/>
      <c r="BI235" s="2615"/>
      <c r="BJ235" s="2615"/>
      <c r="BK235" s="2615"/>
      <c r="BL235" s="2615"/>
      <c r="BM235" s="2615"/>
      <c r="BN235" s="2615"/>
      <c r="BO235" s="2615"/>
      <c r="BP235" s="2615"/>
      <c r="BQ235" s="2615"/>
      <c r="BR235" s="2615"/>
      <c r="BS235" s="2615"/>
      <c r="BT235" s="2615"/>
      <c r="BU235" s="2615"/>
      <c r="BV235" s="2615"/>
      <c r="BW235" s="2615"/>
      <c r="BX235" s="2615"/>
      <c r="BY235" s="2615"/>
      <c r="BZ235" s="2615"/>
      <c r="CA235" s="2615"/>
      <c r="CB235" s="2615"/>
      <c r="CC235" s="2615"/>
      <c r="CD235" s="2615"/>
      <c r="CE235" s="2615"/>
      <c r="CF235" s="2615"/>
      <c r="CG235" s="2615"/>
      <c r="CH235" s="2615"/>
      <c r="CI235" s="2615"/>
      <c r="CJ235" s="2615"/>
      <c r="CK235" s="2615"/>
      <c r="CL235" s="2615"/>
      <c r="CM235" s="2615"/>
      <c r="CN235" s="2615"/>
      <c r="CO235" s="2615"/>
      <c r="CP235" s="2615"/>
      <c r="CQ235" s="2615"/>
      <c r="CR235" s="2615"/>
      <c r="CS235" s="2615"/>
      <c r="CT235" s="2615"/>
      <c r="CU235" s="2615"/>
      <c r="CV235" s="2615"/>
      <c r="CW235" s="2615"/>
      <c r="CX235" s="2615"/>
      <c r="CY235" s="2615"/>
      <c r="CZ235" s="2615"/>
      <c r="DA235" s="2615"/>
      <c r="DB235" s="2615"/>
      <c r="DC235" s="2615"/>
      <c r="DD235" s="2615"/>
      <c r="DE235" s="2615"/>
      <c r="DF235" s="2615"/>
      <c r="DG235" s="2615"/>
      <c r="DH235" s="2615"/>
      <c r="DI235" s="2615"/>
      <c r="DJ235" s="2615"/>
      <c r="DK235" s="2615"/>
      <c r="DL235" s="2615"/>
      <c r="DM235" s="2615"/>
      <c r="DN235" s="2615"/>
      <c r="DO235" s="2615"/>
      <c r="DP235" s="2615"/>
      <c r="DQ235" s="2615"/>
      <c r="DR235" s="2615"/>
      <c r="DS235" s="2615"/>
      <c r="DT235" s="2615"/>
      <c r="DU235" s="2615"/>
      <c r="DV235" s="2615"/>
      <c r="DW235" s="2615"/>
      <c r="DX235" s="2615"/>
      <c r="DY235" s="2615"/>
      <c r="DZ235" s="2615"/>
      <c r="EA235" s="2615"/>
      <c r="EB235" s="2615"/>
      <c r="EC235" s="2615"/>
      <c r="ED235" s="2615"/>
      <c r="EE235" s="2615"/>
      <c r="EF235" s="2615"/>
      <c r="EG235" s="2615"/>
      <c r="EH235" s="2615"/>
      <c r="EI235" s="2615"/>
      <c r="EJ235" s="2615"/>
      <c r="EK235" s="2615"/>
      <c r="EL235" s="2615"/>
      <c r="EM235" s="2615"/>
      <c r="EN235" s="2615"/>
      <c r="EO235" s="2615"/>
      <c r="EP235" s="2615"/>
      <c r="EQ235" s="2615"/>
      <c r="ER235" s="2615"/>
      <c r="ES235" s="2615"/>
      <c r="ET235" s="2615"/>
      <c r="EU235" s="2615"/>
      <c r="EV235" s="2615"/>
      <c r="EW235" s="2615"/>
      <c r="EX235" s="2615"/>
      <c r="EY235" s="2615"/>
      <c r="EZ235" s="2615"/>
      <c r="FA235" s="2615"/>
      <c r="FB235" s="2615"/>
      <c r="FC235" s="2615"/>
      <c r="FD235" s="2615"/>
      <c r="FE235" s="2615"/>
      <c r="FF235" s="2615"/>
      <c r="FG235" s="2615"/>
      <c r="FH235" s="2615"/>
      <c r="FI235" s="2615"/>
      <c r="FJ235" s="2615"/>
      <c r="FK235" s="2615"/>
      <c r="FL235" s="2615"/>
      <c r="FM235" s="2615"/>
      <c r="FN235" s="2615"/>
      <c r="FO235" s="2615"/>
      <c r="FP235" s="2615"/>
      <c r="FQ235" s="2615"/>
      <c r="FR235" s="2615"/>
      <c r="FS235" s="2615"/>
      <c r="FT235" s="2615"/>
      <c r="FU235" s="2615"/>
      <c r="FV235" s="2615"/>
      <c r="FW235" s="2615"/>
      <c r="FX235" s="2615"/>
      <c r="FY235" s="2615"/>
      <c r="FZ235" s="2615"/>
      <c r="GA235" s="2615"/>
      <c r="GB235" s="2615"/>
      <c r="GC235" s="2615"/>
      <c r="GD235" s="2615"/>
      <c r="GE235" s="2615"/>
      <c r="GF235" s="2615"/>
      <c r="GG235" s="2615"/>
      <c r="GH235" s="2615"/>
      <c r="GI235" s="2615"/>
      <c r="GJ235" s="2615"/>
      <c r="GK235" s="2615"/>
      <c r="GL235" s="2615"/>
      <c r="GM235" s="2615"/>
      <c r="GN235" s="2615"/>
      <c r="GO235" s="2615"/>
      <c r="GP235" s="2615"/>
      <c r="GQ235" s="2615"/>
      <c r="GR235" s="2615"/>
      <c r="GS235" s="2615"/>
      <c r="GT235" s="2615"/>
      <c r="GU235" s="2615"/>
      <c r="GV235" s="2615"/>
      <c r="GW235" s="2615"/>
      <c r="GX235" s="2615"/>
      <c r="GY235" s="2615"/>
      <c r="GZ235" s="2615"/>
      <c r="HA235" s="2615"/>
      <c r="HB235" s="2615"/>
      <c r="HC235" s="2615"/>
      <c r="HD235" s="2615"/>
      <c r="HE235" s="2615"/>
      <c r="HF235" s="2615"/>
      <c r="HG235" s="2615"/>
      <c r="HH235" s="2615"/>
      <c r="HI235" s="2615"/>
      <c r="HJ235" s="2615"/>
      <c r="HK235" s="2615"/>
      <c r="HL235" s="2615"/>
      <c r="HM235" s="2615"/>
      <c r="HN235" s="2615"/>
      <c r="HO235" s="2615"/>
      <c r="HP235" s="2615"/>
      <c r="HQ235" s="2615"/>
      <c r="HR235" s="2615"/>
      <c r="HS235" s="2615"/>
      <c r="HT235" s="2615"/>
      <c r="HU235" s="2615"/>
      <c r="HV235" s="2615"/>
      <c r="HW235" s="2615"/>
      <c r="HX235" s="2615"/>
      <c r="HY235" s="2615"/>
      <c r="HZ235" s="2615"/>
      <c r="IA235" s="2615"/>
      <c r="IB235" s="2615"/>
      <c r="IC235" s="2615"/>
      <c r="ID235" s="2615"/>
      <c r="IE235" s="2615"/>
      <c r="IF235" s="2615"/>
      <c r="IG235" s="2615"/>
      <c r="IH235" s="2615"/>
      <c r="II235" s="2615"/>
      <c r="IJ235" s="2615"/>
      <c r="IK235" s="2615"/>
      <c r="IL235" s="2615"/>
      <c r="IM235" s="2615"/>
      <c r="IN235" s="2615"/>
      <c r="IO235" s="2615"/>
      <c r="IP235" s="2615"/>
      <c r="IQ235" s="2615"/>
      <c r="IR235" s="2615"/>
      <c r="IS235" s="2615"/>
      <c r="IT235" s="2615"/>
      <c r="IU235" s="2615"/>
      <c r="IV235" s="2615"/>
      <c r="IW235" s="2615"/>
      <c r="IX235" s="2615"/>
      <c r="IY235" s="2615"/>
      <c r="IZ235" s="2615"/>
      <c r="JA235" s="2615"/>
      <c r="JB235" s="2615"/>
      <c r="JC235" s="2615"/>
      <c r="JD235" s="2615"/>
      <c r="JE235" s="2615"/>
      <c r="JF235" s="2615"/>
      <c r="JG235" s="2615"/>
      <c r="JH235" s="2615"/>
      <c r="JI235" s="2615"/>
      <c r="JJ235" s="2615"/>
      <c r="JK235" s="2615"/>
      <c r="JL235" s="2615"/>
      <c r="JM235" s="2615"/>
      <c r="JN235" s="2615"/>
      <c r="JO235" s="2615"/>
      <c r="JP235" s="2615"/>
      <c r="JQ235" s="2615"/>
      <c r="JR235" s="2615"/>
      <c r="JS235" s="2615"/>
      <c r="JT235" s="2615"/>
      <c r="JU235" s="2615"/>
      <c r="JV235" s="2615"/>
      <c r="JW235" s="2615"/>
      <c r="JX235" s="2615"/>
      <c r="JY235" s="2615"/>
      <c r="JZ235" s="2615"/>
      <c r="KA235" s="2615"/>
      <c r="KB235" s="2615"/>
      <c r="KC235" s="2615"/>
      <c r="KD235" s="2615"/>
      <c r="KE235" s="2615"/>
      <c r="KF235" s="2615"/>
      <c r="KG235" s="2615"/>
      <c r="KH235" s="2615"/>
      <c r="KI235" s="2615"/>
      <c r="KJ235" s="2615"/>
      <c r="KK235" s="2615"/>
      <c r="KL235" s="2615"/>
      <c r="KM235" s="2615"/>
      <c r="KN235" s="2615"/>
      <c r="KO235" s="2615"/>
      <c r="KP235" s="2615"/>
      <c r="KQ235" s="2615"/>
      <c r="KR235" s="2615"/>
      <c r="KS235" s="2615"/>
      <c r="KT235" s="2615"/>
      <c r="KU235" s="2615"/>
      <c r="KV235" s="2615"/>
      <c r="KW235" s="2615"/>
      <c r="KX235" s="2615"/>
      <c r="KY235" s="2615"/>
      <c r="KZ235" s="2615"/>
      <c r="LA235" s="2615"/>
      <c r="LB235" s="2615"/>
      <c r="LC235" s="2615"/>
      <c r="LD235" s="2615"/>
      <c r="LE235" s="2615"/>
      <c r="LF235" s="2615"/>
      <c r="LG235" s="2615"/>
      <c r="LH235" s="2615"/>
      <c r="LI235" s="2615"/>
      <c r="LJ235" s="2615"/>
      <c r="LK235" s="2615"/>
      <c r="LL235" s="2615"/>
      <c r="LM235" s="2615"/>
      <c r="LN235" s="2615"/>
      <c r="LO235" s="2615"/>
      <c r="LP235" s="2615"/>
      <c r="LQ235" s="2615"/>
      <c r="LR235" s="2615"/>
      <c r="LS235" s="2615"/>
      <c r="LT235" s="2615"/>
      <c r="LU235" s="2615"/>
      <c r="LV235" s="2615"/>
      <c r="LW235" s="2615"/>
      <c r="LX235" s="2615"/>
      <c r="LY235" s="2615"/>
      <c r="LZ235" s="2615"/>
      <c r="MA235" s="2615"/>
      <c r="MB235" s="2615"/>
      <c r="MC235" s="2615"/>
      <c r="MD235" s="2615"/>
      <c r="ME235" s="2615"/>
      <c r="MF235" s="2615"/>
      <c r="MG235" s="2615"/>
      <c r="MH235" s="2615"/>
      <c r="MI235" s="2615"/>
      <c r="MJ235" s="2615"/>
      <c r="MK235" s="2615"/>
      <c r="ML235" s="2615"/>
      <c r="MM235" s="2615"/>
      <c r="MN235" s="2615"/>
      <c r="MO235" s="2615"/>
      <c r="MP235" s="2615"/>
      <c r="MQ235" s="2615"/>
      <c r="MR235" s="2615"/>
      <c r="MS235" s="2615"/>
      <c r="MT235" s="2615"/>
      <c r="MU235" s="2615"/>
      <c r="MV235" s="2615"/>
      <c r="MW235" s="2615"/>
      <c r="MX235" s="2615"/>
      <c r="MY235" s="2615"/>
      <c r="MZ235" s="2615"/>
      <c r="NA235" s="2615"/>
      <c r="NB235" s="2615"/>
      <c r="NC235" s="2615"/>
      <c r="ND235" s="2615"/>
      <c r="NE235" s="2615"/>
      <c r="NF235" s="2615"/>
      <c r="NG235" s="2615"/>
      <c r="NH235" s="2615"/>
      <c r="NI235" s="2615"/>
      <c r="NJ235" s="2615"/>
      <c r="NK235" s="2615"/>
      <c r="NL235" s="2615"/>
      <c r="NM235" s="2615"/>
      <c r="NN235" s="2615"/>
      <c r="NO235" s="2615"/>
      <c r="NP235" s="2615"/>
      <c r="NQ235" s="2615"/>
      <c r="NR235" s="2615"/>
      <c r="NS235" s="2615"/>
      <c r="NT235" s="2615"/>
      <c r="NU235" s="2615"/>
      <c r="NV235" s="2615"/>
      <c r="NW235" s="2615"/>
      <c r="NX235" s="2615"/>
      <c r="NY235" s="2615"/>
      <c r="NZ235" s="2615"/>
      <c r="OA235" s="2615"/>
      <c r="OB235" s="2615"/>
      <c r="OC235" s="2615"/>
      <c r="OD235" s="2615"/>
      <c r="OE235" s="2615"/>
      <c r="OF235" s="2615"/>
      <c r="OG235" s="2615"/>
      <c r="OH235" s="2615"/>
      <c r="OI235" s="2615"/>
      <c r="OJ235" s="2615"/>
      <c r="OK235" s="2615"/>
      <c r="OL235" s="2615"/>
      <c r="OM235" s="2615"/>
      <c r="ON235" s="2615"/>
      <c r="OO235" s="2615"/>
      <c r="OP235" s="2615"/>
      <c r="OQ235" s="2615"/>
      <c r="OR235" s="2615"/>
      <c r="OS235" s="2615"/>
      <c r="OT235" s="2615"/>
      <c r="OU235" s="2615"/>
      <c r="OV235" s="2615"/>
      <c r="OW235" s="2615"/>
      <c r="OX235" s="2615"/>
      <c r="OY235" s="2615"/>
      <c r="OZ235" s="2615"/>
      <c r="PA235" s="2615"/>
      <c r="PB235" s="2615"/>
      <c r="PC235" s="2615"/>
      <c r="PD235" s="2615"/>
      <c r="PE235" s="2615"/>
      <c r="PF235" s="2615"/>
      <c r="PG235" s="2615"/>
      <c r="PH235" s="2615"/>
      <c r="PI235" s="2615"/>
      <c r="PJ235" s="2615"/>
      <c r="PK235" s="2615"/>
      <c r="PL235" s="2615"/>
      <c r="PM235" s="2615"/>
      <c r="PN235" s="2615"/>
      <c r="PO235" s="2615"/>
      <c r="PP235" s="2615"/>
      <c r="PQ235" s="2615"/>
      <c r="PR235" s="2615"/>
      <c r="PS235" s="2615"/>
      <c r="PT235" s="2615"/>
      <c r="PU235" s="2615"/>
      <c r="PV235" s="2615"/>
      <c r="PW235" s="2615"/>
      <c r="PX235" s="2615"/>
      <c r="PY235" s="2615"/>
      <c r="PZ235" s="2615"/>
      <c r="QA235" s="2615"/>
      <c r="QB235" s="2615"/>
      <c r="QC235" s="2615"/>
      <c r="QD235" s="2615"/>
      <c r="QE235" s="2615"/>
      <c r="QF235" s="2615"/>
      <c r="QG235" s="2615"/>
      <c r="QH235" s="2615"/>
      <c r="QI235" s="2615"/>
      <c r="QJ235" s="2615"/>
      <c r="QK235" s="2615"/>
      <c r="QL235" s="2615"/>
      <c r="QM235" s="2615"/>
      <c r="QN235" s="2615"/>
      <c r="QO235" s="2615"/>
      <c r="QP235" s="2615"/>
      <c r="QQ235" s="2615"/>
      <c r="QR235" s="2615"/>
      <c r="QS235" s="2615"/>
      <c r="QT235" s="2615"/>
      <c r="QU235" s="2615"/>
      <c r="QV235" s="2615"/>
      <c r="QW235" s="2615"/>
      <c r="QX235" s="2615"/>
      <c r="QY235" s="2615"/>
      <c r="QZ235" s="2615"/>
      <c r="RA235" s="2615"/>
      <c r="RB235" s="2615"/>
      <c r="RC235" s="2615"/>
      <c r="RD235" s="2615"/>
      <c r="RE235" s="2615"/>
      <c r="RF235" s="2615"/>
      <c r="RG235" s="2615"/>
      <c r="RH235" s="2615"/>
      <c r="RI235" s="2615"/>
      <c r="RJ235" s="2615"/>
      <c r="RK235" s="2615"/>
      <c r="RL235" s="2615"/>
      <c r="RM235" s="2615"/>
      <c r="RN235" s="2615"/>
      <c r="RO235" s="2615"/>
      <c r="RP235" s="2615"/>
      <c r="RQ235" s="2615"/>
      <c r="RR235" s="2615"/>
      <c r="RS235" s="2615"/>
      <c r="RT235" s="2615"/>
      <c r="RU235" s="2615"/>
      <c r="RV235" s="2615"/>
      <c r="RW235" s="2615"/>
      <c r="RX235" s="2615"/>
      <c r="RY235" s="2615"/>
      <c r="RZ235" s="2615"/>
      <c r="SA235" s="2615"/>
      <c r="SB235" s="2615"/>
      <c r="SC235" s="2615"/>
      <c r="SD235" s="2615"/>
      <c r="SE235" s="2615"/>
      <c r="SF235" s="2615"/>
      <c r="SG235" s="2615"/>
      <c r="SH235" s="2615"/>
      <c r="SI235" s="2615"/>
      <c r="SJ235" s="2615"/>
      <c r="SK235" s="2615"/>
      <c r="SL235" s="2615"/>
      <c r="SM235" s="2615"/>
      <c r="SN235" s="2615"/>
      <c r="SO235" s="2615"/>
      <c r="SP235" s="2615"/>
      <c r="SQ235" s="2615"/>
      <c r="SR235" s="2615"/>
      <c r="SS235" s="2615"/>
      <c r="ST235" s="2615"/>
      <c r="SU235" s="2615"/>
      <c r="SV235" s="2615"/>
      <c r="SW235" s="2615"/>
      <c r="SX235" s="2615"/>
      <c r="SY235" s="2615"/>
      <c r="SZ235" s="2615"/>
      <c r="TA235" s="2615"/>
      <c r="TB235" s="2615"/>
      <c r="TC235" s="2615"/>
      <c r="TD235" s="2615"/>
      <c r="TE235" s="2615"/>
      <c r="TF235" s="2615"/>
      <c r="TG235" s="2615"/>
      <c r="TH235" s="2615"/>
      <c r="TI235" s="2615"/>
      <c r="TJ235" s="2615"/>
      <c r="TK235" s="2615"/>
      <c r="TL235" s="2615"/>
      <c r="TM235" s="2615"/>
      <c r="TN235" s="2615"/>
      <c r="TO235" s="2615"/>
      <c r="TP235" s="2615"/>
      <c r="TQ235" s="2615"/>
      <c r="TR235" s="2615"/>
      <c r="TS235" s="2615"/>
      <c r="TT235" s="2615"/>
      <c r="TU235" s="2615"/>
      <c r="TV235" s="2615"/>
      <c r="TW235" s="2615"/>
      <c r="TX235" s="2615"/>
      <c r="TY235" s="2615"/>
      <c r="TZ235" s="2615"/>
      <c r="UA235" s="2615"/>
      <c r="UB235" s="2615"/>
      <c r="UC235" s="2615"/>
      <c r="UD235" s="2615"/>
      <c r="UE235" s="2615"/>
      <c r="UF235" s="2615"/>
      <c r="UG235" s="2615"/>
      <c r="UH235" s="2615"/>
      <c r="UI235" s="2615"/>
      <c r="UJ235" s="2615"/>
      <c r="UK235" s="2615"/>
      <c r="UL235" s="2615"/>
      <c r="UM235" s="2615"/>
      <c r="UN235" s="2615"/>
      <c r="UO235" s="2615"/>
      <c r="UP235" s="2615"/>
      <c r="UQ235" s="2615"/>
      <c r="UR235" s="2615"/>
      <c r="US235" s="2615"/>
      <c r="UT235" s="2615"/>
      <c r="UU235" s="2615"/>
      <c r="UV235" s="2615"/>
      <c r="UW235" s="2615"/>
      <c r="UX235" s="2615"/>
      <c r="UY235" s="2615"/>
      <c r="UZ235" s="2615"/>
      <c r="VA235" s="2615"/>
      <c r="VB235" s="2615"/>
      <c r="VC235" s="2615"/>
      <c r="VD235" s="2615"/>
      <c r="VE235" s="2615"/>
      <c r="VF235" s="2615"/>
      <c r="VG235" s="2615"/>
      <c r="VH235" s="2615"/>
      <c r="VI235" s="2615"/>
      <c r="VJ235" s="2615"/>
      <c r="VK235" s="2615"/>
      <c r="VL235" s="2615"/>
      <c r="VM235" s="2615"/>
      <c r="VN235" s="2615"/>
      <c r="VO235" s="2615"/>
      <c r="VP235" s="2615"/>
      <c r="VQ235" s="2615"/>
      <c r="VR235" s="2615"/>
      <c r="VS235" s="2615"/>
      <c r="VT235" s="2615"/>
      <c r="VU235" s="2615"/>
      <c r="VV235" s="2615"/>
      <c r="VW235" s="2615"/>
      <c r="VX235" s="2615"/>
      <c r="VY235" s="2615"/>
      <c r="VZ235" s="2615"/>
      <c r="WA235" s="2615"/>
      <c r="WB235" s="2615"/>
      <c r="WC235" s="2615"/>
      <c r="WD235" s="2615"/>
      <c r="WE235" s="2615"/>
      <c r="WF235" s="2615"/>
      <c r="WG235" s="2615"/>
      <c r="WH235" s="2615"/>
      <c r="WI235" s="2615"/>
      <c r="WJ235" s="2615"/>
      <c r="WK235" s="2615"/>
      <c r="WL235" s="2615"/>
      <c r="WM235" s="2615"/>
      <c r="WN235" s="2615"/>
      <c r="WO235" s="2615"/>
      <c r="WP235" s="2615"/>
      <c r="WQ235" s="2615"/>
      <c r="WR235" s="2615"/>
      <c r="WS235" s="2615"/>
      <c r="WT235" s="2615"/>
      <c r="WU235" s="2615"/>
      <c r="WV235" s="2615"/>
      <c r="WW235" s="2615"/>
      <c r="WX235" s="2615"/>
      <c r="WY235" s="2615"/>
      <c r="WZ235" s="2615"/>
      <c r="XA235" s="2615"/>
      <c r="XB235" s="2615"/>
      <c r="XC235" s="2615"/>
      <c r="XD235" s="2615"/>
      <c r="XE235" s="2615"/>
      <c r="XF235" s="2615"/>
      <c r="XG235" s="2615"/>
      <c r="XH235" s="2615"/>
      <c r="XI235" s="2615"/>
      <c r="XJ235" s="2615"/>
      <c r="XK235" s="2615"/>
      <c r="XL235" s="2615"/>
      <c r="XM235" s="2615"/>
      <c r="XN235" s="2615"/>
      <c r="XO235" s="2615"/>
      <c r="XP235" s="2615"/>
      <c r="XQ235" s="2615"/>
      <c r="XR235" s="2615"/>
      <c r="XS235" s="2615"/>
      <c r="XT235" s="2615"/>
      <c r="XU235" s="2615"/>
      <c r="XV235" s="2615"/>
      <c r="XW235" s="2615"/>
      <c r="XX235" s="2615"/>
      <c r="XY235" s="2615"/>
      <c r="XZ235" s="2615"/>
      <c r="YA235" s="2615"/>
      <c r="YB235" s="2615"/>
      <c r="YC235" s="2615"/>
      <c r="YD235" s="2615"/>
      <c r="YE235" s="2615"/>
      <c r="YF235" s="2615"/>
      <c r="YG235" s="2615"/>
      <c r="YH235" s="2615"/>
      <c r="YI235" s="2615"/>
      <c r="YJ235" s="2615"/>
      <c r="YK235" s="2615"/>
      <c r="YL235" s="2615"/>
      <c r="YM235" s="2615"/>
      <c r="YN235" s="2615"/>
      <c r="YO235" s="2615"/>
      <c r="YP235" s="2615"/>
      <c r="YQ235" s="2615"/>
      <c r="YR235" s="2615"/>
      <c r="YS235" s="2615"/>
      <c r="YT235" s="2615"/>
      <c r="YU235" s="2615"/>
      <c r="YV235" s="2615"/>
      <c r="YW235" s="2615"/>
      <c r="YX235" s="2615"/>
      <c r="YY235" s="2615"/>
      <c r="YZ235" s="2615"/>
      <c r="ZA235" s="2615"/>
      <c r="ZB235" s="2615"/>
      <c r="ZC235" s="2615"/>
      <c r="ZD235" s="2615"/>
      <c r="ZE235" s="2615"/>
      <c r="ZF235" s="2615"/>
      <c r="ZG235" s="2615"/>
      <c r="ZH235" s="2615"/>
      <c r="ZI235" s="2615"/>
      <c r="ZJ235" s="2615"/>
      <c r="ZK235" s="2615"/>
      <c r="ZL235" s="2615"/>
      <c r="ZM235" s="2615"/>
      <c r="ZN235" s="2615"/>
      <c r="ZO235" s="2615"/>
      <c r="ZP235" s="2615"/>
      <c r="ZQ235" s="2615"/>
      <c r="ZR235" s="2615"/>
      <c r="ZS235" s="2615"/>
      <c r="ZT235" s="2615"/>
      <c r="ZU235" s="2615"/>
      <c r="ZV235" s="2615"/>
      <c r="ZW235" s="2615"/>
      <c r="ZX235" s="2615"/>
      <c r="ZY235" s="2615"/>
      <c r="ZZ235" s="2615"/>
      <c r="AAA235" s="2615"/>
      <c r="AAB235" s="2615"/>
      <c r="AAC235" s="2615"/>
      <c r="AAD235" s="2615"/>
      <c r="AAE235" s="2615"/>
      <c r="AAF235" s="2615"/>
      <c r="AAG235" s="2615"/>
      <c r="AAH235" s="2615"/>
      <c r="AAI235" s="2615"/>
      <c r="AAJ235" s="2615"/>
      <c r="AAK235" s="2615"/>
      <c r="AAL235" s="2615"/>
      <c r="AAM235" s="2615"/>
      <c r="AAN235" s="2615"/>
      <c r="AAO235" s="2615"/>
      <c r="AAP235" s="2615"/>
      <c r="AAQ235" s="2615"/>
      <c r="AAR235" s="2615"/>
      <c r="AAS235" s="2615"/>
      <c r="AAT235" s="2615"/>
      <c r="AAU235" s="2615"/>
      <c r="AAV235" s="2615"/>
      <c r="AAW235" s="2615"/>
      <c r="AAX235" s="2615"/>
      <c r="AAY235" s="2615"/>
      <c r="AAZ235" s="2615"/>
      <c r="ABA235" s="2615"/>
      <c r="ABB235" s="2615"/>
      <c r="ABC235" s="2615"/>
      <c r="ABD235" s="2615"/>
      <c r="ABE235" s="2615"/>
      <c r="ABF235" s="2615"/>
      <c r="ABG235" s="2615"/>
      <c r="ABH235" s="2615"/>
      <c r="ABI235" s="2615"/>
      <c r="ABJ235" s="2615"/>
      <c r="ABK235" s="2615"/>
      <c r="ABL235" s="2615"/>
      <c r="ABM235" s="2615"/>
      <c r="ABN235" s="2615"/>
      <c r="ABO235" s="2615"/>
      <c r="ABP235" s="2615"/>
      <c r="ABQ235" s="2615"/>
      <c r="ABR235" s="2615"/>
      <c r="ABS235" s="2615"/>
      <c r="ABT235" s="2615"/>
      <c r="ABU235" s="2615"/>
      <c r="ABV235" s="2615"/>
      <c r="ABW235" s="2615"/>
      <c r="ABX235" s="2615"/>
      <c r="ABY235" s="2615"/>
      <c r="ABZ235" s="2615"/>
      <c r="ACA235" s="2615"/>
      <c r="ACB235" s="2615"/>
      <c r="ACC235" s="2615"/>
      <c r="ACD235" s="2615"/>
      <c r="ACE235" s="2615"/>
      <c r="ACF235" s="2615"/>
      <c r="ACG235" s="2615"/>
      <c r="ACH235" s="2615"/>
      <c r="ACI235" s="2615"/>
      <c r="ACJ235" s="2615"/>
      <c r="ACK235" s="2615"/>
      <c r="ACL235" s="2615"/>
      <c r="ACM235" s="2615"/>
      <c r="ACN235" s="2615"/>
      <c r="ACO235" s="2615"/>
      <c r="ACP235" s="2615"/>
      <c r="ACQ235" s="2615"/>
      <c r="ACR235" s="2615"/>
      <c r="ACS235" s="2615"/>
      <c r="ACT235" s="2615"/>
      <c r="ACU235" s="2615"/>
      <c r="ACV235" s="2615"/>
      <c r="ACW235" s="2615"/>
      <c r="ACX235" s="2615"/>
      <c r="ACY235" s="2615"/>
      <c r="ACZ235" s="2615"/>
      <c r="ADA235" s="2615"/>
      <c r="ADB235" s="2615"/>
      <c r="ADC235" s="2615"/>
      <c r="ADD235" s="2615"/>
      <c r="ADE235" s="2615"/>
      <c r="ADF235" s="2615"/>
      <c r="ADG235" s="2615"/>
      <c r="ADH235" s="2615"/>
      <c r="ADI235" s="2615"/>
      <c r="ADJ235" s="2615"/>
      <c r="ADK235" s="2615"/>
      <c r="ADL235" s="2615"/>
      <c r="ADM235" s="2615"/>
      <c r="ADN235" s="2615"/>
      <c r="ADO235" s="2615"/>
      <c r="ADP235" s="2615"/>
      <c r="ADQ235" s="2615"/>
      <c r="ADR235" s="2615"/>
      <c r="ADS235" s="2615"/>
      <c r="ADT235" s="2615"/>
      <c r="ADU235" s="2615"/>
      <c r="ADV235" s="2615"/>
      <c r="ADW235" s="2615"/>
      <c r="ADX235" s="2615"/>
      <c r="ADY235" s="2615"/>
      <c r="ADZ235" s="2615"/>
      <c r="AEA235" s="2615"/>
      <c r="AEB235" s="2615"/>
      <c r="AEC235" s="2615"/>
      <c r="AED235" s="2615"/>
      <c r="AEE235" s="2615"/>
      <c r="AEF235" s="2615"/>
      <c r="AEG235" s="2615"/>
      <c r="AEH235" s="2615"/>
      <c r="AEI235" s="2615"/>
      <c r="AEJ235" s="2615"/>
      <c r="AEK235" s="2615"/>
      <c r="AEL235" s="2615"/>
      <c r="AEM235" s="2615"/>
      <c r="AEN235" s="2615"/>
      <c r="AEO235" s="2615"/>
      <c r="AEP235" s="2615"/>
      <c r="AEQ235" s="2615"/>
      <c r="AER235" s="2615"/>
      <c r="AES235" s="2615"/>
      <c r="AET235" s="2615"/>
      <c r="AEU235" s="2615"/>
      <c r="AEV235" s="2615"/>
      <c r="AEW235" s="2615"/>
      <c r="AEX235" s="2615"/>
      <c r="AEY235" s="2615"/>
      <c r="AEZ235" s="2615"/>
      <c r="AFA235" s="2615"/>
      <c r="AFB235" s="2615"/>
      <c r="AFC235" s="2615"/>
      <c r="AFD235" s="2615"/>
      <c r="AFE235" s="2615"/>
      <c r="AFF235" s="2615"/>
      <c r="AFG235" s="2615"/>
      <c r="AFH235" s="2615"/>
      <c r="AFI235" s="2615"/>
      <c r="AFJ235" s="2615"/>
      <c r="AFK235" s="2615"/>
      <c r="AFL235" s="2615"/>
      <c r="AFM235" s="2615"/>
      <c r="AFN235" s="2615"/>
      <c r="AFO235" s="2615"/>
      <c r="AFP235" s="2615"/>
      <c r="AFQ235" s="2615"/>
      <c r="AFR235" s="2615"/>
      <c r="AFS235" s="2615"/>
      <c r="AFT235" s="2615"/>
      <c r="AFU235" s="2615"/>
      <c r="AFV235" s="2615"/>
      <c r="AFW235" s="2615"/>
      <c r="AFX235" s="2615"/>
      <c r="AFY235" s="2615"/>
      <c r="AFZ235" s="2615"/>
      <c r="AGA235" s="2615"/>
      <c r="AGB235" s="2615"/>
      <c r="AGC235" s="2615"/>
      <c r="AGD235" s="2615"/>
      <c r="AGE235" s="2615"/>
      <c r="AGF235" s="2615"/>
      <c r="AGG235" s="2615"/>
      <c r="AGH235" s="2615"/>
      <c r="AGI235" s="2615"/>
      <c r="AGJ235" s="2615"/>
      <c r="AGK235" s="2615"/>
      <c r="AGL235" s="2615"/>
      <c r="AGM235" s="2615"/>
      <c r="AGN235" s="2615"/>
      <c r="AGO235" s="2615"/>
      <c r="AGP235" s="2615"/>
      <c r="AGQ235" s="2615"/>
      <c r="AGR235" s="2615"/>
      <c r="AGS235" s="2615"/>
      <c r="AGT235" s="2615"/>
      <c r="AGU235" s="2615"/>
      <c r="AGV235" s="2615"/>
      <c r="AGW235" s="2615"/>
      <c r="AGX235" s="2615"/>
      <c r="AGY235" s="2615"/>
      <c r="AGZ235" s="2615"/>
      <c r="AHA235" s="2615"/>
      <c r="AHB235" s="2615"/>
      <c r="AHC235" s="2615"/>
      <c r="AHD235" s="2615"/>
      <c r="AHE235" s="2615"/>
      <c r="AHF235" s="2615"/>
      <c r="AHG235" s="2615"/>
      <c r="AHH235" s="2615"/>
      <c r="AHI235" s="2615"/>
      <c r="AHJ235" s="2615"/>
      <c r="AHK235" s="2615"/>
      <c r="AHL235" s="2615"/>
      <c r="AHM235" s="2615"/>
      <c r="AHN235" s="2615"/>
      <c r="AHO235" s="2615"/>
      <c r="AHP235" s="2615"/>
      <c r="AHQ235" s="2615"/>
      <c r="AHR235" s="2615"/>
      <c r="AHS235" s="2615"/>
      <c r="AHT235" s="2615"/>
      <c r="AHU235" s="2615"/>
      <c r="AHV235" s="2615"/>
      <c r="AHW235" s="2615"/>
      <c r="AHX235" s="2615"/>
      <c r="AHY235" s="2615"/>
      <c r="AHZ235" s="2615"/>
      <c r="AIA235" s="2615"/>
      <c r="AIB235" s="2615"/>
      <c r="AIC235" s="2615"/>
      <c r="AID235" s="2615"/>
      <c r="AIE235" s="2615"/>
      <c r="AIF235" s="2615"/>
      <c r="AIG235" s="2615"/>
      <c r="AIH235" s="2615"/>
      <c r="AII235" s="2615"/>
      <c r="AIJ235" s="2615"/>
      <c r="AIK235" s="2615"/>
      <c r="AIL235" s="2615"/>
      <c r="AIM235" s="2615"/>
      <c r="AIN235" s="2615"/>
      <c r="AIO235" s="2615"/>
      <c r="AIP235" s="2615"/>
      <c r="AIQ235" s="2615"/>
      <c r="AIR235" s="2615"/>
      <c r="AIS235" s="2615"/>
      <c r="AIT235" s="2615"/>
      <c r="AIU235" s="2615"/>
      <c r="AIV235" s="2615"/>
      <c r="AIW235" s="2615"/>
      <c r="AIX235" s="2615"/>
      <c r="AIY235" s="2615"/>
      <c r="AIZ235" s="2615"/>
      <c r="AJA235" s="2615"/>
      <c r="AJB235" s="2615"/>
      <c r="AJC235" s="2615"/>
      <c r="AJD235" s="2615"/>
      <c r="AJE235" s="2615"/>
      <c r="AJF235" s="2615"/>
      <c r="AJG235" s="2615"/>
      <c r="AJH235" s="2615"/>
      <c r="AJI235" s="2615"/>
      <c r="AJJ235" s="2615"/>
      <c r="AJK235" s="2615"/>
      <c r="AJL235" s="2615"/>
      <c r="AJM235" s="2615"/>
      <c r="AJN235" s="2615"/>
      <c r="AJO235" s="2615"/>
      <c r="AJP235" s="2615"/>
      <c r="AJQ235" s="2615"/>
      <c r="AJR235" s="2615"/>
      <c r="AJS235" s="2615"/>
      <c r="AJT235" s="2615"/>
      <c r="AJU235" s="2615"/>
      <c r="AJV235" s="2615"/>
      <c r="AJW235" s="2615"/>
      <c r="AJX235" s="2615"/>
      <c r="AJY235" s="2615"/>
      <c r="AJZ235" s="2615"/>
      <c r="AKA235" s="2615"/>
      <c r="AKB235" s="2615"/>
      <c r="AKC235" s="2615"/>
      <c r="AKD235" s="2615"/>
      <c r="AKE235" s="2615"/>
      <c r="AKF235" s="2615"/>
      <c r="AKG235" s="2615"/>
      <c r="AKH235" s="2615"/>
      <c r="AKI235" s="2615"/>
      <c r="AKJ235" s="2615"/>
      <c r="AKK235" s="2615"/>
      <c r="AKL235" s="2615"/>
      <c r="AKM235" s="2615"/>
      <c r="AKN235" s="2615"/>
      <c r="AKO235" s="2615"/>
      <c r="AKP235" s="2615"/>
      <c r="AKQ235" s="2615"/>
      <c r="AKR235" s="2615"/>
      <c r="AKS235" s="2615"/>
      <c r="AKT235" s="2615"/>
      <c r="AKU235" s="2615"/>
      <c r="AKV235" s="2615"/>
      <c r="AKW235" s="2615"/>
      <c r="AKX235" s="2615"/>
      <c r="AKY235" s="2615"/>
      <c r="AKZ235" s="2615"/>
      <c r="ALA235" s="2615"/>
      <c r="ALB235" s="2615"/>
      <c r="ALC235" s="2615"/>
      <c r="ALD235" s="2615"/>
      <c r="ALE235" s="2615"/>
      <c r="ALF235" s="2615"/>
      <c r="ALG235" s="2615"/>
      <c r="ALH235" s="2615"/>
      <c r="ALI235" s="2615"/>
      <c r="ALJ235" s="2615"/>
      <c r="ALK235" s="2615"/>
      <c r="ALL235" s="2615"/>
      <c r="ALM235" s="2615"/>
      <c r="ALN235" s="2615"/>
      <c r="ALO235" s="2615"/>
      <c r="ALP235" s="2615"/>
      <c r="ALQ235" s="2615"/>
      <c r="ALR235" s="2615"/>
      <c r="ALS235" s="2615"/>
      <c r="ALT235" s="2615"/>
      <c r="ALU235" s="2615"/>
      <c r="ALV235" s="2615"/>
      <c r="ALW235" s="2615"/>
      <c r="ALX235" s="2615"/>
      <c r="ALY235" s="2615"/>
      <c r="ALZ235" s="2615"/>
      <c r="AMA235" s="2615"/>
      <c r="AMB235" s="2615"/>
      <c r="AMC235" s="2615"/>
      <c r="AMD235" s="2615"/>
      <c r="AME235" s="2615"/>
      <c r="AMF235" s="2615"/>
      <c r="AMG235" s="2615"/>
      <c r="AMH235" s="2615"/>
      <c r="AMI235" s="2615"/>
      <c r="AMJ235" s="2615"/>
      <c r="AMK235" s="2615"/>
      <c r="AML235" s="2615"/>
      <c r="AMM235" s="2615"/>
      <c r="AMN235" s="2615"/>
      <c r="AMO235" s="2615"/>
      <c r="AMP235" s="2615"/>
      <c r="AMQ235" s="2615"/>
      <c r="AMR235" s="2615"/>
      <c r="AMS235" s="2615"/>
      <c r="AMT235" s="2615"/>
      <c r="AMU235" s="2615"/>
      <c r="AMV235" s="2615"/>
      <c r="AMW235" s="2615"/>
      <c r="AMX235" s="2615"/>
      <c r="AMY235" s="2615"/>
      <c r="AMZ235" s="2615"/>
      <c r="ANA235" s="2615"/>
      <c r="ANB235" s="2615"/>
      <c r="ANC235" s="2615"/>
      <c r="AND235" s="2615"/>
      <c r="ANE235" s="2615"/>
      <c r="ANF235" s="2615"/>
      <c r="ANG235" s="2615"/>
      <c r="ANH235" s="2615"/>
      <c r="ANI235" s="2615"/>
      <c r="ANJ235" s="2615"/>
      <c r="ANK235" s="2615"/>
      <c r="ANL235" s="2615"/>
      <c r="ANM235" s="2615"/>
      <c r="ANN235" s="2615"/>
      <c r="ANO235" s="2615"/>
      <c r="ANP235" s="2615"/>
      <c r="ANQ235" s="2615"/>
      <c r="ANR235" s="2615"/>
      <c r="ANS235" s="2615"/>
      <c r="ANT235" s="2615"/>
      <c r="ANU235" s="2615"/>
      <c r="ANV235" s="2615"/>
      <c r="ANW235" s="2615"/>
      <c r="ANX235" s="2615"/>
      <c r="ANY235" s="2615"/>
      <c r="ANZ235" s="2615"/>
      <c r="AOA235" s="2615"/>
      <c r="AOB235" s="2615"/>
      <c r="AOC235" s="2615"/>
      <c r="AOD235" s="2615"/>
      <c r="AOE235" s="2615"/>
      <c r="AOF235" s="2615"/>
      <c r="AOG235" s="2615"/>
      <c r="AOH235" s="2615"/>
      <c r="AOI235" s="2615"/>
      <c r="AOJ235" s="2615"/>
      <c r="AOK235" s="2615"/>
      <c r="AOL235" s="2615"/>
      <c r="AOM235" s="2615"/>
      <c r="AON235" s="2615"/>
      <c r="AOO235" s="2615"/>
      <c r="AOP235" s="2615"/>
      <c r="AOQ235" s="2615"/>
      <c r="AOR235" s="2615"/>
      <c r="AOS235" s="2615"/>
      <c r="AOT235" s="2615"/>
      <c r="AOU235" s="2615"/>
      <c r="AOV235" s="2615"/>
      <c r="AOW235" s="2615"/>
      <c r="AOX235" s="2615"/>
      <c r="AOY235" s="2615"/>
      <c r="AOZ235" s="2615"/>
      <c r="APA235" s="2615"/>
      <c r="APB235" s="2615"/>
      <c r="APC235" s="2615"/>
      <c r="APD235" s="2615"/>
      <c r="APE235" s="2615"/>
      <c r="APF235" s="2615"/>
      <c r="APG235" s="2615"/>
      <c r="APH235" s="2615"/>
      <c r="API235" s="2615"/>
      <c r="APJ235" s="2615"/>
      <c r="APK235" s="2615"/>
      <c r="APL235" s="2615"/>
      <c r="APM235" s="2615"/>
      <c r="APN235" s="2615"/>
      <c r="APO235" s="2615"/>
      <c r="APP235" s="2615"/>
      <c r="APQ235" s="2615"/>
      <c r="APR235" s="2615"/>
      <c r="APS235" s="2615"/>
      <c r="APT235" s="2615"/>
      <c r="APU235" s="2615"/>
      <c r="APV235" s="2615"/>
      <c r="APW235" s="2615"/>
      <c r="APX235" s="2615"/>
      <c r="APY235" s="2615"/>
      <c r="APZ235" s="2615"/>
      <c r="AQA235" s="2615"/>
      <c r="AQB235" s="2615"/>
      <c r="AQC235" s="2615"/>
      <c r="AQD235" s="2615"/>
      <c r="AQE235" s="2615"/>
      <c r="AQF235" s="2615"/>
      <c r="AQG235" s="2615"/>
      <c r="AQH235" s="2615"/>
      <c r="AQI235" s="2615"/>
      <c r="AQJ235" s="2615"/>
      <c r="AQK235" s="2615"/>
      <c r="AQL235" s="2615"/>
      <c r="AQM235" s="2615"/>
      <c r="AQN235" s="2615"/>
      <c r="AQO235" s="2615"/>
      <c r="AQP235" s="2615"/>
      <c r="AQQ235" s="2615"/>
      <c r="AQR235" s="2615"/>
      <c r="AQS235" s="2615"/>
      <c r="AQT235" s="2615"/>
      <c r="AQU235" s="2615"/>
      <c r="AQV235" s="2615"/>
      <c r="AQW235" s="2615"/>
      <c r="AQX235" s="2615"/>
      <c r="AQY235" s="2615"/>
      <c r="AQZ235" s="2615"/>
      <c r="ARA235" s="2615"/>
      <c r="ARB235" s="2615"/>
      <c r="ARC235" s="2615"/>
      <c r="ARD235" s="2615"/>
      <c r="ARE235" s="2615"/>
      <c r="ARF235" s="2615"/>
      <c r="ARG235" s="2615"/>
      <c r="ARH235" s="2615"/>
      <c r="ARI235" s="2615"/>
      <c r="ARJ235" s="2615"/>
      <c r="ARK235" s="2615"/>
      <c r="ARL235" s="2615"/>
      <c r="ARM235" s="2615"/>
      <c r="ARN235" s="2615"/>
      <c r="ARO235" s="2615"/>
      <c r="ARP235" s="2615"/>
      <c r="ARQ235" s="2615"/>
      <c r="ARR235" s="2615"/>
      <c r="ARS235" s="2615"/>
      <c r="ART235" s="2615"/>
      <c r="ARU235" s="2615"/>
      <c r="ARV235" s="2615"/>
      <c r="ARW235" s="2615"/>
      <c r="ARX235" s="2615"/>
      <c r="ARY235" s="2615"/>
      <c r="ARZ235" s="2615"/>
      <c r="ASA235" s="2615"/>
      <c r="ASB235" s="2615"/>
      <c r="ASC235" s="2615"/>
      <c r="ASD235" s="2615"/>
      <c r="ASE235" s="2615"/>
      <c r="ASF235" s="2615"/>
      <c r="ASG235" s="2615"/>
      <c r="ASH235" s="2615"/>
      <c r="ASI235" s="2615"/>
      <c r="ASJ235" s="2615"/>
      <c r="ASK235" s="2615"/>
      <c r="ASL235" s="2615"/>
      <c r="ASM235" s="2615"/>
      <c r="ASN235" s="2615"/>
      <c r="ASO235" s="2615"/>
      <c r="ASP235" s="2615"/>
      <c r="ASQ235" s="2615"/>
      <c r="ASR235" s="2615"/>
      <c r="ASS235" s="2615"/>
      <c r="AST235" s="2615"/>
      <c r="ASU235" s="2615"/>
      <c r="ASV235" s="2615"/>
      <c r="ASW235" s="2615"/>
      <c r="ASX235" s="2615"/>
      <c r="ASY235" s="2615"/>
      <c r="ASZ235" s="2615"/>
      <c r="ATA235" s="2615"/>
      <c r="ATB235" s="2615"/>
      <c r="ATC235" s="2615"/>
      <c r="ATD235" s="2615"/>
      <c r="ATE235" s="2615"/>
      <c r="ATF235" s="2615"/>
      <c r="ATG235" s="2615"/>
      <c r="ATH235" s="2615"/>
      <c r="ATI235" s="2615"/>
      <c r="ATJ235" s="2615"/>
      <c r="ATK235" s="2615"/>
      <c r="ATL235" s="2615"/>
      <c r="ATM235" s="2615"/>
      <c r="ATN235" s="2615"/>
      <c r="ATO235" s="2615"/>
      <c r="ATP235" s="2615"/>
      <c r="ATQ235" s="2615"/>
      <c r="ATR235" s="2615"/>
      <c r="ATS235" s="2615"/>
      <c r="ATT235" s="2615"/>
      <c r="ATU235" s="2615"/>
      <c r="ATV235" s="2615"/>
      <c r="ATW235" s="2615"/>
      <c r="ATX235" s="2615"/>
      <c r="ATY235" s="2615"/>
      <c r="ATZ235" s="2615"/>
      <c r="AUA235" s="2615"/>
      <c r="AUB235" s="2615"/>
      <c r="AUC235" s="2615"/>
      <c r="AUD235" s="2615"/>
      <c r="AUE235" s="2615"/>
      <c r="AUF235" s="2615"/>
      <c r="AUG235" s="2615"/>
      <c r="AUH235" s="2615"/>
      <c r="AUI235" s="2615"/>
      <c r="AUJ235" s="2615"/>
      <c r="AUK235" s="2615"/>
      <c r="AUL235" s="2615"/>
      <c r="AUM235" s="2615"/>
      <c r="AUN235" s="2615"/>
      <c r="AUO235" s="2615"/>
      <c r="AUP235" s="2615"/>
      <c r="AUQ235" s="2615"/>
      <c r="AUR235" s="2615"/>
      <c r="AUS235" s="2615"/>
      <c r="AUT235" s="2615"/>
      <c r="AUU235" s="2615"/>
      <c r="AUV235" s="2615"/>
      <c r="AUW235" s="2615"/>
      <c r="AUX235" s="2615"/>
      <c r="AUY235" s="2615"/>
      <c r="AUZ235" s="2615"/>
      <c r="AVA235" s="2615"/>
      <c r="AVB235" s="2615"/>
      <c r="AVC235" s="2615"/>
      <c r="AVD235" s="2615"/>
      <c r="AVE235" s="2615"/>
      <c r="AVF235" s="2615"/>
      <c r="AVG235" s="2615"/>
      <c r="AVH235" s="2615"/>
      <c r="AVI235" s="2615"/>
      <c r="AVJ235" s="2615"/>
      <c r="AVK235" s="2615"/>
      <c r="AVL235" s="2615"/>
      <c r="AVM235" s="2615"/>
      <c r="AVN235" s="2615"/>
      <c r="AVO235" s="2615"/>
      <c r="AVP235" s="2615"/>
      <c r="AVQ235" s="2615"/>
      <c r="AVR235" s="2615"/>
      <c r="AVS235" s="2615"/>
      <c r="AVT235" s="2615"/>
      <c r="AVU235" s="2615"/>
      <c r="AVV235" s="2615"/>
      <c r="AVW235" s="2615"/>
      <c r="AVX235" s="2615"/>
      <c r="AVY235" s="2615"/>
      <c r="AVZ235" s="2615"/>
      <c r="AWA235" s="2615"/>
      <c r="AWB235" s="2615"/>
      <c r="AWC235" s="2615"/>
      <c r="AWD235" s="2615"/>
      <c r="AWE235" s="2615"/>
      <c r="AWF235" s="2615"/>
      <c r="AWG235" s="2615"/>
      <c r="AWH235" s="2615"/>
      <c r="AWI235" s="2615"/>
      <c r="AWJ235" s="2615"/>
      <c r="AWK235" s="2615"/>
      <c r="AWL235" s="2615"/>
      <c r="AWM235" s="2615"/>
      <c r="AWN235" s="2615"/>
      <c r="AWO235" s="2615"/>
      <c r="AWP235" s="2615"/>
      <c r="AWQ235" s="2615"/>
      <c r="AWR235" s="2615"/>
      <c r="AWS235" s="2615"/>
      <c r="AWT235" s="2615"/>
      <c r="AWU235" s="2615"/>
      <c r="AWV235" s="2615"/>
      <c r="AWW235" s="2615"/>
      <c r="AWX235" s="2615"/>
      <c r="AWY235" s="2615"/>
      <c r="AWZ235" s="2615"/>
      <c r="AXA235" s="2615"/>
      <c r="AXB235" s="2615"/>
      <c r="AXC235" s="2615"/>
      <c r="AXD235" s="2615"/>
      <c r="AXE235" s="2615"/>
      <c r="AXF235" s="2615"/>
      <c r="AXG235" s="2615"/>
      <c r="AXH235" s="2615"/>
      <c r="AXI235" s="2615"/>
      <c r="AXJ235" s="2615"/>
    </row>
    <row r="236" spans="1:1310" s="2616" customFormat="1" ht="56.25" customHeight="1">
      <c r="A236" s="2617"/>
      <c r="B236" s="5496" t="s">
        <v>1883</v>
      </c>
      <c r="C236" s="5496"/>
      <c r="D236" s="5496"/>
      <c r="E236" s="5496"/>
      <c r="F236" s="2619"/>
      <c r="G236" s="5497" t="s">
        <v>1883</v>
      </c>
      <c r="H236" s="5497"/>
      <c r="I236" s="5497"/>
      <c r="J236" s="2622"/>
      <c r="K236" s="5498" t="s">
        <v>1884</v>
      </c>
      <c r="L236" s="5498"/>
      <c r="M236" s="5498"/>
      <c r="N236" s="2622"/>
      <c r="O236" s="5499" t="s">
        <v>1885</v>
      </c>
      <c r="P236" s="5499"/>
      <c r="Q236" s="5499"/>
      <c r="R236" s="306"/>
      <c r="S236" s="306"/>
      <c r="T236" s="306"/>
      <c r="U236" s="306"/>
      <c r="V236" s="306"/>
      <c r="W236" s="306"/>
      <c r="X236" s="306"/>
      <c r="Y236" s="306"/>
      <c r="Z236" s="306"/>
      <c r="AA236" s="306"/>
      <c r="AB236" s="306"/>
      <c r="AC236" s="306"/>
      <c r="AD236" s="2615"/>
      <c r="AE236" s="2615"/>
      <c r="AF236" s="2615"/>
      <c r="AG236" s="2615"/>
      <c r="AH236" s="2615"/>
      <c r="AI236" s="2615"/>
      <c r="AJ236" s="2615"/>
      <c r="AK236" s="2615"/>
      <c r="AL236" s="2615"/>
      <c r="AM236" s="2615"/>
      <c r="AN236" s="2615"/>
      <c r="AO236" s="2615"/>
      <c r="AP236" s="2615"/>
      <c r="AQ236" s="2615"/>
      <c r="AR236" s="2615"/>
      <c r="AS236" s="2615"/>
      <c r="AT236" s="2615"/>
      <c r="AU236" s="2615"/>
      <c r="AV236" s="2615"/>
      <c r="AW236" s="2615"/>
      <c r="AX236" s="2615"/>
      <c r="AY236" s="2615"/>
      <c r="AZ236" s="2615"/>
      <c r="BA236" s="2615"/>
      <c r="BB236" s="2615"/>
      <c r="BC236" s="2615"/>
      <c r="BD236" s="2615"/>
      <c r="BE236" s="2615"/>
      <c r="BF236" s="2615"/>
      <c r="BG236" s="2615"/>
      <c r="BH236" s="2615"/>
      <c r="BI236" s="2615"/>
      <c r="BJ236" s="2615"/>
      <c r="BK236" s="2615"/>
      <c r="BL236" s="2615"/>
      <c r="BM236" s="2615"/>
      <c r="BN236" s="2615"/>
      <c r="BO236" s="2615"/>
      <c r="BP236" s="2615"/>
      <c r="BQ236" s="2615"/>
      <c r="BR236" s="2615"/>
      <c r="BS236" s="2615"/>
      <c r="BT236" s="2615"/>
      <c r="BU236" s="2615"/>
      <c r="BV236" s="2615"/>
      <c r="BW236" s="2615"/>
      <c r="BX236" s="2615"/>
      <c r="BY236" s="2615"/>
      <c r="BZ236" s="2615"/>
      <c r="CA236" s="2615"/>
      <c r="CB236" s="2615"/>
      <c r="CC236" s="2615"/>
      <c r="CD236" s="2615"/>
      <c r="CE236" s="2615"/>
      <c r="CF236" s="2615"/>
      <c r="CG236" s="2615"/>
      <c r="CH236" s="2615"/>
      <c r="CI236" s="2615"/>
      <c r="CJ236" s="2615"/>
      <c r="CK236" s="2615"/>
      <c r="CL236" s="2615"/>
      <c r="CM236" s="2615"/>
      <c r="CN236" s="2615"/>
      <c r="CO236" s="2615"/>
      <c r="CP236" s="2615"/>
      <c r="CQ236" s="2615"/>
      <c r="CR236" s="2615"/>
      <c r="CS236" s="2615"/>
      <c r="CT236" s="2615"/>
      <c r="CU236" s="2615"/>
      <c r="CV236" s="2615"/>
      <c r="CW236" s="2615"/>
      <c r="CX236" s="2615"/>
      <c r="CY236" s="2615"/>
      <c r="CZ236" s="2615"/>
      <c r="DA236" s="2615"/>
      <c r="DB236" s="2615"/>
      <c r="DC236" s="2615"/>
      <c r="DD236" s="2615"/>
      <c r="DE236" s="2615"/>
      <c r="DF236" s="2615"/>
      <c r="DG236" s="2615"/>
      <c r="DH236" s="2615"/>
      <c r="DI236" s="2615"/>
      <c r="DJ236" s="2615"/>
      <c r="DK236" s="2615"/>
      <c r="DL236" s="2615"/>
      <c r="DM236" s="2615"/>
      <c r="DN236" s="2615"/>
      <c r="DO236" s="2615"/>
      <c r="DP236" s="2615"/>
      <c r="DQ236" s="2615"/>
      <c r="DR236" s="2615"/>
      <c r="DS236" s="2615"/>
      <c r="DT236" s="2615"/>
      <c r="DU236" s="2615"/>
      <c r="DV236" s="2615"/>
      <c r="DW236" s="2615"/>
      <c r="DX236" s="2615"/>
      <c r="DY236" s="2615"/>
      <c r="DZ236" s="2615"/>
      <c r="EA236" s="2615"/>
      <c r="EB236" s="2615"/>
      <c r="EC236" s="2615"/>
      <c r="ED236" s="2615"/>
      <c r="EE236" s="2615"/>
      <c r="EF236" s="2615"/>
      <c r="EG236" s="2615"/>
      <c r="EH236" s="2615"/>
      <c r="EI236" s="2615"/>
      <c r="EJ236" s="2615"/>
      <c r="EK236" s="2615"/>
      <c r="EL236" s="2615"/>
      <c r="EM236" s="2615"/>
      <c r="EN236" s="2615"/>
      <c r="EO236" s="2615"/>
      <c r="EP236" s="2615"/>
      <c r="EQ236" s="2615"/>
      <c r="ER236" s="2615"/>
      <c r="ES236" s="2615"/>
      <c r="ET236" s="2615"/>
      <c r="EU236" s="2615"/>
      <c r="EV236" s="2615"/>
      <c r="EW236" s="2615"/>
      <c r="EX236" s="2615"/>
      <c r="EY236" s="2615"/>
      <c r="EZ236" s="2615"/>
      <c r="FA236" s="2615"/>
      <c r="FB236" s="2615"/>
      <c r="FC236" s="2615"/>
      <c r="FD236" s="2615"/>
      <c r="FE236" s="2615"/>
      <c r="FF236" s="2615"/>
      <c r="FG236" s="2615"/>
      <c r="FH236" s="2615"/>
      <c r="FI236" s="2615"/>
      <c r="FJ236" s="2615"/>
      <c r="FK236" s="2615"/>
      <c r="FL236" s="2615"/>
      <c r="FM236" s="2615"/>
      <c r="FN236" s="2615"/>
      <c r="FO236" s="2615"/>
      <c r="FP236" s="2615"/>
      <c r="FQ236" s="2615"/>
      <c r="FR236" s="2615"/>
      <c r="FS236" s="2615"/>
      <c r="FT236" s="2615"/>
      <c r="FU236" s="2615"/>
      <c r="FV236" s="2615"/>
      <c r="FW236" s="2615"/>
      <c r="FX236" s="2615"/>
      <c r="FY236" s="2615"/>
      <c r="FZ236" s="2615"/>
      <c r="GA236" s="2615"/>
      <c r="GB236" s="2615"/>
      <c r="GC236" s="2615"/>
      <c r="GD236" s="2615"/>
      <c r="GE236" s="2615"/>
      <c r="GF236" s="2615"/>
      <c r="GG236" s="2615"/>
      <c r="GH236" s="2615"/>
      <c r="GI236" s="2615"/>
      <c r="GJ236" s="2615"/>
      <c r="GK236" s="2615"/>
      <c r="GL236" s="2615"/>
      <c r="GM236" s="2615"/>
      <c r="GN236" s="2615"/>
      <c r="GO236" s="2615"/>
      <c r="GP236" s="2615"/>
      <c r="GQ236" s="2615"/>
      <c r="GR236" s="2615"/>
      <c r="GS236" s="2615"/>
      <c r="GT236" s="2615"/>
      <c r="GU236" s="2615"/>
      <c r="GV236" s="2615"/>
      <c r="GW236" s="2615"/>
      <c r="GX236" s="2615"/>
      <c r="GY236" s="2615"/>
      <c r="GZ236" s="2615"/>
      <c r="HA236" s="2615"/>
      <c r="HB236" s="2615"/>
      <c r="HC236" s="2615"/>
      <c r="HD236" s="2615"/>
      <c r="HE236" s="2615"/>
      <c r="HF236" s="2615"/>
      <c r="HG236" s="2615"/>
      <c r="HH236" s="2615"/>
      <c r="HI236" s="2615"/>
      <c r="HJ236" s="2615"/>
      <c r="HK236" s="2615"/>
      <c r="HL236" s="2615"/>
      <c r="HM236" s="2615"/>
      <c r="HN236" s="2615"/>
      <c r="HO236" s="2615"/>
      <c r="HP236" s="2615"/>
      <c r="HQ236" s="2615"/>
      <c r="HR236" s="2615"/>
      <c r="HS236" s="2615"/>
      <c r="HT236" s="2615"/>
      <c r="HU236" s="2615"/>
      <c r="HV236" s="2615"/>
      <c r="HW236" s="2615"/>
      <c r="HX236" s="2615"/>
      <c r="HY236" s="2615"/>
      <c r="HZ236" s="2615"/>
      <c r="IA236" s="2615"/>
      <c r="IB236" s="2615"/>
      <c r="IC236" s="2615"/>
      <c r="ID236" s="2615"/>
      <c r="IE236" s="2615"/>
      <c r="IF236" s="2615"/>
      <c r="IG236" s="2615"/>
      <c r="IH236" s="2615"/>
      <c r="II236" s="2615"/>
      <c r="IJ236" s="2615"/>
      <c r="IK236" s="2615"/>
      <c r="IL236" s="2615"/>
      <c r="IM236" s="2615"/>
      <c r="IN236" s="2615"/>
      <c r="IO236" s="2615"/>
      <c r="IP236" s="2615"/>
      <c r="IQ236" s="2615"/>
      <c r="IR236" s="2615"/>
      <c r="IS236" s="2615"/>
      <c r="IT236" s="2615"/>
      <c r="IU236" s="2615"/>
      <c r="IV236" s="2615"/>
      <c r="IW236" s="2615"/>
      <c r="IX236" s="2615"/>
      <c r="IY236" s="2615"/>
      <c r="IZ236" s="2615"/>
      <c r="JA236" s="2615"/>
      <c r="JB236" s="2615"/>
      <c r="JC236" s="2615"/>
      <c r="JD236" s="2615"/>
      <c r="JE236" s="2615"/>
      <c r="JF236" s="2615"/>
      <c r="JG236" s="2615"/>
      <c r="JH236" s="2615"/>
      <c r="JI236" s="2615"/>
      <c r="JJ236" s="2615"/>
      <c r="JK236" s="2615"/>
      <c r="JL236" s="2615"/>
      <c r="JM236" s="2615"/>
      <c r="JN236" s="2615"/>
      <c r="JO236" s="2615"/>
      <c r="JP236" s="2615"/>
      <c r="JQ236" s="2615"/>
      <c r="JR236" s="2615"/>
      <c r="JS236" s="2615"/>
      <c r="JT236" s="2615"/>
      <c r="JU236" s="2615"/>
      <c r="JV236" s="2615"/>
      <c r="JW236" s="2615"/>
      <c r="JX236" s="2615"/>
      <c r="JY236" s="2615"/>
      <c r="JZ236" s="2615"/>
      <c r="KA236" s="2615"/>
      <c r="KB236" s="2615"/>
      <c r="KC236" s="2615"/>
      <c r="KD236" s="2615"/>
      <c r="KE236" s="2615"/>
      <c r="KF236" s="2615"/>
      <c r="KG236" s="2615"/>
      <c r="KH236" s="2615"/>
      <c r="KI236" s="2615"/>
      <c r="KJ236" s="2615"/>
      <c r="KK236" s="2615"/>
      <c r="KL236" s="2615"/>
      <c r="KM236" s="2615"/>
      <c r="KN236" s="2615"/>
      <c r="KO236" s="2615"/>
      <c r="KP236" s="2615"/>
      <c r="KQ236" s="2615"/>
      <c r="KR236" s="2615"/>
      <c r="KS236" s="2615"/>
      <c r="KT236" s="2615"/>
      <c r="KU236" s="2615"/>
      <c r="KV236" s="2615"/>
      <c r="KW236" s="2615"/>
      <c r="KX236" s="2615"/>
      <c r="KY236" s="2615"/>
      <c r="KZ236" s="2615"/>
      <c r="LA236" s="2615"/>
      <c r="LB236" s="2615"/>
      <c r="LC236" s="2615"/>
      <c r="LD236" s="2615"/>
      <c r="LE236" s="2615"/>
      <c r="LF236" s="2615"/>
      <c r="LG236" s="2615"/>
      <c r="LH236" s="2615"/>
      <c r="LI236" s="2615"/>
      <c r="LJ236" s="2615"/>
      <c r="LK236" s="2615"/>
      <c r="LL236" s="2615"/>
      <c r="LM236" s="2615"/>
      <c r="LN236" s="2615"/>
      <c r="LO236" s="2615"/>
      <c r="LP236" s="2615"/>
      <c r="LQ236" s="2615"/>
      <c r="LR236" s="2615"/>
      <c r="LS236" s="2615"/>
      <c r="LT236" s="2615"/>
      <c r="LU236" s="2615"/>
      <c r="LV236" s="2615"/>
      <c r="LW236" s="2615"/>
      <c r="LX236" s="2615"/>
      <c r="LY236" s="2615"/>
      <c r="LZ236" s="2615"/>
      <c r="MA236" s="2615"/>
      <c r="MB236" s="2615"/>
      <c r="MC236" s="2615"/>
      <c r="MD236" s="2615"/>
      <c r="ME236" s="2615"/>
      <c r="MF236" s="2615"/>
      <c r="MG236" s="2615"/>
      <c r="MH236" s="2615"/>
      <c r="MI236" s="2615"/>
      <c r="MJ236" s="2615"/>
      <c r="MK236" s="2615"/>
      <c r="ML236" s="2615"/>
      <c r="MM236" s="2615"/>
      <c r="MN236" s="2615"/>
      <c r="MO236" s="2615"/>
      <c r="MP236" s="2615"/>
      <c r="MQ236" s="2615"/>
      <c r="MR236" s="2615"/>
      <c r="MS236" s="2615"/>
      <c r="MT236" s="2615"/>
      <c r="MU236" s="2615"/>
      <c r="MV236" s="2615"/>
      <c r="MW236" s="2615"/>
      <c r="MX236" s="2615"/>
      <c r="MY236" s="2615"/>
      <c r="MZ236" s="2615"/>
      <c r="NA236" s="2615"/>
      <c r="NB236" s="2615"/>
      <c r="NC236" s="2615"/>
      <c r="ND236" s="2615"/>
      <c r="NE236" s="2615"/>
      <c r="NF236" s="2615"/>
      <c r="NG236" s="2615"/>
      <c r="NH236" s="2615"/>
      <c r="NI236" s="2615"/>
      <c r="NJ236" s="2615"/>
      <c r="NK236" s="2615"/>
      <c r="NL236" s="2615"/>
      <c r="NM236" s="2615"/>
      <c r="NN236" s="2615"/>
      <c r="NO236" s="2615"/>
      <c r="NP236" s="2615"/>
      <c r="NQ236" s="2615"/>
      <c r="NR236" s="2615"/>
      <c r="NS236" s="2615"/>
      <c r="NT236" s="2615"/>
      <c r="NU236" s="2615"/>
      <c r="NV236" s="2615"/>
      <c r="NW236" s="2615"/>
      <c r="NX236" s="2615"/>
      <c r="NY236" s="2615"/>
      <c r="NZ236" s="2615"/>
      <c r="OA236" s="2615"/>
      <c r="OB236" s="2615"/>
      <c r="OC236" s="2615"/>
      <c r="OD236" s="2615"/>
      <c r="OE236" s="2615"/>
      <c r="OF236" s="2615"/>
      <c r="OG236" s="2615"/>
      <c r="OH236" s="2615"/>
      <c r="OI236" s="2615"/>
      <c r="OJ236" s="2615"/>
      <c r="OK236" s="2615"/>
      <c r="OL236" s="2615"/>
      <c r="OM236" s="2615"/>
      <c r="ON236" s="2615"/>
      <c r="OO236" s="2615"/>
      <c r="OP236" s="2615"/>
      <c r="OQ236" s="2615"/>
      <c r="OR236" s="2615"/>
      <c r="OS236" s="2615"/>
      <c r="OT236" s="2615"/>
      <c r="OU236" s="2615"/>
      <c r="OV236" s="2615"/>
      <c r="OW236" s="2615"/>
      <c r="OX236" s="2615"/>
      <c r="OY236" s="2615"/>
      <c r="OZ236" s="2615"/>
      <c r="PA236" s="2615"/>
      <c r="PB236" s="2615"/>
      <c r="PC236" s="2615"/>
      <c r="PD236" s="2615"/>
      <c r="PE236" s="2615"/>
      <c r="PF236" s="2615"/>
      <c r="PG236" s="2615"/>
      <c r="PH236" s="2615"/>
      <c r="PI236" s="2615"/>
      <c r="PJ236" s="2615"/>
      <c r="PK236" s="2615"/>
      <c r="PL236" s="2615"/>
      <c r="PM236" s="2615"/>
      <c r="PN236" s="2615"/>
      <c r="PO236" s="2615"/>
      <c r="PP236" s="2615"/>
      <c r="PQ236" s="2615"/>
      <c r="PR236" s="2615"/>
      <c r="PS236" s="2615"/>
      <c r="PT236" s="2615"/>
      <c r="PU236" s="2615"/>
      <c r="PV236" s="2615"/>
      <c r="PW236" s="2615"/>
      <c r="PX236" s="2615"/>
      <c r="PY236" s="2615"/>
      <c r="PZ236" s="2615"/>
      <c r="QA236" s="2615"/>
      <c r="QB236" s="2615"/>
      <c r="QC236" s="2615"/>
      <c r="QD236" s="2615"/>
      <c r="QE236" s="2615"/>
      <c r="QF236" s="2615"/>
      <c r="QG236" s="2615"/>
      <c r="QH236" s="2615"/>
      <c r="QI236" s="2615"/>
      <c r="QJ236" s="2615"/>
      <c r="QK236" s="2615"/>
      <c r="QL236" s="2615"/>
      <c r="QM236" s="2615"/>
      <c r="QN236" s="2615"/>
      <c r="QO236" s="2615"/>
      <c r="QP236" s="2615"/>
      <c r="QQ236" s="2615"/>
      <c r="QR236" s="2615"/>
      <c r="QS236" s="2615"/>
      <c r="QT236" s="2615"/>
      <c r="QU236" s="2615"/>
      <c r="QV236" s="2615"/>
      <c r="QW236" s="2615"/>
      <c r="QX236" s="2615"/>
      <c r="QY236" s="2615"/>
      <c r="QZ236" s="2615"/>
      <c r="RA236" s="2615"/>
      <c r="RB236" s="2615"/>
      <c r="RC236" s="2615"/>
      <c r="RD236" s="2615"/>
      <c r="RE236" s="2615"/>
      <c r="RF236" s="2615"/>
      <c r="RG236" s="2615"/>
      <c r="RH236" s="2615"/>
      <c r="RI236" s="2615"/>
      <c r="RJ236" s="2615"/>
      <c r="RK236" s="2615"/>
      <c r="RL236" s="2615"/>
      <c r="RM236" s="2615"/>
      <c r="RN236" s="2615"/>
      <c r="RO236" s="2615"/>
      <c r="RP236" s="2615"/>
      <c r="RQ236" s="2615"/>
      <c r="RR236" s="2615"/>
      <c r="RS236" s="2615"/>
      <c r="RT236" s="2615"/>
      <c r="RU236" s="2615"/>
      <c r="RV236" s="2615"/>
      <c r="RW236" s="2615"/>
      <c r="RX236" s="2615"/>
      <c r="RY236" s="2615"/>
      <c r="RZ236" s="2615"/>
      <c r="SA236" s="2615"/>
      <c r="SB236" s="2615"/>
      <c r="SC236" s="2615"/>
      <c r="SD236" s="2615"/>
      <c r="SE236" s="2615"/>
      <c r="SF236" s="2615"/>
      <c r="SG236" s="2615"/>
      <c r="SH236" s="2615"/>
      <c r="SI236" s="2615"/>
      <c r="SJ236" s="2615"/>
      <c r="SK236" s="2615"/>
      <c r="SL236" s="2615"/>
      <c r="SM236" s="2615"/>
      <c r="SN236" s="2615"/>
      <c r="SO236" s="2615"/>
      <c r="SP236" s="2615"/>
      <c r="SQ236" s="2615"/>
      <c r="SR236" s="2615"/>
      <c r="SS236" s="2615"/>
      <c r="ST236" s="2615"/>
      <c r="SU236" s="2615"/>
      <c r="SV236" s="2615"/>
      <c r="SW236" s="2615"/>
      <c r="SX236" s="2615"/>
      <c r="SY236" s="2615"/>
      <c r="SZ236" s="2615"/>
      <c r="TA236" s="2615"/>
      <c r="TB236" s="2615"/>
      <c r="TC236" s="2615"/>
      <c r="TD236" s="2615"/>
      <c r="TE236" s="2615"/>
      <c r="TF236" s="2615"/>
      <c r="TG236" s="2615"/>
      <c r="TH236" s="2615"/>
      <c r="TI236" s="2615"/>
      <c r="TJ236" s="2615"/>
      <c r="TK236" s="2615"/>
      <c r="TL236" s="2615"/>
      <c r="TM236" s="2615"/>
      <c r="TN236" s="2615"/>
      <c r="TO236" s="2615"/>
      <c r="TP236" s="2615"/>
      <c r="TQ236" s="2615"/>
      <c r="TR236" s="2615"/>
      <c r="TS236" s="2615"/>
      <c r="TT236" s="2615"/>
      <c r="TU236" s="2615"/>
      <c r="TV236" s="2615"/>
      <c r="TW236" s="2615"/>
      <c r="TX236" s="2615"/>
      <c r="TY236" s="2615"/>
      <c r="TZ236" s="2615"/>
      <c r="UA236" s="2615"/>
      <c r="UB236" s="2615"/>
      <c r="UC236" s="2615"/>
      <c r="UD236" s="2615"/>
      <c r="UE236" s="2615"/>
      <c r="UF236" s="2615"/>
      <c r="UG236" s="2615"/>
      <c r="UH236" s="2615"/>
      <c r="UI236" s="2615"/>
      <c r="UJ236" s="2615"/>
      <c r="UK236" s="2615"/>
      <c r="UL236" s="2615"/>
      <c r="UM236" s="2615"/>
      <c r="UN236" s="2615"/>
      <c r="UO236" s="2615"/>
      <c r="UP236" s="2615"/>
      <c r="UQ236" s="2615"/>
      <c r="UR236" s="2615"/>
      <c r="US236" s="2615"/>
      <c r="UT236" s="2615"/>
      <c r="UU236" s="2615"/>
      <c r="UV236" s="2615"/>
      <c r="UW236" s="2615"/>
      <c r="UX236" s="2615"/>
      <c r="UY236" s="2615"/>
      <c r="UZ236" s="2615"/>
      <c r="VA236" s="2615"/>
      <c r="VB236" s="2615"/>
      <c r="VC236" s="2615"/>
      <c r="VD236" s="2615"/>
      <c r="VE236" s="2615"/>
      <c r="VF236" s="2615"/>
      <c r="VG236" s="2615"/>
      <c r="VH236" s="2615"/>
      <c r="VI236" s="2615"/>
      <c r="VJ236" s="2615"/>
      <c r="VK236" s="2615"/>
      <c r="VL236" s="2615"/>
      <c r="VM236" s="2615"/>
      <c r="VN236" s="2615"/>
      <c r="VO236" s="2615"/>
      <c r="VP236" s="2615"/>
      <c r="VQ236" s="2615"/>
      <c r="VR236" s="2615"/>
      <c r="VS236" s="2615"/>
      <c r="VT236" s="2615"/>
      <c r="VU236" s="2615"/>
      <c r="VV236" s="2615"/>
      <c r="VW236" s="2615"/>
      <c r="VX236" s="2615"/>
      <c r="VY236" s="2615"/>
      <c r="VZ236" s="2615"/>
      <c r="WA236" s="2615"/>
      <c r="WB236" s="2615"/>
      <c r="WC236" s="2615"/>
      <c r="WD236" s="2615"/>
      <c r="WE236" s="2615"/>
      <c r="WF236" s="2615"/>
      <c r="WG236" s="2615"/>
      <c r="WH236" s="2615"/>
      <c r="WI236" s="2615"/>
      <c r="WJ236" s="2615"/>
      <c r="WK236" s="2615"/>
      <c r="WL236" s="2615"/>
      <c r="WM236" s="2615"/>
      <c r="WN236" s="2615"/>
      <c r="WO236" s="2615"/>
      <c r="WP236" s="2615"/>
      <c r="WQ236" s="2615"/>
      <c r="WR236" s="2615"/>
      <c r="WS236" s="2615"/>
      <c r="WT236" s="2615"/>
      <c r="WU236" s="2615"/>
      <c r="WV236" s="2615"/>
      <c r="WW236" s="2615"/>
      <c r="WX236" s="2615"/>
      <c r="WY236" s="2615"/>
      <c r="WZ236" s="2615"/>
      <c r="XA236" s="2615"/>
      <c r="XB236" s="2615"/>
      <c r="XC236" s="2615"/>
      <c r="XD236" s="2615"/>
      <c r="XE236" s="2615"/>
      <c r="XF236" s="2615"/>
      <c r="XG236" s="2615"/>
      <c r="XH236" s="2615"/>
      <c r="XI236" s="2615"/>
      <c r="XJ236" s="2615"/>
      <c r="XK236" s="2615"/>
      <c r="XL236" s="2615"/>
      <c r="XM236" s="2615"/>
      <c r="XN236" s="2615"/>
      <c r="XO236" s="2615"/>
      <c r="XP236" s="2615"/>
      <c r="XQ236" s="2615"/>
      <c r="XR236" s="2615"/>
      <c r="XS236" s="2615"/>
      <c r="XT236" s="2615"/>
      <c r="XU236" s="2615"/>
      <c r="XV236" s="2615"/>
      <c r="XW236" s="2615"/>
      <c r="XX236" s="2615"/>
      <c r="XY236" s="2615"/>
      <c r="XZ236" s="2615"/>
      <c r="YA236" s="2615"/>
      <c r="YB236" s="2615"/>
      <c r="YC236" s="2615"/>
      <c r="YD236" s="2615"/>
      <c r="YE236" s="2615"/>
      <c r="YF236" s="2615"/>
      <c r="YG236" s="2615"/>
      <c r="YH236" s="2615"/>
      <c r="YI236" s="2615"/>
      <c r="YJ236" s="2615"/>
      <c r="YK236" s="2615"/>
      <c r="YL236" s="2615"/>
      <c r="YM236" s="2615"/>
      <c r="YN236" s="2615"/>
      <c r="YO236" s="2615"/>
      <c r="YP236" s="2615"/>
      <c r="YQ236" s="2615"/>
      <c r="YR236" s="2615"/>
      <c r="YS236" s="2615"/>
      <c r="YT236" s="2615"/>
      <c r="YU236" s="2615"/>
      <c r="YV236" s="2615"/>
      <c r="YW236" s="2615"/>
      <c r="YX236" s="2615"/>
      <c r="YY236" s="2615"/>
      <c r="YZ236" s="2615"/>
      <c r="ZA236" s="2615"/>
      <c r="ZB236" s="2615"/>
      <c r="ZC236" s="2615"/>
      <c r="ZD236" s="2615"/>
      <c r="ZE236" s="2615"/>
      <c r="ZF236" s="2615"/>
      <c r="ZG236" s="2615"/>
      <c r="ZH236" s="2615"/>
      <c r="ZI236" s="2615"/>
      <c r="ZJ236" s="2615"/>
      <c r="ZK236" s="2615"/>
      <c r="ZL236" s="2615"/>
      <c r="ZM236" s="2615"/>
      <c r="ZN236" s="2615"/>
      <c r="ZO236" s="2615"/>
      <c r="ZP236" s="2615"/>
      <c r="ZQ236" s="2615"/>
      <c r="ZR236" s="2615"/>
      <c r="ZS236" s="2615"/>
      <c r="ZT236" s="2615"/>
      <c r="ZU236" s="2615"/>
      <c r="ZV236" s="2615"/>
      <c r="ZW236" s="2615"/>
      <c r="ZX236" s="2615"/>
      <c r="ZY236" s="2615"/>
      <c r="ZZ236" s="2615"/>
      <c r="AAA236" s="2615"/>
      <c r="AAB236" s="2615"/>
      <c r="AAC236" s="2615"/>
      <c r="AAD236" s="2615"/>
      <c r="AAE236" s="2615"/>
      <c r="AAF236" s="2615"/>
      <c r="AAG236" s="2615"/>
      <c r="AAH236" s="2615"/>
      <c r="AAI236" s="2615"/>
      <c r="AAJ236" s="2615"/>
      <c r="AAK236" s="2615"/>
      <c r="AAL236" s="2615"/>
      <c r="AAM236" s="2615"/>
      <c r="AAN236" s="2615"/>
      <c r="AAO236" s="2615"/>
      <c r="AAP236" s="2615"/>
      <c r="AAQ236" s="2615"/>
      <c r="AAR236" s="2615"/>
      <c r="AAS236" s="2615"/>
      <c r="AAT236" s="2615"/>
      <c r="AAU236" s="2615"/>
      <c r="AAV236" s="2615"/>
      <c r="AAW236" s="2615"/>
      <c r="AAX236" s="2615"/>
      <c r="AAY236" s="2615"/>
      <c r="AAZ236" s="2615"/>
      <c r="ABA236" s="2615"/>
      <c r="ABB236" s="2615"/>
      <c r="ABC236" s="2615"/>
      <c r="ABD236" s="2615"/>
      <c r="ABE236" s="2615"/>
      <c r="ABF236" s="2615"/>
      <c r="ABG236" s="2615"/>
      <c r="ABH236" s="2615"/>
      <c r="ABI236" s="2615"/>
      <c r="ABJ236" s="2615"/>
      <c r="ABK236" s="2615"/>
      <c r="ABL236" s="2615"/>
      <c r="ABM236" s="2615"/>
      <c r="ABN236" s="2615"/>
      <c r="ABO236" s="2615"/>
      <c r="ABP236" s="2615"/>
      <c r="ABQ236" s="2615"/>
      <c r="ABR236" s="2615"/>
      <c r="ABS236" s="2615"/>
      <c r="ABT236" s="2615"/>
      <c r="ABU236" s="2615"/>
      <c r="ABV236" s="2615"/>
      <c r="ABW236" s="2615"/>
      <c r="ABX236" s="2615"/>
      <c r="ABY236" s="2615"/>
      <c r="ABZ236" s="2615"/>
      <c r="ACA236" s="2615"/>
      <c r="ACB236" s="2615"/>
      <c r="ACC236" s="2615"/>
      <c r="ACD236" s="2615"/>
      <c r="ACE236" s="2615"/>
      <c r="ACF236" s="2615"/>
      <c r="ACG236" s="2615"/>
      <c r="ACH236" s="2615"/>
      <c r="ACI236" s="2615"/>
      <c r="ACJ236" s="2615"/>
      <c r="ACK236" s="2615"/>
      <c r="ACL236" s="2615"/>
      <c r="ACM236" s="2615"/>
      <c r="ACN236" s="2615"/>
      <c r="ACO236" s="2615"/>
      <c r="ACP236" s="2615"/>
      <c r="ACQ236" s="2615"/>
      <c r="ACR236" s="2615"/>
      <c r="ACS236" s="2615"/>
      <c r="ACT236" s="2615"/>
      <c r="ACU236" s="2615"/>
      <c r="ACV236" s="2615"/>
      <c r="ACW236" s="2615"/>
      <c r="ACX236" s="2615"/>
      <c r="ACY236" s="2615"/>
      <c r="ACZ236" s="2615"/>
      <c r="ADA236" s="2615"/>
      <c r="ADB236" s="2615"/>
      <c r="ADC236" s="2615"/>
      <c r="ADD236" s="2615"/>
      <c r="ADE236" s="2615"/>
      <c r="ADF236" s="2615"/>
      <c r="ADG236" s="2615"/>
      <c r="ADH236" s="2615"/>
      <c r="ADI236" s="2615"/>
      <c r="ADJ236" s="2615"/>
      <c r="ADK236" s="2615"/>
      <c r="ADL236" s="2615"/>
      <c r="ADM236" s="2615"/>
      <c r="ADN236" s="2615"/>
      <c r="ADO236" s="2615"/>
      <c r="ADP236" s="2615"/>
      <c r="ADQ236" s="2615"/>
      <c r="ADR236" s="2615"/>
      <c r="ADS236" s="2615"/>
      <c r="ADT236" s="2615"/>
      <c r="ADU236" s="2615"/>
      <c r="ADV236" s="2615"/>
      <c r="ADW236" s="2615"/>
      <c r="ADX236" s="2615"/>
      <c r="ADY236" s="2615"/>
      <c r="ADZ236" s="2615"/>
      <c r="AEA236" s="2615"/>
      <c r="AEB236" s="2615"/>
      <c r="AEC236" s="2615"/>
      <c r="AED236" s="2615"/>
      <c r="AEE236" s="2615"/>
      <c r="AEF236" s="2615"/>
      <c r="AEG236" s="2615"/>
      <c r="AEH236" s="2615"/>
      <c r="AEI236" s="2615"/>
      <c r="AEJ236" s="2615"/>
      <c r="AEK236" s="2615"/>
      <c r="AEL236" s="2615"/>
      <c r="AEM236" s="2615"/>
      <c r="AEN236" s="2615"/>
      <c r="AEO236" s="2615"/>
      <c r="AEP236" s="2615"/>
      <c r="AEQ236" s="2615"/>
      <c r="AER236" s="2615"/>
      <c r="AES236" s="2615"/>
      <c r="AET236" s="2615"/>
      <c r="AEU236" s="2615"/>
      <c r="AEV236" s="2615"/>
      <c r="AEW236" s="2615"/>
      <c r="AEX236" s="2615"/>
      <c r="AEY236" s="2615"/>
      <c r="AEZ236" s="2615"/>
      <c r="AFA236" s="2615"/>
      <c r="AFB236" s="2615"/>
      <c r="AFC236" s="2615"/>
      <c r="AFD236" s="2615"/>
      <c r="AFE236" s="2615"/>
      <c r="AFF236" s="2615"/>
      <c r="AFG236" s="2615"/>
      <c r="AFH236" s="2615"/>
      <c r="AFI236" s="2615"/>
      <c r="AFJ236" s="2615"/>
      <c r="AFK236" s="2615"/>
      <c r="AFL236" s="2615"/>
      <c r="AFM236" s="2615"/>
      <c r="AFN236" s="2615"/>
      <c r="AFO236" s="2615"/>
      <c r="AFP236" s="2615"/>
      <c r="AFQ236" s="2615"/>
      <c r="AFR236" s="2615"/>
      <c r="AFS236" s="2615"/>
      <c r="AFT236" s="2615"/>
      <c r="AFU236" s="2615"/>
      <c r="AFV236" s="2615"/>
      <c r="AFW236" s="2615"/>
      <c r="AFX236" s="2615"/>
      <c r="AFY236" s="2615"/>
      <c r="AFZ236" s="2615"/>
      <c r="AGA236" s="2615"/>
      <c r="AGB236" s="2615"/>
      <c r="AGC236" s="2615"/>
      <c r="AGD236" s="2615"/>
      <c r="AGE236" s="2615"/>
      <c r="AGF236" s="2615"/>
      <c r="AGG236" s="2615"/>
      <c r="AGH236" s="2615"/>
      <c r="AGI236" s="2615"/>
      <c r="AGJ236" s="2615"/>
      <c r="AGK236" s="2615"/>
      <c r="AGL236" s="2615"/>
      <c r="AGM236" s="2615"/>
      <c r="AGN236" s="2615"/>
      <c r="AGO236" s="2615"/>
      <c r="AGP236" s="2615"/>
      <c r="AGQ236" s="2615"/>
      <c r="AGR236" s="2615"/>
      <c r="AGS236" s="2615"/>
      <c r="AGT236" s="2615"/>
      <c r="AGU236" s="2615"/>
      <c r="AGV236" s="2615"/>
      <c r="AGW236" s="2615"/>
      <c r="AGX236" s="2615"/>
      <c r="AGY236" s="2615"/>
      <c r="AGZ236" s="2615"/>
      <c r="AHA236" s="2615"/>
      <c r="AHB236" s="2615"/>
      <c r="AHC236" s="2615"/>
      <c r="AHD236" s="2615"/>
      <c r="AHE236" s="2615"/>
      <c r="AHF236" s="2615"/>
      <c r="AHG236" s="2615"/>
      <c r="AHH236" s="2615"/>
      <c r="AHI236" s="2615"/>
      <c r="AHJ236" s="2615"/>
      <c r="AHK236" s="2615"/>
      <c r="AHL236" s="2615"/>
      <c r="AHM236" s="2615"/>
      <c r="AHN236" s="2615"/>
      <c r="AHO236" s="2615"/>
      <c r="AHP236" s="2615"/>
      <c r="AHQ236" s="2615"/>
      <c r="AHR236" s="2615"/>
      <c r="AHS236" s="2615"/>
      <c r="AHT236" s="2615"/>
      <c r="AHU236" s="2615"/>
      <c r="AHV236" s="2615"/>
      <c r="AHW236" s="2615"/>
      <c r="AHX236" s="2615"/>
      <c r="AHY236" s="2615"/>
      <c r="AHZ236" s="2615"/>
      <c r="AIA236" s="2615"/>
      <c r="AIB236" s="2615"/>
      <c r="AIC236" s="2615"/>
      <c r="AID236" s="2615"/>
      <c r="AIE236" s="2615"/>
      <c r="AIF236" s="2615"/>
      <c r="AIG236" s="2615"/>
      <c r="AIH236" s="2615"/>
      <c r="AII236" s="2615"/>
      <c r="AIJ236" s="2615"/>
      <c r="AIK236" s="2615"/>
      <c r="AIL236" s="2615"/>
      <c r="AIM236" s="2615"/>
      <c r="AIN236" s="2615"/>
      <c r="AIO236" s="2615"/>
      <c r="AIP236" s="2615"/>
      <c r="AIQ236" s="2615"/>
      <c r="AIR236" s="2615"/>
      <c r="AIS236" s="2615"/>
      <c r="AIT236" s="2615"/>
      <c r="AIU236" s="2615"/>
      <c r="AIV236" s="2615"/>
      <c r="AIW236" s="2615"/>
      <c r="AIX236" s="2615"/>
      <c r="AIY236" s="2615"/>
      <c r="AIZ236" s="2615"/>
      <c r="AJA236" s="2615"/>
      <c r="AJB236" s="2615"/>
      <c r="AJC236" s="2615"/>
      <c r="AJD236" s="2615"/>
      <c r="AJE236" s="2615"/>
      <c r="AJF236" s="2615"/>
      <c r="AJG236" s="2615"/>
      <c r="AJH236" s="2615"/>
      <c r="AJI236" s="2615"/>
      <c r="AJJ236" s="2615"/>
      <c r="AJK236" s="2615"/>
      <c r="AJL236" s="2615"/>
      <c r="AJM236" s="2615"/>
      <c r="AJN236" s="2615"/>
      <c r="AJO236" s="2615"/>
      <c r="AJP236" s="2615"/>
      <c r="AJQ236" s="2615"/>
      <c r="AJR236" s="2615"/>
      <c r="AJS236" s="2615"/>
      <c r="AJT236" s="2615"/>
      <c r="AJU236" s="2615"/>
      <c r="AJV236" s="2615"/>
      <c r="AJW236" s="2615"/>
      <c r="AJX236" s="2615"/>
      <c r="AJY236" s="2615"/>
      <c r="AJZ236" s="2615"/>
      <c r="AKA236" s="2615"/>
      <c r="AKB236" s="2615"/>
      <c r="AKC236" s="2615"/>
      <c r="AKD236" s="2615"/>
      <c r="AKE236" s="2615"/>
      <c r="AKF236" s="2615"/>
      <c r="AKG236" s="2615"/>
      <c r="AKH236" s="2615"/>
      <c r="AKI236" s="2615"/>
      <c r="AKJ236" s="2615"/>
      <c r="AKK236" s="2615"/>
      <c r="AKL236" s="2615"/>
      <c r="AKM236" s="2615"/>
      <c r="AKN236" s="2615"/>
      <c r="AKO236" s="2615"/>
      <c r="AKP236" s="2615"/>
      <c r="AKQ236" s="2615"/>
      <c r="AKR236" s="2615"/>
      <c r="AKS236" s="2615"/>
      <c r="AKT236" s="2615"/>
      <c r="AKU236" s="2615"/>
      <c r="AKV236" s="2615"/>
      <c r="AKW236" s="2615"/>
      <c r="AKX236" s="2615"/>
      <c r="AKY236" s="2615"/>
      <c r="AKZ236" s="2615"/>
      <c r="ALA236" s="2615"/>
      <c r="ALB236" s="2615"/>
      <c r="ALC236" s="2615"/>
      <c r="ALD236" s="2615"/>
      <c r="ALE236" s="2615"/>
      <c r="ALF236" s="2615"/>
      <c r="ALG236" s="2615"/>
      <c r="ALH236" s="2615"/>
      <c r="ALI236" s="2615"/>
      <c r="ALJ236" s="2615"/>
      <c r="ALK236" s="2615"/>
      <c r="ALL236" s="2615"/>
      <c r="ALM236" s="2615"/>
      <c r="ALN236" s="2615"/>
      <c r="ALO236" s="2615"/>
      <c r="ALP236" s="2615"/>
      <c r="ALQ236" s="2615"/>
      <c r="ALR236" s="2615"/>
      <c r="ALS236" s="2615"/>
      <c r="ALT236" s="2615"/>
      <c r="ALU236" s="2615"/>
      <c r="ALV236" s="2615"/>
      <c r="ALW236" s="2615"/>
      <c r="ALX236" s="2615"/>
      <c r="ALY236" s="2615"/>
      <c r="ALZ236" s="2615"/>
      <c r="AMA236" s="2615"/>
      <c r="AMB236" s="2615"/>
      <c r="AMC236" s="2615"/>
      <c r="AMD236" s="2615"/>
      <c r="AME236" s="2615"/>
      <c r="AMF236" s="2615"/>
      <c r="AMG236" s="2615"/>
      <c r="AMH236" s="2615"/>
      <c r="AMI236" s="2615"/>
      <c r="AMJ236" s="2615"/>
      <c r="AMK236" s="2615"/>
      <c r="AML236" s="2615"/>
      <c r="AMM236" s="2615"/>
      <c r="AMN236" s="2615"/>
      <c r="AMO236" s="2615"/>
      <c r="AMP236" s="2615"/>
      <c r="AMQ236" s="2615"/>
      <c r="AMR236" s="2615"/>
      <c r="AMS236" s="2615"/>
      <c r="AMT236" s="2615"/>
      <c r="AMU236" s="2615"/>
      <c r="AMV236" s="2615"/>
      <c r="AMW236" s="2615"/>
      <c r="AMX236" s="2615"/>
      <c r="AMY236" s="2615"/>
      <c r="AMZ236" s="2615"/>
      <c r="ANA236" s="2615"/>
      <c r="ANB236" s="2615"/>
      <c r="ANC236" s="2615"/>
      <c r="AND236" s="2615"/>
      <c r="ANE236" s="2615"/>
      <c r="ANF236" s="2615"/>
      <c r="ANG236" s="2615"/>
      <c r="ANH236" s="2615"/>
      <c r="ANI236" s="2615"/>
      <c r="ANJ236" s="2615"/>
      <c r="ANK236" s="2615"/>
      <c r="ANL236" s="2615"/>
      <c r="ANM236" s="2615"/>
      <c r="ANN236" s="2615"/>
      <c r="ANO236" s="2615"/>
      <c r="ANP236" s="2615"/>
      <c r="ANQ236" s="2615"/>
      <c r="ANR236" s="2615"/>
      <c r="ANS236" s="2615"/>
      <c r="ANT236" s="2615"/>
      <c r="ANU236" s="2615"/>
      <c r="ANV236" s="2615"/>
      <c r="ANW236" s="2615"/>
      <c r="ANX236" s="2615"/>
      <c r="ANY236" s="2615"/>
      <c r="ANZ236" s="2615"/>
      <c r="AOA236" s="2615"/>
      <c r="AOB236" s="2615"/>
      <c r="AOC236" s="2615"/>
      <c r="AOD236" s="2615"/>
      <c r="AOE236" s="2615"/>
      <c r="AOF236" s="2615"/>
      <c r="AOG236" s="2615"/>
      <c r="AOH236" s="2615"/>
      <c r="AOI236" s="2615"/>
      <c r="AOJ236" s="2615"/>
      <c r="AOK236" s="2615"/>
      <c r="AOL236" s="2615"/>
      <c r="AOM236" s="2615"/>
      <c r="AON236" s="2615"/>
      <c r="AOO236" s="2615"/>
      <c r="AOP236" s="2615"/>
      <c r="AOQ236" s="2615"/>
      <c r="AOR236" s="2615"/>
      <c r="AOS236" s="2615"/>
      <c r="AOT236" s="2615"/>
      <c r="AOU236" s="2615"/>
      <c r="AOV236" s="2615"/>
      <c r="AOW236" s="2615"/>
      <c r="AOX236" s="2615"/>
      <c r="AOY236" s="2615"/>
      <c r="AOZ236" s="2615"/>
      <c r="APA236" s="2615"/>
      <c r="APB236" s="2615"/>
      <c r="APC236" s="2615"/>
      <c r="APD236" s="2615"/>
      <c r="APE236" s="2615"/>
      <c r="APF236" s="2615"/>
      <c r="APG236" s="2615"/>
      <c r="APH236" s="2615"/>
      <c r="API236" s="2615"/>
      <c r="APJ236" s="2615"/>
      <c r="APK236" s="2615"/>
      <c r="APL236" s="2615"/>
      <c r="APM236" s="2615"/>
      <c r="APN236" s="2615"/>
      <c r="APO236" s="2615"/>
      <c r="APP236" s="2615"/>
      <c r="APQ236" s="2615"/>
      <c r="APR236" s="2615"/>
      <c r="APS236" s="2615"/>
      <c r="APT236" s="2615"/>
      <c r="APU236" s="2615"/>
      <c r="APV236" s="2615"/>
      <c r="APW236" s="2615"/>
      <c r="APX236" s="2615"/>
      <c r="APY236" s="2615"/>
      <c r="APZ236" s="2615"/>
      <c r="AQA236" s="2615"/>
      <c r="AQB236" s="2615"/>
      <c r="AQC236" s="2615"/>
      <c r="AQD236" s="2615"/>
      <c r="AQE236" s="2615"/>
      <c r="AQF236" s="2615"/>
      <c r="AQG236" s="2615"/>
      <c r="AQH236" s="2615"/>
      <c r="AQI236" s="2615"/>
      <c r="AQJ236" s="2615"/>
      <c r="AQK236" s="2615"/>
      <c r="AQL236" s="2615"/>
      <c r="AQM236" s="2615"/>
      <c r="AQN236" s="2615"/>
      <c r="AQO236" s="2615"/>
      <c r="AQP236" s="2615"/>
      <c r="AQQ236" s="2615"/>
      <c r="AQR236" s="2615"/>
      <c r="AQS236" s="2615"/>
      <c r="AQT236" s="2615"/>
      <c r="AQU236" s="2615"/>
      <c r="AQV236" s="2615"/>
      <c r="AQW236" s="2615"/>
      <c r="AQX236" s="2615"/>
      <c r="AQY236" s="2615"/>
      <c r="AQZ236" s="2615"/>
      <c r="ARA236" s="2615"/>
      <c r="ARB236" s="2615"/>
      <c r="ARC236" s="2615"/>
      <c r="ARD236" s="2615"/>
      <c r="ARE236" s="2615"/>
      <c r="ARF236" s="2615"/>
      <c r="ARG236" s="2615"/>
      <c r="ARH236" s="2615"/>
      <c r="ARI236" s="2615"/>
      <c r="ARJ236" s="2615"/>
      <c r="ARK236" s="2615"/>
      <c r="ARL236" s="2615"/>
      <c r="ARM236" s="2615"/>
      <c r="ARN236" s="2615"/>
      <c r="ARO236" s="2615"/>
      <c r="ARP236" s="2615"/>
      <c r="ARQ236" s="2615"/>
      <c r="ARR236" s="2615"/>
      <c r="ARS236" s="2615"/>
      <c r="ART236" s="2615"/>
      <c r="ARU236" s="2615"/>
      <c r="ARV236" s="2615"/>
      <c r="ARW236" s="2615"/>
      <c r="ARX236" s="2615"/>
      <c r="ARY236" s="2615"/>
      <c r="ARZ236" s="2615"/>
      <c r="ASA236" s="2615"/>
      <c r="ASB236" s="2615"/>
      <c r="ASC236" s="2615"/>
      <c r="ASD236" s="2615"/>
      <c r="ASE236" s="2615"/>
      <c r="ASF236" s="2615"/>
      <c r="ASG236" s="2615"/>
      <c r="ASH236" s="2615"/>
      <c r="ASI236" s="2615"/>
      <c r="ASJ236" s="2615"/>
      <c r="ASK236" s="2615"/>
      <c r="ASL236" s="2615"/>
      <c r="ASM236" s="2615"/>
      <c r="ASN236" s="2615"/>
      <c r="ASO236" s="2615"/>
      <c r="ASP236" s="2615"/>
      <c r="ASQ236" s="2615"/>
      <c r="ASR236" s="2615"/>
      <c r="ASS236" s="2615"/>
      <c r="AST236" s="2615"/>
      <c r="ASU236" s="2615"/>
      <c r="ASV236" s="2615"/>
      <c r="ASW236" s="2615"/>
      <c r="ASX236" s="2615"/>
      <c r="ASY236" s="2615"/>
      <c r="ASZ236" s="2615"/>
      <c r="ATA236" s="2615"/>
      <c r="ATB236" s="2615"/>
      <c r="ATC236" s="2615"/>
      <c r="ATD236" s="2615"/>
      <c r="ATE236" s="2615"/>
      <c r="ATF236" s="2615"/>
      <c r="ATG236" s="2615"/>
      <c r="ATH236" s="2615"/>
      <c r="ATI236" s="2615"/>
      <c r="ATJ236" s="2615"/>
      <c r="ATK236" s="2615"/>
      <c r="ATL236" s="2615"/>
      <c r="ATM236" s="2615"/>
      <c r="ATN236" s="2615"/>
      <c r="ATO236" s="2615"/>
      <c r="ATP236" s="2615"/>
      <c r="ATQ236" s="2615"/>
      <c r="ATR236" s="2615"/>
      <c r="ATS236" s="2615"/>
      <c r="ATT236" s="2615"/>
      <c r="ATU236" s="2615"/>
      <c r="ATV236" s="2615"/>
      <c r="ATW236" s="2615"/>
      <c r="ATX236" s="2615"/>
      <c r="ATY236" s="2615"/>
      <c r="ATZ236" s="2615"/>
      <c r="AUA236" s="2615"/>
      <c r="AUB236" s="2615"/>
      <c r="AUC236" s="2615"/>
      <c r="AUD236" s="2615"/>
      <c r="AUE236" s="2615"/>
      <c r="AUF236" s="2615"/>
      <c r="AUG236" s="2615"/>
      <c r="AUH236" s="2615"/>
      <c r="AUI236" s="2615"/>
      <c r="AUJ236" s="2615"/>
      <c r="AUK236" s="2615"/>
      <c r="AUL236" s="2615"/>
      <c r="AUM236" s="2615"/>
      <c r="AUN236" s="2615"/>
      <c r="AUO236" s="2615"/>
      <c r="AUP236" s="2615"/>
      <c r="AUQ236" s="2615"/>
      <c r="AUR236" s="2615"/>
      <c r="AUS236" s="2615"/>
      <c r="AUT236" s="2615"/>
      <c r="AUU236" s="2615"/>
      <c r="AUV236" s="2615"/>
      <c r="AUW236" s="2615"/>
      <c r="AUX236" s="2615"/>
      <c r="AUY236" s="2615"/>
      <c r="AUZ236" s="2615"/>
      <c r="AVA236" s="2615"/>
      <c r="AVB236" s="2615"/>
      <c r="AVC236" s="2615"/>
      <c r="AVD236" s="2615"/>
      <c r="AVE236" s="2615"/>
      <c r="AVF236" s="2615"/>
      <c r="AVG236" s="2615"/>
      <c r="AVH236" s="2615"/>
      <c r="AVI236" s="2615"/>
      <c r="AVJ236" s="2615"/>
      <c r="AVK236" s="2615"/>
      <c r="AVL236" s="2615"/>
      <c r="AVM236" s="2615"/>
      <c r="AVN236" s="2615"/>
      <c r="AVO236" s="2615"/>
      <c r="AVP236" s="2615"/>
      <c r="AVQ236" s="2615"/>
      <c r="AVR236" s="2615"/>
      <c r="AVS236" s="2615"/>
      <c r="AVT236" s="2615"/>
      <c r="AVU236" s="2615"/>
      <c r="AVV236" s="2615"/>
      <c r="AVW236" s="2615"/>
      <c r="AVX236" s="2615"/>
      <c r="AVY236" s="2615"/>
      <c r="AVZ236" s="2615"/>
      <c r="AWA236" s="2615"/>
      <c r="AWB236" s="2615"/>
      <c r="AWC236" s="2615"/>
      <c r="AWD236" s="2615"/>
      <c r="AWE236" s="2615"/>
      <c r="AWF236" s="2615"/>
      <c r="AWG236" s="2615"/>
      <c r="AWH236" s="2615"/>
      <c r="AWI236" s="2615"/>
      <c r="AWJ236" s="2615"/>
      <c r="AWK236" s="2615"/>
      <c r="AWL236" s="2615"/>
      <c r="AWM236" s="2615"/>
      <c r="AWN236" s="2615"/>
      <c r="AWO236" s="2615"/>
      <c r="AWP236" s="2615"/>
      <c r="AWQ236" s="2615"/>
      <c r="AWR236" s="2615"/>
      <c r="AWS236" s="2615"/>
      <c r="AWT236" s="2615"/>
      <c r="AWU236" s="2615"/>
      <c r="AWV236" s="2615"/>
      <c r="AWW236" s="2615"/>
      <c r="AWX236" s="2615"/>
      <c r="AWY236" s="2615"/>
      <c r="AWZ236" s="2615"/>
      <c r="AXA236" s="2615"/>
      <c r="AXB236" s="2615"/>
      <c r="AXC236" s="2615"/>
      <c r="AXD236" s="2615"/>
      <c r="AXE236" s="2615"/>
      <c r="AXF236" s="2615"/>
      <c r="AXG236" s="2615"/>
      <c r="AXH236" s="2615"/>
      <c r="AXI236" s="2615"/>
      <c r="AXJ236" s="2615"/>
    </row>
    <row r="237" spans="1:1310" s="2616" customFormat="1" ht="23.25" customHeight="1">
      <c r="A237" s="2617"/>
      <c r="B237" s="2630"/>
      <c r="C237" s="2630"/>
      <c r="D237" s="2630"/>
      <c r="E237" s="2630"/>
      <c r="F237" s="2630"/>
      <c r="G237" s="2630"/>
      <c r="H237" s="2630"/>
      <c r="I237" s="2630"/>
      <c r="J237" s="2630"/>
      <c r="K237" s="2630"/>
      <c r="L237" s="2630"/>
      <c r="M237" s="2630"/>
      <c r="N237" s="2630"/>
      <c r="O237" s="2630"/>
      <c r="P237" s="2630"/>
      <c r="Q237" s="2630"/>
      <c r="R237" s="306"/>
      <c r="S237" s="306"/>
      <c r="T237" s="306"/>
      <c r="U237" s="306"/>
      <c r="V237" s="306"/>
      <c r="W237" s="306"/>
      <c r="X237" s="306"/>
      <c r="Y237" s="306"/>
      <c r="Z237" s="306"/>
      <c r="AA237" s="306"/>
      <c r="AB237" s="306"/>
      <c r="AC237" s="306"/>
      <c r="AD237" s="2615"/>
      <c r="AE237" s="2615"/>
      <c r="AF237" s="2615"/>
      <c r="AG237" s="2615"/>
      <c r="AH237" s="2615"/>
      <c r="AI237" s="2615"/>
      <c r="AJ237" s="2615"/>
      <c r="AK237" s="2615"/>
      <c r="AL237" s="2615"/>
      <c r="AM237" s="2615"/>
      <c r="AN237" s="2615"/>
      <c r="AO237" s="2615"/>
      <c r="AP237" s="2615"/>
      <c r="AQ237" s="2615"/>
      <c r="AR237" s="2615"/>
      <c r="AS237" s="2615"/>
      <c r="AT237" s="2615"/>
      <c r="AU237" s="2615"/>
      <c r="AV237" s="2615"/>
      <c r="AW237" s="2615"/>
      <c r="AX237" s="2615"/>
      <c r="AY237" s="2615"/>
      <c r="AZ237" s="2615"/>
      <c r="BA237" s="2615"/>
      <c r="BB237" s="2615"/>
      <c r="BC237" s="2615"/>
      <c r="BD237" s="2615"/>
      <c r="BE237" s="2615"/>
      <c r="BF237" s="2615"/>
      <c r="BG237" s="2615"/>
      <c r="BH237" s="2615"/>
      <c r="BI237" s="2615"/>
      <c r="BJ237" s="2615"/>
      <c r="BK237" s="2615"/>
      <c r="BL237" s="2615"/>
      <c r="BM237" s="2615"/>
      <c r="BN237" s="2615"/>
      <c r="BO237" s="2615"/>
      <c r="BP237" s="2615"/>
      <c r="BQ237" s="2615"/>
      <c r="BR237" s="2615"/>
      <c r="BS237" s="2615"/>
      <c r="BT237" s="2615"/>
      <c r="BU237" s="2615"/>
      <c r="BV237" s="2615"/>
      <c r="BW237" s="2615"/>
      <c r="BX237" s="2615"/>
      <c r="BY237" s="2615"/>
      <c r="BZ237" s="2615"/>
      <c r="CA237" s="2615"/>
      <c r="CB237" s="2615"/>
      <c r="CC237" s="2615"/>
      <c r="CD237" s="2615"/>
      <c r="CE237" s="2615"/>
      <c r="CF237" s="2615"/>
      <c r="CG237" s="2615"/>
      <c r="CH237" s="2615"/>
      <c r="CI237" s="2615"/>
      <c r="CJ237" s="2615"/>
      <c r="CK237" s="2615"/>
      <c r="CL237" s="2615"/>
      <c r="CM237" s="2615"/>
      <c r="CN237" s="2615"/>
      <c r="CO237" s="2615"/>
      <c r="CP237" s="2615"/>
      <c r="CQ237" s="2615"/>
      <c r="CR237" s="2615"/>
      <c r="CS237" s="2615"/>
      <c r="CT237" s="2615"/>
      <c r="CU237" s="2615"/>
      <c r="CV237" s="2615"/>
      <c r="CW237" s="2615"/>
      <c r="CX237" s="2615"/>
      <c r="CY237" s="2615"/>
      <c r="CZ237" s="2615"/>
      <c r="DA237" s="2615"/>
      <c r="DB237" s="2615"/>
      <c r="DC237" s="2615"/>
      <c r="DD237" s="2615"/>
      <c r="DE237" s="2615"/>
      <c r="DF237" s="2615"/>
      <c r="DG237" s="2615"/>
      <c r="DH237" s="2615"/>
      <c r="DI237" s="2615"/>
      <c r="DJ237" s="2615"/>
      <c r="DK237" s="2615"/>
      <c r="DL237" s="2615"/>
      <c r="DM237" s="2615"/>
      <c r="DN237" s="2615"/>
      <c r="DO237" s="2615"/>
      <c r="DP237" s="2615"/>
      <c r="DQ237" s="2615"/>
      <c r="DR237" s="2615"/>
      <c r="DS237" s="2615"/>
      <c r="DT237" s="2615"/>
      <c r="DU237" s="2615"/>
      <c r="DV237" s="2615"/>
      <c r="DW237" s="2615"/>
      <c r="DX237" s="2615"/>
      <c r="DY237" s="2615"/>
      <c r="DZ237" s="2615"/>
      <c r="EA237" s="2615"/>
      <c r="EB237" s="2615"/>
      <c r="EC237" s="2615"/>
      <c r="ED237" s="2615"/>
      <c r="EE237" s="2615"/>
      <c r="EF237" s="2615"/>
      <c r="EG237" s="2615"/>
      <c r="EH237" s="2615"/>
      <c r="EI237" s="2615"/>
      <c r="EJ237" s="2615"/>
      <c r="EK237" s="2615"/>
      <c r="EL237" s="2615"/>
      <c r="EM237" s="2615"/>
      <c r="EN237" s="2615"/>
      <c r="EO237" s="2615"/>
      <c r="EP237" s="2615"/>
      <c r="EQ237" s="2615"/>
      <c r="ER237" s="2615"/>
      <c r="ES237" s="2615"/>
      <c r="ET237" s="2615"/>
      <c r="EU237" s="2615"/>
      <c r="EV237" s="2615"/>
      <c r="EW237" s="2615"/>
      <c r="EX237" s="2615"/>
      <c r="EY237" s="2615"/>
      <c r="EZ237" s="2615"/>
      <c r="FA237" s="2615"/>
      <c r="FB237" s="2615"/>
      <c r="FC237" s="2615"/>
      <c r="FD237" s="2615"/>
      <c r="FE237" s="2615"/>
      <c r="FF237" s="2615"/>
      <c r="FG237" s="2615"/>
      <c r="FH237" s="2615"/>
      <c r="FI237" s="2615"/>
      <c r="FJ237" s="2615"/>
      <c r="FK237" s="2615"/>
      <c r="FL237" s="2615"/>
      <c r="FM237" s="2615"/>
      <c r="FN237" s="2615"/>
      <c r="FO237" s="2615"/>
      <c r="FP237" s="2615"/>
      <c r="FQ237" s="2615"/>
      <c r="FR237" s="2615"/>
      <c r="FS237" s="2615"/>
      <c r="FT237" s="2615"/>
      <c r="FU237" s="2615"/>
      <c r="FV237" s="2615"/>
      <c r="FW237" s="2615"/>
      <c r="FX237" s="2615"/>
      <c r="FY237" s="2615"/>
      <c r="FZ237" s="2615"/>
      <c r="GA237" s="2615"/>
      <c r="GB237" s="2615"/>
      <c r="GC237" s="2615"/>
      <c r="GD237" s="2615"/>
      <c r="GE237" s="2615"/>
      <c r="GF237" s="2615"/>
      <c r="GG237" s="2615"/>
      <c r="GH237" s="2615"/>
      <c r="GI237" s="2615"/>
      <c r="GJ237" s="2615"/>
      <c r="GK237" s="2615"/>
      <c r="GL237" s="2615"/>
      <c r="GM237" s="2615"/>
      <c r="GN237" s="2615"/>
      <c r="GO237" s="2615"/>
      <c r="GP237" s="2615"/>
      <c r="GQ237" s="2615"/>
      <c r="GR237" s="2615"/>
      <c r="GS237" s="2615"/>
      <c r="GT237" s="2615"/>
      <c r="GU237" s="2615"/>
      <c r="GV237" s="2615"/>
      <c r="GW237" s="2615"/>
      <c r="GX237" s="2615"/>
      <c r="GY237" s="2615"/>
      <c r="GZ237" s="2615"/>
      <c r="HA237" s="2615"/>
      <c r="HB237" s="2615"/>
      <c r="HC237" s="2615"/>
      <c r="HD237" s="2615"/>
      <c r="HE237" s="2615"/>
      <c r="HF237" s="2615"/>
      <c r="HG237" s="2615"/>
      <c r="HH237" s="2615"/>
      <c r="HI237" s="2615"/>
      <c r="HJ237" s="2615"/>
      <c r="HK237" s="2615"/>
      <c r="HL237" s="2615"/>
      <c r="HM237" s="2615"/>
      <c r="HN237" s="2615"/>
      <c r="HO237" s="2615"/>
      <c r="HP237" s="2615"/>
      <c r="HQ237" s="2615"/>
      <c r="HR237" s="2615"/>
      <c r="HS237" s="2615"/>
      <c r="HT237" s="2615"/>
      <c r="HU237" s="2615"/>
      <c r="HV237" s="2615"/>
      <c r="HW237" s="2615"/>
      <c r="HX237" s="2615"/>
      <c r="HY237" s="2615"/>
      <c r="HZ237" s="2615"/>
      <c r="IA237" s="2615"/>
      <c r="IB237" s="2615"/>
      <c r="IC237" s="2615"/>
      <c r="ID237" s="2615"/>
      <c r="IE237" s="2615"/>
      <c r="IF237" s="2615"/>
      <c r="IG237" s="2615"/>
      <c r="IH237" s="2615"/>
      <c r="II237" s="2615"/>
      <c r="IJ237" s="2615"/>
      <c r="IK237" s="2615"/>
      <c r="IL237" s="2615"/>
      <c r="IM237" s="2615"/>
      <c r="IN237" s="2615"/>
      <c r="IO237" s="2615"/>
      <c r="IP237" s="2615"/>
      <c r="IQ237" s="2615"/>
      <c r="IR237" s="2615"/>
      <c r="IS237" s="2615"/>
      <c r="IT237" s="2615"/>
      <c r="IU237" s="2615"/>
      <c r="IV237" s="2615"/>
      <c r="IW237" s="2615"/>
      <c r="IX237" s="2615"/>
      <c r="IY237" s="2615"/>
      <c r="IZ237" s="2615"/>
      <c r="JA237" s="2615"/>
      <c r="JB237" s="2615"/>
      <c r="JC237" s="2615"/>
      <c r="JD237" s="2615"/>
      <c r="JE237" s="2615"/>
      <c r="JF237" s="2615"/>
      <c r="JG237" s="2615"/>
      <c r="JH237" s="2615"/>
      <c r="JI237" s="2615"/>
      <c r="JJ237" s="2615"/>
      <c r="JK237" s="2615"/>
      <c r="JL237" s="2615"/>
      <c r="JM237" s="2615"/>
      <c r="JN237" s="2615"/>
      <c r="JO237" s="2615"/>
      <c r="JP237" s="2615"/>
      <c r="JQ237" s="2615"/>
      <c r="JR237" s="2615"/>
      <c r="JS237" s="2615"/>
      <c r="JT237" s="2615"/>
      <c r="JU237" s="2615"/>
      <c r="JV237" s="2615"/>
      <c r="JW237" s="2615"/>
      <c r="JX237" s="2615"/>
      <c r="JY237" s="2615"/>
      <c r="JZ237" s="2615"/>
      <c r="KA237" s="2615"/>
      <c r="KB237" s="2615"/>
      <c r="KC237" s="2615"/>
      <c r="KD237" s="2615"/>
      <c r="KE237" s="2615"/>
      <c r="KF237" s="2615"/>
      <c r="KG237" s="2615"/>
      <c r="KH237" s="2615"/>
      <c r="KI237" s="2615"/>
      <c r="KJ237" s="2615"/>
      <c r="KK237" s="2615"/>
      <c r="KL237" s="2615"/>
      <c r="KM237" s="2615"/>
      <c r="KN237" s="2615"/>
      <c r="KO237" s="2615"/>
      <c r="KP237" s="2615"/>
      <c r="KQ237" s="2615"/>
      <c r="KR237" s="2615"/>
      <c r="KS237" s="2615"/>
      <c r="KT237" s="2615"/>
      <c r="KU237" s="2615"/>
      <c r="KV237" s="2615"/>
      <c r="KW237" s="2615"/>
      <c r="KX237" s="2615"/>
      <c r="KY237" s="2615"/>
      <c r="KZ237" s="2615"/>
      <c r="LA237" s="2615"/>
      <c r="LB237" s="2615"/>
      <c r="LC237" s="2615"/>
      <c r="LD237" s="2615"/>
      <c r="LE237" s="2615"/>
      <c r="LF237" s="2615"/>
      <c r="LG237" s="2615"/>
      <c r="LH237" s="2615"/>
      <c r="LI237" s="2615"/>
      <c r="LJ237" s="2615"/>
      <c r="LK237" s="2615"/>
      <c r="LL237" s="2615"/>
      <c r="LM237" s="2615"/>
      <c r="LN237" s="2615"/>
      <c r="LO237" s="2615"/>
      <c r="LP237" s="2615"/>
      <c r="LQ237" s="2615"/>
      <c r="LR237" s="2615"/>
      <c r="LS237" s="2615"/>
      <c r="LT237" s="2615"/>
      <c r="LU237" s="2615"/>
      <c r="LV237" s="2615"/>
      <c r="LW237" s="2615"/>
      <c r="LX237" s="2615"/>
      <c r="LY237" s="2615"/>
      <c r="LZ237" s="2615"/>
      <c r="MA237" s="2615"/>
      <c r="MB237" s="2615"/>
      <c r="MC237" s="2615"/>
      <c r="MD237" s="2615"/>
      <c r="ME237" s="2615"/>
      <c r="MF237" s="2615"/>
      <c r="MG237" s="2615"/>
      <c r="MH237" s="2615"/>
      <c r="MI237" s="2615"/>
      <c r="MJ237" s="2615"/>
      <c r="MK237" s="2615"/>
      <c r="ML237" s="2615"/>
      <c r="MM237" s="2615"/>
      <c r="MN237" s="2615"/>
      <c r="MO237" s="2615"/>
      <c r="MP237" s="2615"/>
      <c r="MQ237" s="2615"/>
      <c r="MR237" s="2615"/>
      <c r="MS237" s="2615"/>
      <c r="MT237" s="2615"/>
      <c r="MU237" s="2615"/>
      <c r="MV237" s="2615"/>
      <c r="MW237" s="2615"/>
      <c r="MX237" s="2615"/>
      <c r="MY237" s="2615"/>
      <c r="MZ237" s="2615"/>
      <c r="NA237" s="2615"/>
      <c r="NB237" s="2615"/>
      <c r="NC237" s="2615"/>
      <c r="ND237" s="2615"/>
      <c r="NE237" s="2615"/>
      <c r="NF237" s="2615"/>
      <c r="NG237" s="2615"/>
      <c r="NH237" s="2615"/>
      <c r="NI237" s="2615"/>
      <c r="NJ237" s="2615"/>
      <c r="NK237" s="2615"/>
      <c r="NL237" s="2615"/>
      <c r="NM237" s="2615"/>
      <c r="NN237" s="2615"/>
      <c r="NO237" s="2615"/>
      <c r="NP237" s="2615"/>
      <c r="NQ237" s="2615"/>
      <c r="NR237" s="2615"/>
      <c r="NS237" s="2615"/>
      <c r="NT237" s="2615"/>
      <c r="NU237" s="2615"/>
      <c r="NV237" s="2615"/>
      <c r="NW237" s="2615"/>
      <c r="NX237" s="2615"/>
      <c r="NY237" s="2615"/>
      <c r="NZ237" s="2615"/>
      <c r="OA237" s="2615"/>
      <c r="OB237" s="2615"/>
      <c r="OC237" s="2615"/>
      <c r="OD237" s="2615"/>
      <c r="OE237" s="2615"/>
      <c r="OF237" s="2615"/>
      <c r="OG237" s="2615"/>
      <c r="OH237" s="2615"/>
      <c r="OI237" s="2615"/>
      <c r="OJ237" s="2615"/>
      <c r="OK237" s="2615"/>
      <c r="OL237" s="2615"/>
      <c r="OM237" s="2615"/>
      <c r="ON237" s="2615"/>
      <c r="OO237" s="2615"/>
      <c r="OP237" s="2615"/>
      <c r="OQ237" s="2615"/>
      <c r="OR237" s="2615"/>
      <c r="OS237" s="2615"/>
      <c r="OT237" s="2615"/>
      <c r="OU237" s="2615"/>
      <c r="OV237" s="2615"/>
      <c r="OW237" s="2615"/>
      <c r="OX237" s="2615"/>
      <c r="OY237" s="2615"/>
      <c r="OZ237" s="2615"/>
      <c r="PA237" s="2615"/>
      <c r="PB237" s="2615"/>
      <c r="PC237" s="2615"/>
      <c r="PD237" s="2615"/>
      <c r="PE237" s="2615"/>
      <c r="PF237" s="2615"/>
      <c r="PG237" s="2615"/>
      <c r="PH237" s="2615"/>
      <c r="PI237" s="2615"/>
      <c r="PJ237" s="2615"/>
      <c r="PK237" s="2615"/>
      <c r="PL237" s="2615"/>
      <c r="PM237" s="2615"/>
      <c r="PN237" s="2615"/>
      <c r="PO237" s="2615"/>
      <c r="PP237" s="2615"/>
      <c r="PQ237" s="2615"/>
      <c r="PR237" s="2615"/>
      <c r="PS237" s="2615"/>
      <c r="PT237" s="2615"/>
      <c r="PU237" s="2615"/>
      <c r="PV237" s="2615"/>
      <c r="PW237" s="2615"/>
      <c r="PX237" s="2615"/>
      <c r="PY237" s="2615"/>
      <c r="PZ237" s="2615"/>
      <c r="QA237" s="2615"/>
      <c r="QB237" s="2615"/>
      <c r="QC237" s="2615"/>
      <c r="QD237" s="2615"/>
      <c r="QE237" s="2615"/>
      <c r="QF237" s="2615"/>
      <c r="QG237" s="2615"/>
      <c r="QH237" s="2615"/>
      <c r="QI237" s="2615"/>
      <c r="QJ237" s="2615"/>
      <c r="QK237" s="2615"/>
      <c r="QL237" s="2615"/>
      <c r="QM237" s="2615"/>
      <c r="QN237" s="2615"/>
      <c r="QO237" s="2615"/>
      <c r="QP237" s="2615"/>
      <c r="QQ237" s="2615"/>
      <c r="QR237" s="2615"/>
      <c r="QS237" s="2615"/>
      <c r="QT237" s="2615"/>
      <c r="QU237" s="2615"/>
      <c r="QV237" s="2615"/>
      <c r="QW237" s="2615"/>
      <c r="QX237" s="2615"/>
      <c r="QY237" s="2615"/>
      <c r="QZ237" s="2615"/>
      <c r="RA237" s="2615"/>
      <c r="RB237" s="2615"/>
      <c r="RC237" s="2615"/>
      <c r="RD237" s="2615"/>
      <c r="RE237" s="2615"/>
      <c r="RF237" s="2615"/>
      <c r="RG237" s="2615"/>
      <c r="RH237" s="2615"/>
      <c r="RI237" s="2615"/>
      <c r="RJ237" s="2615"/>
      <c r="RK237" s="2615"/>
      <c r="RL237" s="2615"/>
      <c r="RM237" s="2615"/>
      <c r="RN237" s="2615"/>
      <c r="RO237" s="2615"/>
      <c r="RP237" s="2615"/>
      <c r="RQ237" s="2615"/>
      <c r="RR237" s="2615"/>
      <c r="RS237" s="2615"/>
      <c r="RT237" s="2615"/>
      <c r="RU237" s="2615"/>
      <c r="RV237" s="2615"/>
      <c r="RW237" s="2615"/>
      <c r="RX237" s="2615"/>
      <c r="RY237" s="2615"/>
      <c r="RZ237" s="2615"/>
      <c r="SA237" s="2615"/>
      <c r="SB237" s="2615"/>
      <c r="SC237" s="2615"/>
      <c r="SD237" s="2615"/>
      <c r="SE237" s="2615"/>
      <c r="SF237" s="2615"/>
      <c r="SG237" s="2615"/>
      <c r="SH237" s="2615"/>
      <c r="SI237" s="2615"/>
      <c r="SJ237" s="2615"/>
      <c r="SK237" s="2615"/>
      <c r="SL237" s="2615"/>
      <c r="SM237" s="2615"/>
      <c r="SN237" s="2615"/>
      <c r="SO237" s="2615"/>
      <c r="SP237" s="2615"/>
      <c r="SQ237" s="2615"/>
      <c r="SR237" s="2615"/>
      <c r="SS237" s="2615"/>
      <c r="ST237" s="2615"/>
      <c r="SU237" s="2615"/>
      <c r="SV237" s="2615"/>
      <c r="SW237" s="2615"/>
      <c r="SX237" s="2615"/>
      <c r="SY237" s="2615"/>
      <c r="SZ237" s="2615"/>
      <c r="TA237" s="2615"/>
      <c r="TB237" s="2615"/>
      <c r="TC237" s="2615"/>
      <c r="TD237" s="2615"/>
      <c r="TE237" s="2615"/>
      <c r="TF237" s="2615"/>
      <c r="TG237" s="2615"/>
      <c r="TH237" s="2615"/>
      <c r="TI237" s="2615"/>
      <c r="TJ237" s="2615"/>
      <c r="TK237" s="2615"/>
      <c r="TL237" s="2615"/>
      <c r="TM237" s="2615"/>
      <c r="TN237" s="2615"/>
      <c r="TO237" s="2615"/>
      <c r="TP237" s="2615"/>
      <c r="TQ237" s="2615"/>
      <c r="TR237" s="2615"/>
      <c r="TS237" s="2615"/>
      <c r="TT237" s="2615"/>
      <c r="TU237" s="2615"/>
      <c r="TV237" s="2615"/>
      <c r="TW237" s="2615"/>
      <c r="TX237" s="2615"/>
      <c r="TY237" s="2615"/>
      <c r="TZ237" s="2615"/>
      <c r="UA237" s="2615"/>
      <c r="UB237" s="2615"/>
      <c r="UC237" s="2615"/>
      <c r="UD237" s="2615"/>
      <c r="UE237" s="2615"/>
      <c r="UF237" s="2615"/>
      <c r="UG237" s="2615"/>
      <c r="UH237" s="2615"/>
      <c r="UI237" s="2615"/>
      <c r="UJ237" s="2615"/>
      <c r="UK237" s="2615"/>
      <c r="UL237" s="2615"/>
      <c r="UM237" s="2615"/>
      <c r="UN237" s="2615"/>
      <c r="UO237" s="2615"/>
      <c r="UP237" s="2615"/>
      <c r="UQ237" s="2615"/>
      <c r="UR237" s="2615"/>
      <c r="US237" s="2615"/>
      <c r="UT237" s="2615"/>
      <c r="UU237" s="2615"/>
      <c r="UV237" s="2615"/>
      <c r="UW237" s="2615"/>
      <c r="UX237" s="2615"/>
      <c r="UY237" s="2615"/>
      <c r="UZ237" s="2615"/>
      <c r="VA237" s="2615"/>
      <c r="VB237" s="2615"/>
      <c r="VC237" s="2615"/>
      <c r="VD237" s="2615"/>
      <c r="VE237" s="2615"/>
      <c r="VF237" s="2615"/>
      <c r="VG237" s="2615"/>
      <c r="VH237" s="2615"/>
      <c r="VI237" s="2615"/>
      <c r="VJ237" s="2615"/>
      <c r="VK237" s="2615"/>
      <c r="VL237" s="2615"/>
      <c r="VM237" s="2615"/>
      <c r="VN237" s="2615"/>
      <c r="VO237" s="2615"/>
      <c r="VP237" s="2615"/>
      <c r="VQ237" s="2615"/>
      <c r="VR237" s="2615"/>
      <c r="VS237" s="2615"/>
      <c r="VT237" s="2615"/>
      <c r="VU237" s="2615"/>
      <c r="VV237" s="2615"/>
      <c r="VW237" s="2615"/>
      <c r="VX237" s="2615"/>
      <c r="VY237" s="2615"/>
      <c r="VZ237" s="2615"/>
      <c r="WA237" s="2615"/>
      <c r="WB237" s="2615"/>
      <c r="WC237" s="2615"/>
      <c r="WD237" s="2615"/>
      <c r="WE237" s="2615"/>
      <c r="WF237" s="2615"/>
      <c r="WG237" s="2615"/>
      <c r="WH237" s="2615"/>
      <c r="WI237" s="2615"/>
      <c r="WJ237" s="2615"/>
      <c r="WK237" s="2615"/>
      <c r="WL237" s="2615"/>
      <c r="WM237" s="2615"/>
      <c r="WN237" s="2615"/>
      <c r="WO237" s="2615"/>
      <c r="WP237" s="2615"/>
      <c r="WQ237" s="2615"/>
      <c r="WR237" s="2615"/>
      <c r="WS237" s="2615"/>
      <c r="WT237" s="2615"/>
      <c r="WU237" s="2615"/>
      <c r="WV237" s="2615"/>
      <c r="WW237" s="2615"/>
      <c r="WX237" s="2615"/>
      <c r="WY237" s="2615"/>
      <c r="WZ237" s="2615"/>
      <c r="XA237" s="2615"/>
      <c r="XB237" s="2615"/>
      <c r="XC237" s="2615"/>
      <c r="XD237" s="2615"/>
      <c r="XE237" s="2615"/>
      <c r="XF237" s="2615"/>
      <c r="XG237" s="2615"/>
      <c r="XH237" s="2615"/>
      <c r="XI237" s="2615"/>
      <c r="XJ237" s="2615"/>
      <c r="XK237" s="2615"/>
      <c r="XL237" s="2615"/>
      <c r="XM237" s="2615"/>
      <c r="XN237" s="2615"/>
      <c r="XO237" s="2615"/>
      <c r="XP237" s="2615"/>
      <c r="XQ237" s="2615"/>
      <c r="XR237" s="2615"/>
      <c r="XS237" s="2615"/>
      <c r="XT237" s="2615"/>
      <c r="XU237" s="2615"/>
      <c r="XV237" s="2615"/>
      <c r="XW237" s="2615"/>
      <c r="XX237" s="2615"/>
      <c r="XY237" s="2615"/>
      <c r="XZ237" s="2615"/>
      <c r="YA237" s="2615"/>
      <c r="YB237" s="2615"/>
      <c r="YC237" s="2615"/>
      <c r="YD237" s="2615"/>
      <c r="YE237" s="2615"/>
      <c r="YF237" s="2615"/>
      <c r="YG237" s="2615"/>
      <c r="YH237" s="2615"/>
      <c r="YI237" s="2615"/>
      <c r="YJ237" s="2615"/>
      <c r="YK237" s="2615"/>
      <c r="YL237" s="2615"/>
      <c r="YM237" s="2615"/>
      <c r="YN237" s="2615"/>
      <c r="YO237" s="2615"/>
      <c r="YP237" s="2615"/>
      <c r="YQ237" s="2615"/>
      <c r="YR237" s="2615"/>
      <c r="YS237" s="2615"/>
      <c r="YT237" s="2615"/>
      <c r="YU237" s="2615"/>
      <c r="YV237" s="2615"/>
      <c r="YW237" s="2615"/>
      <c r="YX237" s="2615"/>
      <c r="YY237" s="2615"/>
      <c r="YZ237" s="2615"/>
      <c r="ZA237" s="2615"/>
      <c r="ZB237" s="2615"/>
      <c r="ZC237" s="2615"/>
      <c r="ZD237" s="2615"/>
      <c r="ZE237" s="2615"/>
      <c r="ZF237" s="2615"/>
      <c r="ZG237" s="2615"/>
      <c r="ZH237" s="2615"/>
      <c r="ZI237" s="2615"/>
      <c r="ZJ237" s="2615"/>
      <c r="ZK237" s="2615"/>
      <c r="ZL237" s="2615"/>
      <c r="ZM237" s="2615"/>
      <c r="ZN237" s="2615"/>
      <c r="ZO237" s="2615"/>
      <c r="ZP237" s="2615"/>
      <c r="ZQ237" s="2615"/>
      <c r="ZR237" s="2615"/>
      <c r="ZS237" s="2615"/>
      <c r="ZT237" s="2615"/>
      <c r="ZU237" s="2615"/>
      <c r="ZV237" s="2615"/>
      <c r="ZW237" s="2615"/>
      <c r="ZX237" s="2615"/>
      <c r="ZY237" s="2615"/>
      <c r="ZZ237" s="2615"/>
      <c r="AAA237" s="2615"/>
      <c r="AAB237" s="2615"/>
      <c r="AAC237" s="2615"/>
      <c r="AAD237" s="2615"/>
      <c r="AAE237" s="2615"/>
      <c r="AAF237" s="2615"/>
      <c r="AAG237" s="2615"/>
      <c r="AAH237" s="2615"/>
      <c r="AAI237" s="2615"/>
      <c r="AAJ237" s="2615"/>
      <c r="AAK237" s="2615"/>
      <c r="AAL237" s="2615"/>
      <c r="AAM237" s="2615"/>
      <c r="AAN237" s="2615"/>
      <c r="AAO237" s="2615"/>
      <c r="AAP237" s="2615"/>
      <c r="AAQ237" s="2615"/>
      <c r="AAR237" s="2615"/>
      <c r="AAS237" s="2615"/>
      <c r="AAT237" s="2615"/>
      <c r="AAU237" s="2615"/>
      <c r="AAV237" s="2615"/>
      <c r="AAW237" s="2615"/>
      <c r="AAX237" s="2615"/>
      <c r="AAY237" s="2615"/>
      <c r="AAZ237" s="2615"/>
      <c r="ABA237" s="2615"/>
      <c r="ABB237" s="2615"/>
      <c r="ABC237" s="2615"/>
      <c r="ABD237" s="2615"/>
      <c r="ABE237" s="2615"/>
      <c r="ABF237" s="2615"/>
      <c r="ABG237" s="2615"/>
      <c r="ABH237" s="2615"/>
      <c r="ABI237" s="2615"/>
      <c r="ABJ237" s="2615"/>
      <c r="ABK237" s="2615"/>
      <c r="ABL237" s="2615"/>
      <c r="ABM237" s="2615"/>
      <c r="ABN237" s="2615"/>
      <c r="ABO237" s="2615"/>
      <c r="ABP237" s="2615"/>
      <c r="ABQ237" s="2615"/>
      <c r="ABR237" s="2615"/>
      <c r="ABS237" s="2615"/>
      <c r="ABT237" s="2615"/>
      <c r="ABU237" s="2615"/>
      <c r="ABV237" s="2615"/>
      <c r="ABW237" s="2615"/>
      <c r="ABX237" s="2615"/>
      <c r="ABY237" s="2615"/>
      <c r="ABZ237" s="2615"/>
      <c r="ACA237" s="2615"/>
      <c r="ACB237" s="2615"/>
      <c r="ACC237" s="2615"/>
      <c r="ACD237" s="2615"/>
      <c r="ACE237" s="2615"/>
      <c r="ACF237" s="2615"/>
      <c r="ACG237" s="2615"/>
      <c r="ACH237" s="2615"/>
      <c r="ACI237" s="2615"/>
      <c r="ACJ237" s="2615"/>
      <c r="ACK237" s="2615"/>
      <c r="ACL237" s="2615"/>
      <c r="ACM237" s="2615"/>
      <c r="ACN237" s="2615"/>
      <c r="ACO237" s="2615"/>
      <c r="ACP237" s="2615"/>
      <c r="ACQ237" s="2615"/>
      <c r="ACR237" s="2615"/>
      <c r="ACS237" s="2615"/>
      <c r="ACT237" s="2615"/>
      <c r="ACU237" s="2615"/>
      <c r="ACV237" s="2615"/>
      <c r="ACW237" s="2615"/>
      <c r="ACX237" s="2615"/>
      <c r="ACY237" s="2615"/>
      <c r="ACZ237" s="2615"/>
      <c r="ADA237" s="2615"/>
      <c r="ADB237" s="2615"/>
      <c r="ADC237" s="2615"/>
      <c r="ADD237" s="2615"/>
      <c r="ADE237" s="2615"/>
      <c r="ADF237" s="2615"/>
      <c r="ADG237" s="2615"/>
      <c r="ADH237" s="2615"/>
      <c r="ADI237" s="2615"/>
      <c r="ADJ237" s="2615"/>
      <c r="ADK237" s="2615"/>
      <c r="ADL237" s="2615"/>
      <c r="ADM237" s="2615"/>
      <c r="ADN237" s="2615"/>
      <c r="ADO237" s="2615"/>
      <c r="ADP237" s="2615"/>
      <c r="ADQ237" s="2615"/>
      <c r="ADR237" s="2615"/>
      <c r="ADS237" s="2615"/>
      <c r="ADT237" s="2615"/>
      <c r="ADU237" s="2615"/>
      <c r="ADV237" s="2615"/>
      <c r="ADW237" s="2615"/>
      <c r="ADX237" s="2615"/>
      <c r="ADY237" s="2615"/>
      <c r="ADZ237" s="2615"/>
      <c r="AEA237" s="2615"/>
      <c r="AEB237" s="2615"/>
      <c r="AEC237" s="2615"/>
      <c r="AED237" s="2615"/>
      <c r="AEE237" s="2615"/>
      <c r="AEF237" s="2615"/>
      <c r="AEG237" s="2615"/>
      <c r="AEH237" s="2615"/>
      <c r="AEI237" s="2615"/>
      <c r="AEJ237" s="2615"/>
      <c r="AEK237" s="2615"/>
      <c r="AEL237" s="2615"/>
      <c r="AEM237" s="2615"/>
      <c r="AEN237" s="2615"/>
      <c r="AEO237" s="2615"/>
      <c r="AEP237" s="2615"/>
      <c r="AEQ237" s="2615"/>
      <c r="AER237" s="2615"/>
      <c r="AES237" s="2615"/>
      <c r="AET237" s="2615"/>
      <c r="AEU237" s="2615"/>
      <c r="AEV237" s="2615"/>
      <c r="AEW237" s="2615"/>
      <c r="AEX237" s="2615"/>
      <c r="AEY237" s="2615"/>
      <c r="AEZ237" s="2615"/>
      <c r="AFA237" s="2615"/>
      <c r="AFB237" s="2615"/>
      <c r="AFC237" s="2615"/>
      <c r="AFD237" s="2615"/>
      <c r="AFE237" s="2615"/>
      <c r="AFF237" s="2615"/>
      <c r="AFG237" s="2615"/>
      <c r="AFH237" s="2615"/>
      <c r="AFI237" s="2615"/>
      <c r="AFJ237" s="2615"/>
      <c r="AFK237" s="2615"/>
      <c r="AFL237" s="2615"/>
      <c r="AFM237" s="2615"/>
      <c r="AFN237" s="2615"/>
      <c r="AFO237" s="2615"/>
      <c r="AFP237" s="2615"/>
      <c r="AFQ237" s="2615"/>
      <c r="AFR237" s="2615"/>
      <c r="AFS237" s="2615"/>
      <c r="AFT237" s="2615"/>
      <c r="AFU237" s="2615"/>
      <c r="AFV237" s="2615"/>
      <c r="AFW237" s="2615"/>
      <c r="AFX237" s="2615"/>
      <c r="AFY237" s="2615"/>
      <c r="AFZ237" s="2615"/>
      <c r="AGA237" s="2615"/>
      <c r="AGB237" s="2615"/>
      <c r="AGC237" s="2615"/>
      <c r="AGD237" s="2615"/>
      <c r="AGE237" s="2615"/>
      <c r="AGF237" s="2615"/>
      <c r="AGG237" s="2615"/>
      <c r="AGH237" s="2615"/>
      <c r="AGI237" s="2615"/>
      <c r="AGJ237" s="2615"/>
      <c r="AGK237" s="2615"/>
      <c r="AGL237" s="2615"/>
      <c r="AGM237" s="2615"/>
      <c r="AGN237" s="2615"/>
      <c r="AGO237" s="2615"/>
      <c r="AGP237" s="2615"/>
      <c r="AGQ237" s="2615"/>
      <c r="AGR237" s="2615"/>
      <c r="AGS237" s="2615"/>
      <c r="AGT237" s="2615"/>
      <c r="AGU237" s="2615"/>
      <c r="AGV237" s="2615"/>
      <c r="AGW237" s="2615"/>
      <c r="AGX237" s="2615"/>
      <c r="AGY237" s="2615"/>
      <c r="AGZ237" s="2615"/>
      <c r="AHA237" s="2615"/>
      <c r="AHB237" s="2615"/>
      <c r="AHC237" s="2615"/>
      <c r="AHD237" s="2615"/>
      <c r="AHE237" s="2615"/>
      <c r="AHF237" s="2615"/>
      <c r="AHG237" s="2615"/>
      <c r="AHH237" s="2615"/>
      <c r="AHI237" s="2615"/>
      <c r="AHJ237" s="2615"/>
      <c r="AHK237" s="2615"/>
      <c r="AHL237" s="2615"/>
      <c r="AHM237" s="2615"/>
      <c r="AHN237" s="2615"/>
      <c r="AHO237" s="2615"/>
      <c r="AHP237" s="2615"/>
      <c r="AHQ237" s="2615"/>
      <c r="AHR237" s="2615"/>
      <c r="AHS237" s="2615"/>
      <c r="AHT237" s="2615"/>
      <c r="AHU237" s="2615"/>
      <c r="AHV237" s="2615"/>
      <c r="AHW237" s="2615"/>
      <c r="AHX237" s="2615"/>
      <c r="AHY237" s="2615"/>
      <c r="AHZ237" s="2615"/>
      <c r="AIA237" s="2615"/>
      <c r="AIB237" s="2615"/>
      <c r="AIC237" s="2615"/>
      <c r="AID237" s="2615"/>
      <c r="AIE237" s="2615"/>
      <c r="AIF237" s="2615"/>
      <c r="AIG237" s="2615"/>
      <c r="AIH237" s="2615"/>
      <c r="AII237" s="2615"/>
      <c r="AIJ237" s="2615"/>
      <c r="AIK237" s="2615"/>
      <c r="AIL237" s="2615"/>
      <c r="AIM237" s="2615"/>
      <c r="AIN237" s="2615"/>
      <c r="AIO237" s="2615"/>
      <c r="AIP237" s="2615"/>
      <c r="AIQ237" s="2615"/>
      <c r="AIR237" s="2615"/>
      <c r="AIS237" s="2615"/>
      <c r="AIT237" s="2615"/>
      <c r="AIU237" s="2615"/>
      <c r="AIV237" s="2615"/>
      <c r="AIW237" s="2615"/>
      <c r="AIX237" s="2615"/>
      <c r="AIY237" s="2615"/>
      <c r="AIZ237" s="2615"/>
      <c r="AJA237" s="2615"/>
      <c r="AJB237" s="2615"/>
      <c r="AJC237" s="2615"/>
      <c r="AJD237" s="2615"/>
      <c r="AJE237" s="2615"/>
      <c r="AJF237" s="2615"/>
      <c r="AJG237" s="2615"/>
      <c r="AJH237" s="2615"/>
      <c r="AJI237" s="2615"/>
      <c r="AJJ237" s="2615"/>
      <c r="AJK237" s="2615"/>
      <c r="AJL237" s="2615"/>
      <c r="AJM237" s="2615"/>
      <c r="AJN237" s="2615"/>
      <c r="AJO237" s="2615"/>
      <c r="AJP237" s="2615"/>
      <c r="AJQ237" s="2615"/>
      <c r="AJR237" s="2615"/>
      <c r="AJS237" s="2615"/>
      <c r="AJT237" s="2615"/>
      <c r="AJU237" s="2615"/>
      <c r="AJV237" s="2615"/>
      <c r="AJW237" s="2615"/>
      <c r="AJX237" s="2615"/>
      <c r="AJY237" s="2615"/>
      <c r="AJZ237" s="2615"/>
      <c r="AKA237" s="2615"/>
      <c r="AKB237" s="2615"/>
      <c r="AKC237" s="2615"/>
      <c r="AKD237" s="2615"/>
      <c r="AKE237" s="2615"/>
      <c r="AKF237" s="2615"/>
      <c r="AKG237" s="2615"/>
      <c r="AKH237" s="2615"/>
      <c r="AKI237" s="2615"/>
      <c r="AKJ237" s="2615"/>
      <c r="AKK237" s="2615"/>
      <c r="AKL237" s="2615"/>
      <c r="AKM237" s="2615"/>
      <c r="AKN237" s="2615"/>
      <c r="AKO237" s="2615"/>
      <c r="AKP237" s="2615"/>
      <c r="AKQ237" s="2615"/>
      <c r="AKR237" s="2615"/>
      <c r="AKS237" s="2615"/>
      <c r="AKT237" s="2615"/>
      <c r="AKU237" s="2615"/>
      <c r="AKV237" s="2615"/>
      <c r="AKW237" s="2615"/>
      <c r="AKX237" s="2615"/>
      <c r="AKY237" s="2615"/>
      <c r="AKZ237" s="2615"/>
      <c r="ALA237" s="2615"/>
      <c r="ALB237" s="2615"/>
      <c r="ALC237" s="2615"/>
      <c r="ALD237" s="2615"/>
      <c r="ALE237" s="2615"/>
      <c r="ALF237" s="2615"/>
      <c r="ALG237" s="2615"/>
      <c r="ALH237" s="2615"/>
      <c r="ALI237" s="2615"/>
      <c r="ALJ237" s="2615"/>
      <c r="ALK237" s="2615"/>
      <c r="ALL237" s="2615"/>
      <c r="ALM237" s="2615"/>
      <c r="ALN237" s="2615"/>
      <c r="ALO237" s="2615"/>
      <c r="ALP237" s="2615"/>
      <c r="ALQ237" s="2615"/>
      <c r="ALR237" s="2615"/>
      <c r="ALS237" s="2615"/>
      <c r="ALT237" s="2615"/>
      <c r="ALU237" s="2615"/>
      <c r="ALV237" s="2615"/>
      <c r="ALW237" s="2615"/>
      <c r="ALX237" s="2615"/>
      <c r="ALY237" s="2615"/>
      <c r="ALZ237" s="2615"/>
      <c r="AMA237" s="2615"/>
      <c r="AMB237" s="2615"/>
      <c r="AMC237" s="2615"/>
      <c r="AMD237" s="2615"/>
      <c r="AME237" s="2615"/>
      <c r="AMF237" s="2615"/>
      <c r="AMG237" s="2615"/>
      <c r="AMH237" s="2615"/>
      <c r="AMI237" s="2615"/>
      <c r="AMJ237" s="2615"/>
      <c r="AMK237" s="2615"/>
      <c r="AML237" s="2615"/>
      <c r="AMM237" s="2615"/>
      <c r="AMN237" s="2615"/>
      <c r="AMO237" s="2615"/>
      <c r="AMP237" s="2615"/>
      <c r="AMQ237" s="2615"/>
      <c r="AMR237" s="2615"/>
      <c r="AMS237" s="2615"/>
      <c r="AMT237" s="2615"/>
      <c r="AMU237" s="2615"/>
      <c r="AMV237" s="2615"/>
      <c r="AMW237" s="2615"/>
      <c r="AMX237" s="2615"/>
      <c r="AMY237" s="2615"/>
      <c r="AMZ237" s="2615"/>
      <c r="ANA237" s="2615"/>
      <c r="ANB237" s="2615"/>
      <c r="ANC237" s="2615"/>
      <c r="AND237" s="2615"/>
      <c r="ANE237" s="2615"/>
      <c r="ANF237" s="2615"/>
      <c r="ANG237" s="2615"/>
      <c r="ANH237" s="2615"/>
      <c r="ANI237" s="2615"/>
      <c r="ANJ237" s="2615"/>
      <c r="ANK237" s="2615"/>
      <c r="ANL237" s="2615"/>
      <c r="ANM237" s="2615"/>
      <c r="ANN237" s="2615"/>
      <c r="ANO237" s="2615"/>
      <c r="ANP237" s="2615"/>
      <c r="ANQ237" s="2615"/>
      <c r="ANR237" s="2615"/>
      <c r="ANS237" s="2615"/>
      <c r="ANT237" s="2615"/>
      <c r="ANU237" s="2615"/>
      <c r="ANV237" s="2615"/>
      <c r="ANW237" s="2615"/>
      <c r="ANX237" s="2615"/>
      <c r="ANY237" s="2615"/>
      <c r="ANZ237" s="2615"/>
      <c r="AOA237" s="2615"/>
      <c r="AOB237" s="2615"/>
      <c r="AOC237" s="2615"/>
      <c r="AOD237" s="2615"/>
      <c r="AOE237" s="2615"/>
      <c r="AOF237" s="2615"/>
      <c r="AOG237" s="2615"/>
      <c r="AOH237" s="2615"/>
      <c r="AOI237" s="2615"/>
      <c r="AOJ237" s="2615"/>
      <c r="AOK237" s="2615"/>
      <c r="AOL237" s="2615"/>
      <c r="AOM237" s="2615"/>
      <c r="AON237" s="2615"/>
      <c r="AOO237" s="2615"/>
      <c r="AOP237" s="2615"/>
      <c r="AOQ237" s="2615"/>
      <c r="AOR237" s="2615"/>
      <c r="AOS237" s="2615"/>
      <c r="AOT237" s="2615"/>
      <c r="AOU237" s="2615"/>
      <c r="AOV237" s="2615"/>
      <c r="AOW237" s="2615"/>
      <c r="AOX237" s="2615"/>
      <c r="AOY237" s="2615"/>
      <c r="AOZ237" s="2615"/>
      <c r="APA237" s="2615"/>
      <c r="APB237" s="2615"/>
      <c r="APC237" s="2615"/>
      <c r="APD237" s="2615"/>
      <c r="APE237" s="2615"/>
      <c r="APF237" s="2615"/>
      <c r="APG237" s="2615"/>
      <c r="APH237" s="2615"/>
      <c r="API237" s="2615"/>
      <c r="APJ237" s="2615"/>
      <c r="APK237" s="2615"/>
      <c r="APL237" s="2615"/>
      <c r="APM237" s="2615"/>
      <c r="APN237" s="2615"/>
      <c r="APO237" s="2615"/>
      <c r="APP237" s="2615"/>
      <c r="APQ237" s="2615"/>
      <c r="APR237" s="2615"/>
      <c r="APS237" s="2615"/>
      <c r="APT237" s="2615"/>
      <c r="APU237" s="2615"/>
      <c r="APV237" s="2615"/>
      <c r="APW237" s="2615"/>
      <c r="APX237" s="2615"/>
      <c r="APY237" s="2615"/>
      <c r="APZ237" s="2615"/>
      <c r="AQA237" s="2615"/>
      <c r="AQB237" s="2615"/>
      <c r="AQC237" s="2615"/>
      <c r="AQD237" s="2615"/>
      <c r="AQE237" s="2615"/>
      <c r="AQF237" s="2615"/>
      <c r="AQG237" s="2615"/>
      <c r="AQH237" s="2615"/>
      <c r="AQI237" s="2615"/>
      <c r="AQJ237" s="2615"/>
      <c r="AQK237" s="2615"/>
      <c r="AQL237" s="2615"/>
      <c r="AQM237" s="2615"/>
      <c r="AQN237" s="2615"/>
      <c r="AQO237" s="2615"/>
      <c r="AQP237" s="2615"/>
      <c r="AQQ237" s="2615"/>
      <c r="AQR237" s="2615"/>
      <c r="AQS237" s="2615"/>
      <c r="AQT237" s="2615"/>
      <c r="AQU237" s="2615"/>
      <c r="AQV237" s="2615"/>
      <c r="AQW237" s="2615"/>
      <c r="AQX237" s="2615"/>
      <c r="AQY237" s="2615"/>
      <c r="AQZ237" s="2615"/>
      <c r="ARA237" s="2615"/>
      <c r="ARB237" s="2615"/>
      <c r="ARC237" s="2615"/>
      <c r="ARD237" s="2615"/>
      <c r="ARE237" s="2615"/>
      <c r="ARF237" s="2615"/>
      <c r="ARG237" s="2615"/>
      <c r="ARH237" s="2615"/>
      <c r="ARI237" s="2615"/>
      <c r="ARJ237" s="2615"/>
      <c r="ARK237" s="2615"/>
      <c r="ARL237" s="2615"/>
      <c r="ARM237" s="2615"/>
      <c r="ARN237" s="2615"/>
      <c r="ARO237" s="2615"/>
      <c r="ARP237" s="2615"/>
      <c r="ARQ237" s="2615"/>
      <c r="ARR237" s="2615"/>
      <c r="ARS237" s="2615"/>
      <c r="ART237" s="2615"/>
      <c r="ARU237" s="2615"/>
      <c r="ARV237" s="2615"/>
      <c r="ARW237" s="2615"/>
      <c r="ARX237" s="2615"/>
      <c r="ARY237" s="2615"/>
      <c r="ARZ237" s="2615"/>
      <c r="ASA237" s="2615"/>
      <c r="ASB237" s="2615"/>
      <c r="ASC237" s="2615"/>
      <c r="ASD237" s="2615"/>
      <c r="ASE237" s="2615"/>
      <c r="ASF237" s="2615"/>
      <c r="ASG237" s="2615"/>
      <c r="ASH237" s="2615"/>
      <c r="ASI237" s="2615"/>
      <c r="ASJ237" s="2615"/>
      <c r="ASK237" s="2615"/>
      <c r="ASL237" s="2615"/>
      <c r="ASM237" s="2615"/>
      <c r="ASN237" s="2615"/>
      <c r="ASO237" s="2615"/>
      <c r="ASP237" s="2615"/>
      <c r="ASQ237" s="2615"/>
      <c r="ASR237" s="2615"/>
      <c r="ASS237" s="2615"/>
      <c r="AST237" s="2615"/>
      <c r="ASU237" s="2615"/>
      <c r="ASV237" s="2615"/>
      <c r="ASW237" s="2615"/>
      <c r="ASX237" s="2615"/>
      <c r="ASY237" s="2615"/>
      <c r="ASZ237" s="2615"/>
      <c r="ATA237" s="2615"/>
      <c r="ATB237" s="2615"/>
      <c r="ATC237" s="2615"/>
      <c r="ATD237" s="2615"/>
      <c r="ATE237" s="2615"/>
      <c r="ATF237" s="2615"/>
      <c r="ATG237" s="2615"/>
      <c r="ATH237" s="2615"/>
      <c r="ATI237" s="2615"/>
      <c r="ATJ237" s="2615"/>
      <c r="ATK237" s="2615"/>
      <c r="ATL237" s="2615"/>
      <c r="ATM237" s="2615"/>
      <c r="ATN237" s="2615"/>
      <c r="ATO237" s="2615"/>
      <c r="ATP237" s="2615"/>
      <c r="ATQ237" s="2615"/>
      <c r="ATR237" s="2615"/>
      <c r="ATS237" s="2615"/>
      <c r="ATT237" s="2615"/>
      <c r="ATU237" s="2615"/>
      <c r="ATV237" s="2615"/>
      <c r="ATW237" s="2615"/>
      <c r="ATX237" s="2615"/>
      <c r="ATY237" s="2615"/>
      <c r="ATZ237" s="2615"/>
      <c r="AUA237" s="2615"/>
      <c r="AUB237" s="2615"/>
      <c r="AUC237" s="2615"/>
      <c r="AUD237" s="2615"/>
      <c r="AUE237" s="2615"/>
      <c r="AUF237" s="2615"/>
      <c r="AUG237" s="2615"/>
      <c r="AUH237" s="2615"/>
      <c r="AUI237" s="2615"/>
      <c r="AUJ237" s="2615"/>
      <c r="AUK237" s="2615"/>
      <c r="AUL237" s="2615"/>
      <c r="AUM237" s="2615"/>
      <c r="AUN237" s="2615"/>
      <c r="AUO237" s="2615"/>
      <c r="AUP237" s="2615"/>
      <c r="AUQ237" s="2615"/>
      <c r="AUR237" s="2615"/>
      <c r="AUS237" s="2615"/>
      <c r="AUT237" s="2615"/>
      <c r="AUU237" s="2615"/>
      <c r="AUV237" s="2615"/>
      <c r="AUW237" s="2615"/>
      <c r="AUX237" s="2615"/>
      <c r="AUY237" s="2615"/>
      <c r="AUZ237" s="2615"/>
      <c r="AVA237" s="2615"/>
      <c r="AVB237" s="2615"/>
      <c r="AVC237" s="2615"/>
      <c r="AVD237" s="2615"/>
      <c r="AVE237" s="2615"/>
      <c r="AVF237" s="2615"/>
      <c r="AVG237" s="2615"/>
      <c r="AVH237" s="2615"/>
      <c r="AVI237" s="2615"/>
      <c r="AVJ237" s="2615"/>
      <c r="AVK237" s="2615"/>
      <c r="AVL237" s="2615"/>
      <c r="AVM237" s="2615"/>
      <c r="AVN237" s="2615"/>
      <c r="AVO237" s="2615"/>
      <c r="AVP237" s="2615"/>
      <c r="AVQ237" s="2615"/>
      <c r="AVR237" s="2615"/>
      <c r="AVS237" s="2615"/>
      <c r="AVT237" s="2615"/>
      <c r="AVU237" s="2615"/>
      <c r="AVV237" s="2615"/>
      <c r="AVW237" s="2615"/>
      <c r="AVX237" s="2615"/>
      <c r="AVY237" s="2615"/>
      <c r="AVZ237" s="2615"/>
      <c r="AWA237" s="2615"/>
      <c r="AWB237" s="2615"/>
      <c r="AWC237" s="2615"/>
      <c r="AWD237" s="2615"/>
      <c r="AWE237" s="2615"/>
      <c r="AWF237" s="2615"/>
      <c r="AWG237" s="2615"/>
      <c r="AWH237" s="2615"/>
      <c r="AWI237" s="2615"/>
      <c r="AWJ237" s="2615"/>
      <c r="AWK237" s="2615"/>
      <c r="AWL237" s="2615"/>
      <c r="AWM237" s="2615"/>
      <c r="AWN237" s="2615"/>
      <c r="AWO237" s="2615"/>
      <c r="AWP237" s="2615"/>
      <c r="AWQ237" s="2615"/>
      <c r="AWR237" s="2615"/>
      <c r="AWS237" s="2615"/>
      <c r="AWT237" s="2615"/>
      <c r="AWU237" s="2615"/>
      <c r="AWV237" s="2615"/>
      <c r="AWW237" s="2615"/>
      <c r="AWX237" s="2615"/>
      <c r="AWY237" s="2615"/>
      <c r="AWZ237" s="2615"/>
      <c r="AXA237" s="2615"/>
      <c r="AXB237" s="2615"/>
      <c r="AXC237" s="2615"/>
      <c r="AXD237" s="2615"/>
      <c r="AXE237" s="2615"/>
      <c r="AXF237" s="2615"/>
      <c r="AXG237" s="2615"/>
      <c r="AXH237" s="2615"/>
      <c r="AXI237" s="2615"/>
      <c r="AXJ237" s="2615"/>
    </row>
    <row r="238" spans="1:1310" ht="20.100000000000001" customHeight="1">
      <c r="A238" s="2617"/>
      <c r="B238" s="2473"/>
      <c r="C238" s="2473"/>
      <c r="D238" s="2473"/>
      <c r="E238" s="2515"/>
      <c r="F238" s="2515"/>
      <c r="G238" s="2473"/>
      <c r="H238" s="2473"/>
      <c r="I238" s="2473"/>
      <c r="J238" s="2473"/>
      <c r="K238" s="2473"/>
      <c r="L238" s="2473"/>
      <c r="M238" s="2473"/>
      <c r="N238" s="2473"/>
      <c r="O238" s="2473"/>
      <c r="P238" s="2473"/>
      <c r="Q238" s="2473"/>
    </row>
    <row r="239" spans="1:1310" ht="20.100000000000001" customHeight="1">
      <c r="A239" s="2617"/>
      <c r="B239" s="5500" t="s">
        <v>1886</v>
      </c>
      <c r="C239" s="5500"/>
      <c r="D239" s="5500"/>
      <c r="E239" s="2631" t="s">
        <v>1887</v>
      </c>
      <c r="F239" s="2632"/>
      <c r="G239" s="2631" t="s">
        <v>1888</v>
      </c>
      <c r="H239" s="2633"/>
      <c r="I239" s="2473"/>
      <c r="J239" s="2631" t="s">
        <v>1889</v>
      </c>
      <c r="K239" s="2633"/>
      <c r="L239" s="2473"/>
      <c r="M239" s="2634" t="s">
        <v>1890</v>
      </c>
      <c r="Q239" s="2473"/>
    </row>
    <row r="240" spans="1:1310" ht="20.100000000000001" customHeight="1">
      <c r="A240" s="2617"/>
      <c r="B240" s="2473"/>
      <c r="C240" s="2473"/>
      <c r="D240" s="2473"/>
      <c r="E240" s="2515"/>
      <c r="F240" s="2515"/>
      <c r="G240" s="2473"/>
      <c r="H240" s="2473"/>
      <c r="I240" s="2473"/>
      <c r="J240" s="2473"/>
      <c r="K240" s="2473"/>
      <c r="L240" s="2473"/>
      <c r="M240" s="2473"/>
      <c r="N240" s="2473"/>
      <c r="O240" s="2473"/>
      <c r="P240" s="2473"/>
      <c r="Q240" s="2473"/>
    </row>
    <row r="241" spans="1:1310" s="2616" customFormat="1" ht="23.25" customHeight="1">
      <c r="A241" s="2617"/>
      <c r="B241" s="2630"/>
      <c r="C241" s="2630"/>
      <c r="D241" s="2630"/>
      <c r="E241" s="2630"/>
      <c r="F241" s="2630"/>
      <c r="G241" s="2630"/>
      <c r="H241" s="2630"/>
      <c r="I241" s="2630"/>
      <c r="J241" s="2630"/>
      <c r="K241" s="2630"/>
      <c r="L241" s="2630"/>
      <c r="M241" s="2630"/>
      <c r="N241" s="2630"/>
      <c r="O241" s="2630"/>
      <c r="P241" s="2630"/>
      <c r="Q241" s="2630"/>
      <c r="R241" s="306"/>
      <c r="S241" s="306"/>
      <c r="T241" s="306"/>
      <c r="U241" s="306"/>
      <c r="V241" s="306"/>
      <c r="W241" s="306"/>
      <c r="X241" s="306"/>
      <c r="Y241" s="306"/>
      <c r="Z241" s="306"/>
      <c r="AA241" s="306"/>
      <c r="AB241" s="306"/>
      <c r="AC241" s="306"/>
      <c r="AD241" s="2615"/>
      <c r="AE241" s="2615"/>
      <c r="AF241" s="2615"/>
      <c r="AG241" s="2615"/>
      <c r="AH241" s="2615"/>
      <c r="AI241" s="2615"/>
      <c r="AJ241" s="2615"/>
      <c r="AK241" s="2615"/>
      <c r="AL241" s="2615"/>
      <c r="AM241" s="2615"/>
      <c r="AN241" s="2615"/>
      <c r="AO241" s="2615"/>
      <c r="AP241" s="2615"/>
      <c r="AQ241" s="2615"/>
      <c r="AR241" s="2615"/>
      <c r="AS241" s="2615"/>
      <c r="AT241" s="2615"/>
      <c r="AU241" s="2615"/>
      <c r="AV241" s="2615"/>
      <c r="AW241" s="2615"/>
      <c r="AX241" s="2615"/>
      <c r="AY241" s="2615"/>
      <c r="AZ241" s="2615"/>
      <c r="BA241" s="2615"/>
      <c r="BB241" s="2615"/>
      <c r="BC241" s="2615"/>
      <c r="BD241" s="2615"/>
      <c r="BE241" s="2615"/>
      <c r="BF241" s="2615"/>
      <c r="BG241" s="2615"/>
      <c r="BH241" s="2615"/>
      <c r="BI241" s="2615"/>
      <c r="BJ241" s="2615"/>
      <c r="BK241" s="2615"/>
      <c r="BL241" s="2615"/>
      <c r="BM241" s="2615"/>
      <c r="BN241" s="2615"/>
      <c r="BO241" s="2615"/>
      <c r="BP241" s="2615"/>
      <c r="BQ241" s="2615"/>
      <c r="BR241" s="2615"/>
      <c r="BS241" s="2615"/>
      <c r="BT241" s="2615"/>
      <c r="BU241" s="2615"/>
      <c r="BV241" s="2615"/>
      <c r="BW241" s="2615"/>
      <c r="BX241" s="2615"/>
      <c r="BY241" s="2615"/>
      <c r="BZ241" s="2615"/>
      <c r="CA241" s="2615"/>
      <c r="CB241" s="2615"/>
      <c r="CC241" s="2615"/>
      <c r="CD241" s="2615"/>
      <c r="CE241" s="2615"/>
      <c r="CF241" s="2615"/>
      <c r="CG241" s="2615"/>
      <c r="CH241" s="2615"/>
      <c r="CI241" s="2615"/>
      <c r="CJ241" s="2615"/>
      <c r="CK241" s="2615"/>
      <c r="CL241" s="2615"/>
      <c r="CM241" s="2615"/>
      <c r="CN241" s="2615"/>
      <c r="CO241" s="2615"/>
      <c r="CP241" s="2615"/>
      <c r="CQ241" s="2615"/>
      <c r="CR241" s="2615"/>
      <c r="CS241" s="2615"/>
      <c r="CT241" s="2615"/>
      <c r="CU241" s="2615"/>
      <c r="CV241" s="2615"/>
      <c r="CW241" s="2615"/>
      <c r="CX241" s="2615"/>
      <c r="CY241" s="2615"/>
      <c r="CZ241" s="2615"/>
      <c r="DA241" s="2615"/>
      <c r="DB241" s="2615"/>
      <c r="DC241" s="2615"/>
      <c r="DD241" s="2615"/>
      <c r="DE241" s="2615"/>
      <c r="DF241" s="2615"/>
      <c r="DG241" s="2615"/>
      <c r="DH241" s="2615"/>
      <c r="DI241" s="2615"/>
      <c r="DJ241" s="2615"/>
      <c r="DK241" s="2615"/>
      <c r="DL241" s="2615"/>
      <c r="DM241" s="2615"/>
      <c r="DN241" s="2615"/>
      <c r="DO241" s="2615"/>
      <c r="DP241" s="2615"/>
      <c r="DQ241" s="2615"/>
      <c r="DR241" s="2615"/>
      <c r="DS241" s="2615"/>
      <c r="DT241" s="2615"/>
      <c r="DU241" s="2615"/>
      <c r="DV241" s="2615"/>
      <c r="DW241" s="2615"/>
      <c r="DX241" s="2615"/>
      <c r="DY241" s="2615"/>
      <c r="DZ241" s="2615"/>
      <c r="EA241" s="2615"/>
      <c r="EB241" s="2615"/>
      <c r="EC241" s="2615"/>
      <c r="ED241" s="2615"/>
      <c r="EE241" s="2615"/>
      <c r="EF241" s="2615"/>
      <c r="EG241" s="2615"/>
      <c r="EH241" s="2615"/>
      <c r="EI241" s="2615"/>
      <c r="EJ241" s="2615"/>
      <c r="EK241" s="2615"/>
      <c r="EL241" s="2615"/>
      <c r="EM241" s="2615"/>
      <c r="EN241" s="2615"/>
      <c r="EO241" s="2615"/>
      <c r="EP241" s="2615"/>
      <c r="EQ241" s="2615"/>
      <c r="ER241" s="2615"/>
      <c r="ES241" s="2615"/>
      <c r="ET241" s="2615"/>
      <c r="EU241" s="2615"/>
      <c r="EV241" s="2615"/>
      <c r="EW241" s="2615"/>
      <c r="EX241" s="2615"/>
      <c r="EY241" s="2615"/>
      <c r="EZ241" s="2615"/>
      <c r="FA241" s="2615"/>
      <c r="FB241" s="2615"/>
      <c r="FC241" s="2615"/>
      <c r="FD241" s="2615"/>
      <c r="FE241" s="2615"/>
      <c r="FF241" s="2615"/>
      <c r="FG241" s="2615"/>
      <c r="FH241" s="2615"/>
      <c r="FI241" s="2615"/>
      <c r="FJ241" s="2615"/>
      <c r="FK241" s="2615"/>
      <c r="FL241" s="2615"/>
      <c r="FM241" s="2615"/>
      <c r="FN241" s="2615"/>
      <c r="FO241" s="2615"/>
      <c r="FP241" s="2615"/>
      <c r="FQ241" s="2615"/>
      <c r="FR241" s="2615"/>
      <c r="FS241" s="2615"/>
      <c r="FT241" s="2615"/>
      <c r="FU241" s="2615"/>
      <c r="FV241" s="2615"/>
      <c r="FW241" s="2615"/>
      <c r="FX241" s="2615"/>
      <c r="FY241" s="2615"/>
      <c r="FZ241" s="2615"/>
      <c r="GA241" s="2615"/>
      <c r="GB241" s="2615"/>
      <c r="GC241" s="2615"/>
      <c r="GD241" s="2615"/>
      <c r="GE241" s="2615"/>
      <c r="GF241" s="2615"/>
      <c r="GG241" s="2615"/>
      <c r="GH241" s="2615"/>
      <c r="GI241" s="2615"/>
      <c r="GJ241" s="2615"/>
      <c r="GK241" s="2615"/>
      <c r="GL241" s="2615"/>
      <c r="GM241" s="2615"/>
      <c r="GN241" s="2615"/>
      <c r="GO241" s="2615"/>
      <c r="GP241" s="2615"/>
      <c r="GQ241" s="2615"/>
      <c r="GR241" s="2615"/>
      <c r="GS241" s="2615"/>
      <c r="GT241" s="2615"/>
      <c r="GU241" s="2615"/>
      <c r="GV241" s="2615"/>
      <c r="GW241" s="2615"/>
      <c r="GX241" s="2615"/>
      <c r="GY241" s="2615"/>
      <c r="GZ241" s="2615"/>
      <c r="HA241" s="2615"/>
      <c r="HB241" s="2615"/>
      <c r="HC241" s="2615"/>
      <c r="HD241" s="2615"/>
      <c r="HE241" s="2615"/>
      <c r="HF241" s="2615"/>
      <c r="HG241" s="2615"/>
      <c r="HH241" s="2615"/>
      <c r="HI241" s="2615"/>
      <c r="HJ241" s="2615"/>
      <c r="HK241" s="2615"/>
      <c r="HL241" s="2615"/>
      <c r="HM241" s="2615"/>
      <c r="HN241" s="2615"/>
      <c r="HO241" s="2615"/>
      <c r="HP241" s="2615"/>
      <c r="HQ241" s="2615"/>
      <c r="HR241" s="2615"/>
      <c r="HS241" s="2615"/>
      <c r="HT241" s="2615"/>
      <c r="HU241" s="2615"/>
      <c r="HV241" s="2615"/>
      <c r="HW241" s="2615"/>
      <c r="HX241" s="2615"/>
      <c r="HY241" s="2615"/>
      <c r="HZ241" s="2615"/>
      <c r="IA241" s="2615"/>
      <c r="IB241" s="2615"/>
      <c r="IC241" s="2615"/>
      <c r="ID241" s="2615"/>
      <c r="IE241" s="2615"/>
      <c r="IF241" s="2615"/>
      <c r="IG241" s="2615"/>
      <c r="IH241" s="2615"/>
      <c r="II241" s="2615"/>
      <c r="IJ241" s="2615"/>
      <c r="IK241" s="2615"/>
      <c r="IL241" s="2615"/>
      <c r="IM241" s="2615"/>
      <c r="IN241" s="2615"/>
      <c r="IO241" s="2615"/>
      <c r="IP241" s="2615"/>
      <c r="IQ241" s="2615"/>
      <c r="IR241" s="2615"/>
      <c r="IS241" s="2615"/>
      <c r="IT241" s="2615"/>
      <c r="IU241" s="2615"/>
      <c r="IV241" s="2615"/>
      <c r="IW241" s="2615"/>
      <c r="IX241" s="2615"/>
      <c r="IY241" s="2615"/>
      <c r="IZ241" s="2615"/>
      <c r="JA241" s="2615"/>
      <c r="JB241" s="2615"/>
      <c r="JC241" s="2615"/>
      <c r="JD241" s="2615"/>
      <c r="JE241" s="2615"/>
      <c r="JF241" s="2615"/>
      <c r="JG241" s="2615"/>
      <c r="JH241" s="2615"/>
      <c r="JI241" s="2615"/>
      <c r="JJ241" s="2615"/>
      <c r="JK241" s="2615"/>
      <c r="JL241" s="2615"/>
      <c r="JM241" s="2615"/>
      <c r="JN241" s="2615"/>
      <c r="JO241" s="2615"/>
      <c r="JP241" s="2615"/>
      <c r="JQ241" s="2615"/>
      <c r="JR241" s="2615"/>
      <c r="JS241" s="2615"/>
      <c r="JT241" s="2615"/>
      <c r="JU241" s="2615"/>
      <c r="JV241" s="2615"/>
      <c r="JW241" s="2615"/>
      <c r="JX241" s="2615"/>
      <c r="JY241" s="2615"/>
      <c r="JZ241" s="2615"/>
      <c r="KA241" s="2615"/>
      <c r="KB241" s="2615"/>
      <c r="KC241" s="2615"/>
      <c r="KD241" s="2615"/>
      <c r="KE241" s="2615"/>
      <c r="KF241" s="2615"/>
      <c r="KG241" s="2615"/>
      <c r="KH241" s="2615"/>
      <c r="KI241" s="2615"/>
      <c r="KJ241" s="2615"/>
      <c r="KK241" s="2615"/>
      <c r="KL241" s="2615"/>
      <c r="KM241" s="2615"/>
      <c r="KN241" s="2615"/>
      <c r="KO241" s="2615"/>
      <c r="KP241" s="2615"/>
      <c r="KQ241" s="2615"/>
      <c r="KR241" s="2615"/>
      <c r="KS241" s="2615"/>
      <c r="KT241" s="2615"/>
      <c r="KU241" s="2615"/>
      <c r="KV241" s="2615"/>
      <c r="KW241" s="2615"/>
      <c r="KX241" s="2615"/>
      <c r="KY241" s="2615"/>
      <c r="KZ241" s="2615"/>
      <c r="LA241" s="2615"/>
      <c r="LB241" s="2615"/>
      <c r="LC241" s="2615"/>
      <c r="LD241" s="2615"/>
      <c r="LE241" s="2615"/>
      <c r="LF241" s="2615"/>
      <c r="LG241" s="2615"/>
      <c r="LH241" s="2615"/>
      <c r="LI241" s="2615"/>
      <c r="LJ241" s="2615"/>
      <c r="LK241" s="2615"/>
      <c r="LL241" s="2615"/>
      <c r="LM241" s="2615"/>
      <c r="LN241" s="2615"/>
      <c r="LO241" s="2615"/>
      <c r="LP241" s="2615"/>
      <c r="LQ241" s="2615"/>
      <c r="LR241" s="2615"/>
      <c r="LS241" s="2615"/>
      <c r="LT241" s="2615"/>
      <c r="LU241" s="2615"/>
      <c r="LV241" s="2615"/>
      <c r="LW241" s="2615"/>
      <c r="LX241" s="2615"/>
      <c r="LY241" s="2615"/>
      <c r="LZ241" s="2615"/>
      <c r="MA241" s="2615"/>
      <c r="MB241" s="2615"/>
      <c r="MC241" s="2615"/>
      <c r="MD241" s="2615"/>
      <c r="ME241" s="2615"/>
      <c r="MF241" s="2615"/>
      <c r="MG241" s="2615"/>
      <c r="MH241" s="2615"/>
      <c r="MI241" s="2615"/>
      <c r="MJ241" s="2615"/>
      <c r="MK241" s="2615"/>
      <c r="ML241" s="2615"/>
      <c r="MM241" s="2615"/>
      <c r="MN241" s="2615"/>
      <c r="MO241" s="2615"/>
      <c r="MP241" s="2615"/>
      <c r="MQ241" s="2615"/>
      <c r="MR241" s="2615"/>
      <c r="MS241" s="2615"/>
      <c r="MT241" s="2615"/>
      <c r="MU241" s="2615"/>
      <c r="MV241" s="2615"/>
      <c r="MW241" s="2615"/>
      <c r="MX241" s="2615"/>
      <c r="MY241" s="2615"/>
      <c r="MZ241" s="2615"/>
      <c r="NA241" s="2615"/>
      <c r="NB241" s="2615"/>
      <c r="NC241" s="2615"/>
      <c r="ND241" s="2615"/>
      <c r="NE241" s="2615"/>
      <c r="NF241" s="2615"/>
      <c r="NG241" s="2615"/>
      <c r="NH241" s="2615"/>
      <c r="NI241" s="2615"/>
      <c r="NJ241" s="2615"/>
      <c r="NK241" s="2615"/>
      <c r="NL241" s="2615"/>
      <c r="NM241" s="2615"/>
      <c r="NN241" s="2615"/>
      <c r="NO241" s="2615"/>
      <c r="NP241" s="2615"/>
      <c r="NQ241" s="2615"/>
      <c r="NR241" s="2615"/>
      <c r="NS241" s="2615"/>
      <c r="NT241" s="2615"/>
      <c r="NU241" s="2615"/>
      <c r="NV241" s="2615"/>
      <c r="NW241" s="2615"/>
      <c r="NX241" s="2615"/>
      <c r="NY241" s="2615"/>
      <c r="NZ241" s="2615"/>
      <c r="OA241" s="2615"/>
      <c r="OB241" s="2615"/>
      <c r="OC241" s="2615"/>
      <c r="OD241" s="2615"/>
      <c r="OE241" s="2615"/>
      <c r="OF241" s="2615"/>
      <c r="OG241" s="2615"/>
      <c r="OH241" s="2615"/>
      <c r="OI241" s="2615"/>
      <c r="OJ241" s="2615"/>
      <c r="OK241" s="2615"/>
      <c r="OL241" s="2615"/>
      <c r="OM241" s="2615"/>
      <c r="ON241" s="2615"/>
      <c r="OO241" s="2615"/>
      <c r="OP241" s="2615"/>
      <c r="OQ241" s="2615"/>
      <c r="OR241" s="2615"/>
      <c r="OS241" s="2615"/>
      <c r="OT241" s="2615"/>
      <c r="OU241" s="2615"/>
      <c r="OV241" s="2615"/>
      <c r="OW241" s="2615"/>
      <c r="OX241" s="2615"/>
      <c r="OY241" s="2615"/>
      <c r="OZ241" s="2615"/>
      <c r="PA241" s="2615"/>
      <c r="PB241" s="2615"/>
      <c r="PC241" s="2615"/>
      <c r="PD241" s="2615"/>
      <c r="PE241" s="2615"/>
      <c r="PF241" s="2615"/>
      <c r="PG241" s="2615"/>
      <c r="PH241" s="2615"/>
      <c r="PI241" s="2615"/>
      <c r="PJ241" s="2615"/>
      <c r="PK241" s="2615"/>
      <c r="PL241" s="2615"/>
      <c r="PM241" s="2615"/>
      <c r="PN241" s="2615"/>
      <c r="PO241" s="2615"/>
      <c r="PP241" s="2615"/>
      <c r="PQ241" s="2615"/>
      <c r="PR241" s="2615"/>
      <c r="PS241" s="2615"/>
      <c r="PT241" s="2615"/>
      <c r="PU241" s="2615"/>
      <c r="PV241" s="2615"/>
      <c r="PW241" s="2615"/>
      <c r="PX241" s="2615"/>
      <c r="PY241" s="2615"/>
      <c r="PZ241" s="2615"/>
      <c r="QA241" s="2615"/>
      <c r="QB241" s="2615"/>
      <c r="QC241" s="2615"/>
      <c r="QD241" s="2615"/>
      <c r="QE241" s="2615"/>
      <c r="QF241" s="2615"/>
      <c r="QG241" s="2615"/>
      <c r="QH241" s="2615"/>
      <c r="QI241" s="2615"/>
      <c r="QJ241" s="2615"/>
      <c r="QK241" s="2615"/>
      <c r="QL241" s="2615"/>
      <c r="QM241" s="2615"/>
      <c r="QN241" s="2615"/>
      <c r="QO241" s="2615"/>
      <c r="QP241" s="2615"/>
      <c r="QQ241" s="2615"/>
      <c r="QR241" s="2615"/>
      <c r="QS241" s="2615"/>
      <c r="QT241" s="2615"/>
      <c r="QU241" s="2615"/>
      <c r="QV241" s="2615"/>
      <c r="QW241" s="2615"/>
      <c r="QX241" s="2615"/>
      <c r="QY241" s="2615"/>
      <c r="QZ241" s="2615"/>
      <c r="RA241" s="2615"/>
      <c r="RB241" s="2615"/>
      <c r="RC241" s="2615"/>
      <c r="RD241" s="2615"/>
      <c r="RE241" s="2615"/>
      <c r="RF241" s="2615"/>
      <c r="RG241" s="2615"/>
      <c r="RH241" s="2615"/>
      <c r="RI241" s="2615"/>
      <c r="RJ241" s="2615"/>
      <c r="RK241" s="2615"/>
      <c r="RL241" s="2615"/>
      <c r="RM241" s="2615"/>
      <c r="RN241" s="2615"/>
      <c r="RO241" s="2615"/>
      <c r="RP241" s="2615"/>
      <c r="RQ241" s="2615"/>
      <c r="RR241" s="2615"/>
      <c r="RS241" s="2615"/>
      <c r="RT241" s="2615"/>
      <c r="RU241" s="2615"/>
      <c r="RV241" s="2615"/>
      <c r="RW241" s="2615"/>
      <c r="RX241" s="2615"/>
      <c r="RY241" s="2615"/>
      <c r="RZ241" s="2615"/>
      <c r="SA241" s="2615"/>
      <c r="SB241" s="2615"/>
      <c r="SC241" s="2615"/>
      <c r="SD241" s="2615"/>
      <c r="SE241" s="2615"/>
      <c r="SF241" s="2615"/>
      <c r="SG241" s="2615"/>
      <c r="SH241" s="2615"/>
      <c r="SI241" s="2615"/>
      <c r="SJ241" s="2615"/>
      <c r="SK241" s="2615"/>
      <c r="SL241" s="2615"/>
      <c r="SM241" s="2615"/>
      <c r="SN241" s="2615"/>
      <c r="SO241" s="2615"/>
      <c r="SP241" s="2615"/>
      <c r="SQ241" s="2615"/>
      <c r="SR241" s="2615"/>
      <c r="SS241" s="2615"/>
      <c r="ST241" s="2615"/>
      <c r="SU241" s="2615"/>
      <c r="SV241" s="2615"/>
      <c r="SW241" s="2615"/>
      <c r="SX241" s="2615"/>
      <c r="SY241" s="2615"/>
      <c r="SZ241" s="2615"/>
      <c r="TA241" s="2615"/>
      <c r="TB241" s="2615"/>
      <c r="TC241" s="2615"/>
      <c r="TD241" s="2615"/>
      <c r="TE241" s="2615"/>
      <c r="TF241" s="2615"/>
      <c r="TG241" s="2615"/>
      <c r="TH241" s="2615"/>
      <c r="TI241" s="2615"/>
      <c r="TJ241" s="2615"/>
      <c r="TK241" s="2615"/>
      <c r="TL241" s="2615"/>
      <c r="TM241" s="2615"/>
      <c r="TN241" s="2615"/>
      <c r="TO241" s="2615"/>
      <c r="TP241" s="2615"/>
      <c r="TQ241" s="2615"/>
      <c r="TR241" s="2615"/>
      <c r="TS241" s="2615"/>
      <c r="TT241" s="2615"/>
      <c r="TU241" s="2615"/>
      <c r="TV241" s="2615"/>
      <c r="TW241" s="2615"/>
      <c r="TX241" s="2615"/>
      <c r="TY241" s="2615"/>
      <c r="TZ241" s="2615"/>
      <c r="UA241" s="2615"/>
      <c r="UB241" s="2615"/>
      <c r="UC241" s="2615"/>
      <c r="UD241" s="2615"/>
      <c r="UE241" s="2615"/>
      <c r="UF241" s="2615"/>
      <c r="UG241" s="2615"/>
      <c r="UH241" s="2615"/>
      <c r="UI241" s="2615"/>
      <c r="UJ241" s="2615"/>
      <c r="UK241" s="2615"/>
      <c r="UL241" s="2615"/>
      <c r="UM241" s="2615"/>
      <c r="UN241" s="2615"/>
      <c r="UO241" s="2615"/>
      <c r="UP241" s="2615"/>
      <c r="UQ241" s="2615"/>
      <c r="UR241" s="2615"/>
      <c r="US241" s="2615"/>
      <c r="UT241" s="2615"/>
      <c r="UU241" s="2615"/>
      <c r="UV241" s="2615"/>
      <c r="UW241" s="2615"/>
      <c r="UX241" s="2615"/>
      <c r="UY241" s="2615"/>
      <c r="UZ241" s="2615"/>
      <c r="VA241" s="2615"/>
      <c r="VB241" s="2615"/>
      <c r="VC241" s="2615"/>
      <c r="VD241" s="2615"/>
      <c r="VE241" s="2615"/>
      <c r="VF241" s="2615"/>
      <c r="VG241" s="2615"/>
      <c r="VH241" s="2615"/>
      <c r="VI241" s="2615"/>
      <c r="VJ241" s="2615"/>
      <c r="VK241" s="2615"/>
      <c r="VL241" s="2615"/>
      <c r="VM241" s="2615"/>
      <c r="VN241" s="2615"/>
      <c r="VO241" s="2615"/>
      <c r="VP241" s="2615"/>
      <c r="VQ241" s="2615"/>
      <c r="VR241" s="2615"/>
      <c r="VS241" s="2615"/>
      <c r="VT241" s="2615"/>
      <c r="VU241" s="2615"/>
      <c r="VV241" s="2615"/>
      <c r="VW241" s="2615"/>
      <c r="VX241" s="2615"/>
      <c r="VY241" s="2615"/>
      <c r="VZ241" s="2615"/>
      <c r="WA241" s="2615"/>
      <c r="WB241" s="2615"/>
      <c r="WC241" s="2615"/>
      <c r="WD241" s="2615"/>
      <c r="WE241" s="2615"/>
      <c r="WF241" s="2615"/>
      <c r="WG241" s="2615"/>
      <c r="WH241" s="2615"/>
      <c r="WI241" s="2615"/>
      <c r="WJ241" s="2615"/>
      <c r="WK241" s="2615"/>
      <c r="WL241" s="2615"/>
      <c r="WM241" s="2615"/>
      <c r="WN241" s="2615"/>
      <c r="WO241" s="2615"/>
      <c r="WP241" s="2615"/>
      <c r="WQ241" s="2615"/>
      <c r="WR241" s="2615"/>
      <c r="WS241" s="2615"/>
      <c r="WT241" s="2615"/>
      <c r="WU241" s="2615"/>
      <c r="WV241" s="2615"/>
      <c r="WW241" s="2615"/>
      <c r="WX241" s="2615"/>
      <c r="WY241" s="2615"/>
      <c r="WZ241" s="2615"/>
      <c r="XA241" s="2615"/>
      <c r="XB241" s="2615"/>
      <c r="XC241" s="2615"/>
      <c r="XD241" s="2615"/>
      <c r="XE241" s="2615"/>
      <c r="XF241" s="2615"/>
      <c r="XG241" s="2615"/>
      <c r="XH241" s="2615"/>
      <c r="XI241" s="2615"/>
      <c r="XJ241" s="2615"/>
      <c r="XK241" s="2615"/>
      <c r="XL241" s="2615"/>
      <c r="XM241" s="2615"/>
      <c r="XN241" s="2615"/>
      <c r="XO241" s="2615"/>
      <c r="XP241" s="2615"/>
      <c r="XQ241" s="2615"/>
      <c r="XR241" s="2615"/>
      <c r="XS241" s="2615"/>
      <c r="XT241" s="2615"/>
      <c r="XU241" s="2615"/>
      <c r="XV241" s="2615"/>
      <c r="XW241" s="2615"/>
      <c r="XX241" s="2615"/>
      <c r="XY241" s="2615"/>
      <c r="XZ241" s="2615"/>
      <c r="YA241" s="2615"/>
      <c r="YB241" s="2615"/>
      <c r="YC241" s="2615"/>
      <c r="YD241" s="2615"/>
      <c r="YE241" s="2615"/>
      <c r="YF241" s="2615"/>
      <c r="YG241" s="2615"/>
      <c r="YH241" s="2615"/>
      <c r="YI241" s="2615"/>
      <c r="YJ241" s="2615"/>
      <c r="YK241" s="2615"/>
      <c r="YL241" s="2615"/>
      <c r="YM241" s="2615"/>
      <c r="YN241" s="2615"/>
      <c r="YO241" s="2615"/>
      <c r="YP241" s="2615"/>
      <c r="YQ241" s="2615"/>
      <c r="YR241" s="2615"/>
      <c r="YS241" s="2615"/>
      <c r="YT241" s="2615"/>
      <c r="YU241" s="2615"/>
      <c r="YV241" s="2615"/>
      <c r="YW241" s="2615"/>
      <c r="YX241" s="2615"/>
      <c r="YY241" s="2615"/>
      <c r="YZ241" s="2615"/>
      <c r="ZA241" s="2615"/>
      <c r="ZB241" s="2615"/>
      <c r="ZC241" s="2615"/>
      <c r="ZD241" s="2615"/>
      <c r="ZE241" s="2615"/>
      <c r="ZF241" s="2615"/>
      <c r="ZG241" s="2615"/>
      <c r="ZH241" s="2615"/>
      <c r="ZI241" s="2615"/>
      <c r="ZJ241" s="2615"/>
      <c r="ZK241" s="2615"/>
      <c r="ZL241" s="2615"/>
      <c r="ZM241" s="2615"/>
      <c r="ZN241" s="2615"/>
      <c r="ZO241" s="2615"/>
      <c r="ZP241" s="2615"/>
      <c r="ZQ241" s="2615"/>
      <c r="ZR241" s="2615"/>
      <c r="ZS241" s="2615"/>
      <c r="ZT241" s="2615"/>
      <c r="ZU241" s="2615"/>
      <c r="ZV241" s="2615"/>
      <c r="ZW241" s="2615"/>
      <c r="ZX241" s="2615"/>
      <c r="ZY241" s="2615"/>
      <c r="ZZ241" s="2615"/>
      <c r="AAA241" s="2615"/>
      <c r="AAB241" s="2615"/>
      <c r="AAC241" s="2615"/>
      <c r="AAD241" s="2615"/>
      <c r="AAE241" s="2615"/>
      <c r="AAF241" s="2615"/>
      <c r="AAG241" s="2615"/>
      <c r="AAH241" s="2615"/>
      <c r="AAI241" s="2615"/>
      <c r="AAJ241" s="2615"/>
      <c r="AAK241" s="2615"/>
      <c r="AAL241" s="2615"/>
      <c r="AAM241" s="2615"/>
      <c r="AAN241" s="2615"/>
      <c r="AAO241" s="2615"/>
      <c r="AAP241" s="2615"/>
      <c r="AAQ241" s="2615"/>
      <c r="AAR241" s="2615"/>
      <c r="AAS241" s="2615"/>
      <c r="AAT241" s="2615"/>
      <c r="AAU241" s="2615"/>
      <c r="AAV241" s="2615"/>
      <c r="AAW241" s="2615"/>
      <c r="AAX241" s="2615"/>
      <c r="AAY241" s="2615"/>
      <c r="AAZ241" s="2615"/>
      <c r="ABA241" s="2615"/>
      <c r="ABB241" s="2615"/>
      <c r="ABC241" s="2615"/>
      <c r="ABD241" s="2615"/>
      <c r="ABE241" s="2615"/>
      <c r="ABF241" s="2615"/>
      <c r="ABG241" s="2615"/>
      <c r="ABH241" s="2615"/>
      <c r="ABI241" s="2615"/>
      <c r="ABJ241" s="2615"/>
      <c r="ABK241" s="2615"/>
      <c r="ABL241" s="2615"/>
      <c r="ABM241" s="2615"/>
      <c r="ABN241" s="2615"/>
      <c r="ABO241" s="2615"/>
      <c r="ABP241" s="2615"/>
      <c r="ABQ241" s="2615"/>
      <c r="ABR241" s="2615"/>
      <c r="ABS241" s="2615"/>
      <c r="ABT241" s="2615"/>
      <c r="ABU241" s="2615"/>
      <c r="ABV241" s="2615"/>
      <c r="ABW241" s="2615"/>
      <c r="ABX241" s="2615"/>
      <c r="ABY241" s="2615"/>
      <c r="ABZ241" s="2615"/>
      <c r="ACA241" s="2615"/>
      <c r="ACB241" s="2615"/>
      <c r="ACC241" s="2615"/>
      <c r="ACD241" s="2615"/>
      <c r="ACE241" s="2615"/>
      <c r="ACF241" s="2615"/>
      <c r="ACG241" s="2615"/>
      <c r="ACH241" s="2615"/>
      <c r="ACI241" s="2615"/>
      <c r="ACJ241" s="2615"/>
      <c r="ACK241" s="2615"/>
      <c r="ACL241" s="2615"/>
      <c r="ACM241" s="2615"/>
      <c r="ACN241" s="2615"/>
      <c r="ACO241" s="2615"/>
      <c r="ACP241" s="2615"/>
      <c r="ACQ241" s="2615"/>
      <c r="ACR241" s="2615"/>
      <c r="ACS241" s="2615"/>
      <c r="ACT241" s="2615"/>
      <c r="ACU241" s="2615"/>
      <c r="ACV241" s="2615"/>
      <c r="ACW241" s="2615"/>
      <c r="ACX241" s="2615"/>
      <c r="ACY241" s="2615"/>
      <c r="ACZ241" s="2615"/>
      <c r="ADA241" s="2615"/>
      <c r="ADB241" s="2615"/>
      <c r="ADC241" s="2615"/>
      <c r="ADD241" s="2615"/>
      <c r="ADE241" s="2615"/>
      <c r="ADF241" s="2615"/>
      <c r="ADG241" s="2615"/>
      <c r="ADH241" s="2615"/>
      <c r="ADI241" s="2615"/>
      <c r="ADJ241" s="2615"/>
      <c r="ADK241" s="2615"/>
      <c r="ADL241" s="2615"/>
      <c r="ADM241" s="2615"/>
      <c r="ADN241" s="2615"/>
      <c r="ADO241" s="2615"/>
      <c r="ADP241" s="2615"/>
      <c r="ADQ241" s="2615"/>
      <c r="ADR241" s="2615"/>
      <c r="ADS241" s="2615"/>
      <c r="ADT241" s="2615"/>
      <c r="ADU241" s="2615"/>
      <c r="ADV241" s="2615"/>
      <c r="ADW241" s="2615"/>
      <c r="ADX241" s="2615"/>
      <c r="ADY241" s="2615"/>
      <c r="ADZ241" s="2615"/>
      <c r="AEA241" s="2615"/>
      <c r="AEB241" s="2615"/>
      <c r="AEC241" s="2615"/>
      <c r="AED241" s="2615"/>
      <c r="AEE241" s="2615"/>
      <c r="AEF241" s="2615"/>
      <c r="AEG241" s="2615"/>
      <c r="AEH241" s="2615"/>
      <c r="AEI241" s="2615"/>
      <c r="AEJ241" s="2615"/>
      <c r="AEK241" s="2615"/>
      <c r="AEL241" s="2615"/>
      <c r="AEM241" s="2615"/>
      <c r="AEN241" s="2615"/>
      <c r="AEO241" s="2615"/>
      <c r="AEP241" s="2615"/>
      <c r="AEQ241" s="2615"/>
      <c r="AER241" s="2615"/>
      <c r="AES241" s="2615"/>
      <c r="AET241" s="2615"/>
      <c r="AEU241" s="2615"/>
      <c r="AEV241" s="2615"/>
      <c r="AEW241" s="2615"/>
      <c r="AEX241" s="2615"/>
      <c r="AEY241" s="2615"/>
      <c r="AEZ241" s="2615"/>
      <c r="AFA241" s="2615"/>
      <c r="AFB241" s="2615"/>
      <c r="AFC241" s="2615"/>
      <c r="AFD241" s="2615"/>
      <c r="AFE241" s="2615"/>
      <c r="AFF241" s="2615"/>
      <c r="AFG241" s="2615"/>
      <c r="AFH241" s="2615"/>
      <c r="AFI241" s="2615"/>
      <c r="AFJ241" s="2615"/>
      <c r="AFK241" s="2615"/>
      <c r="AFL241" s="2615"/>
      <c r="AFM241" s="2615"/>
      <c r="AFN241" s="2615"/>
      <c r="AFO241" s="2615"/>
      <c r="AFP241" s="2615"/>
      <c r="AFQ241" s="2615"/>
      <c r="AFR241" s="2615"/>
      <c r="AFS241" s="2615"/>
      <c r="AFT241" s="2615"/>
      <c r="AFU241" s="2615"/>
      <c r="AFV241" s="2615"/>
      <c r="AFW241" s="2615"/>
      <c r="AFX241" s="2615"/>
      <c r="AFY241" s="2615"/>
      <c r="AFZ241" s="2615"/>
      <c r="AGA241" s="2615"/>
      <c r="AGB241" s="2615"/>
      <c r="AGC241" s="2615"/>
      <c r="AGD241" s="2615"/>
      <c r="AGE241" s="2615"/>
      <c r="AGF241" s="2615"/>
      <c r="AGG241" s="2615"/>
      <c r="AGH241" s="2615"/>
      <c r="AGI241" s="2615"/>
      <c r="AGJ241" s="2615"/>
      <c r="AGK241" s="2615"/>
      <c r="AGL241" s="2615"/>
      <c r="AGM241" s="2615"/>
      <c r="AGN241" s="2615"/>
      <c r="AGO241" s="2615"/>
      <c r="AGP241" s="2615"/>
      <c r="AGQ241" s="2615"/>
      <c r="AGR241" s="2615"/>
      <c r="AGS241" s="2615"/>
      <c r="AGT241" s="2615"/>
      <c r="AGU241" s="2615"/>
      <c r="AGV241" s="2615"/>
      <c r="AGW241" s="2615"/>
      <c r="AGX241" s="2615"/>
      <c r="AGY241" s="2615"/>
      <c r="AGZ241" s="2615"/>
      <c r="AHA241" s="2615"/>
      <c r="AHB241" s="2615"/>
      <c r="AHC241" s="2615"/>
      <c r="AHD241" s="2615"/>
      <c r="AHE241" s="2615"/>
      <c r="AHF241" s="2615"/>
      <c r="AHG241" s="2615"/>
      <c r="AHH241" s="2615"/>
      <c r="AHI241" s="2615"/>
      <c r="AHJ241" s="2615"/>
      <c r="AHK241" s="2615"/>
      <c r="AHL241" s="2615"/>
      <c r="AHM241" s="2615"/>
      <c r="AHN241" s="2615"/>
      <c r="AHO241" s="2615"/>
      <c r="AHP241" s="2615"/>
      <c r="AHQ241" s="2615"/>
      <c r="AHR241" s="2615"/>
      <c r="AHS241" s="2615"/>
      <c r="AHT241" s="2615"/>
      <c r="AHU241" s="2615"/>
      <c r="AHV241" s="2615"/>
      <c r="AHW241" s="2615"/>
      <c r="AHX241" s="2615"/>
      <c r="AHY241" s="2615"/>
      <c r="AHZ241" s="2615"/>
      <c r="AIA241" s="2615"/>
      <c r="AIB241" s="2615"/>
      <c r="AIC241" s="2615"/>
      <c r="AID241" s="2615"/>
      <c r="AIE241" s="2615"/>
      <c r="AIF241" s="2615"/>
      <c r="AIG241" s="2615"/>
      <c r="AIH241" s="2615"/>
      <c r="AII241" s="2615"/>
      <c r="AIJ241" s="2615"/>
      <c r="AIK241" s="2615"/>
      <c r="AIL241" s="2615"/>
      <c r="AIM241" s="2615"/>
      <c r="AIN241" s="2615"/>
      <c r="AIO241" s="2615"/>
      <c r="AIP241" s="2615"/>
      <c r="AIQ241" s="2615"/>
      <c r="AIR241" s="2615"/>
      <c r="AIS241" s="2615"/>
      <c r="AIT241" s="2615"/>
      <c r="AIU241" s="2615"/>
      <c r="AIV241" s="2615"/>
      <c r="AIW241" s="2615"/>
      <c r="AIX241" s="2615"/>
      <c r="AIY241" s="2615"/>
      <c r="AIZ241" s="2615"/>
      <c r="AJA241" s="2615"/>
      <c r="AJB241" s="2615"/>
      <c r="AJC241" s="2615"/>
      <c r="AJD241" s="2615"/>
      <c r="AJE241" s="2615"/>
      <c r="AJF241" s="2615"/>
      <c r="AJG241" s="2615"/>
      <c r="AJH241" s="2615"/>
      <c r="AJI241" s="2615"/>
      <c r="AJJ241" s="2615"/>
      <c r="AJK241" s="2615"/>
      <c r="AJL241" s="2615"/>
      <c r="AJM241" s="2615"/>
      <c r="AJN241" s="2615"/>
      <c r="AJO241" s="2615"/>
      <c r="AJP241" s="2615"/>
      <c r="AJQ241" s="2615"/>
      <c r="AJR241" s="2615"/>
      <c r="AJS241" s="2615"/>
      <c r="AJT241" s="2615"/>
      <c r="AJU241" s="2615"/>
      <c r="AJV241" s="2615"/>
      <c r="AJW241" s="2615"/>
      <c r="AJX241" s="2615"/>
      <c r="AJY241" s="2615"/>
      <c r="AJZ241" s="2615"/>
      <c r="AKA241" s="2615"/>
      <c r="AKB241" s="2615"/>
      <c r="AKC241" s="2615"/>
      <c r="AKD241" s="2615"/>
      <c r="AKE241" s="2615"/>
      <c r="AKF241" s="2615"/>
      <c r="AKG241" s="2615"/>
      <c r="AKH241" s="2615"/>
      <c r="AKI241" s="2615"/>
      <c r="AKJ241" s="2615"/>
      <c r="AKK241" s="2615"/>
      <c r="AKL241" s="2615"/>
      <c r="AKM241" s="2615"/>
      <c r="AKN241" s="2615"/>
      <c r="AKO241" s="2615"/>
      <c r="AKP241" s="2615"/>
      <c r="AKQ241" s="2615"/>
      <c r="AKR241" s="2615"/>
      <c r="AKS241" s="2615"/>
      <c r="AKT241" s="2615"/>
      <c r="AKU241" s="2615"/>
      <c r="AKV241" s="2615"/>
      <c r="AKW241" s="2615"/>
      <c r="AKX241" s="2615"/>
      <c r="AKY241" s="2615"/>
      <c r="AKZ241" s="2615"/>
      <c r="ALA241" s="2615"/>
      <c r="ALB241" s="2615"/>
      <c r="ALC241" s="2615"/>
      <c r="ALD241" s="2615"/>
      <c r="ALE241" s="2615"/>
      <c r="ALF241" s="2615"/>
      <c r="ALG241" s="2615"/>
      <c r="ALH241" s="2615"/>
      <c r="ALI241" s="2615"/>
      <c r="ALJ241" s="2615"/>
      <c r="ALK241" s="2615"/>
      <c r="ALL241" s="2615"/>
      <c r="ALM241" s="2615"/>
      <c r="ALN241" s="2615"/>
      <c r="ALO241" s="2615"/>
      <c r="ALP241" s="2615"/>
      <c r="ALQ241" s="2615"/>
      <c r="ALR241" s="2615"/>
      <c r="ALS241" s="2615"/>
      <c r="ALT241" s="2615"/>
      <c r="ALU241" s="2615"/>
      <c r="ALV241" s="2615"/>
      <c r="ALW241" s="2615"/>
      <c r="ALX241" s="2615"/>
      <c r="ALY241" s="2615"/>
      <c r="ALZ241" s="2615"/>
      <c r="AMA241" s="2615"/>
      <c r="AMB241" s="2615"/>
      <c r="AMC241" s="2615"/>
      <c r="AMD241" s="2615"/>
      <c r="AME241" s="2615"/>
      <c r="AMF241" s="2615"/>
      <c r="AMG241" s="2615"/>
      <c r="AMH241" s="2615"/>
      <c r="AMI241" s="2615"/>
      <c r="AMJ241" s="2615"/>
      <c r="AMK241" s="2615"/>
      <c r="AML241" s="2615"/>
      <c r="AMM241" s="2615"/>
      <c r="AMN241" s="2615"/>
      <c r="AMO241" s="2615"/>
      <c r="AMP241" s="2615"/>
      <c r="AMQ241" s="2615"/>
      <c r="AMR241" s="2615"/>
      <c r="AMS241" s="2615"/>
      <c r="AMT241" s="2615"/>
      <c r="AMU241" s="2615"/>
      <c r="AMV241" s="2615"/>
      <c r="AMW241" s="2615"/>
      <c r="AMX241" s="2615"/>
      <c r="AMY241" s="2615"/>
      <c r="AMZ241" s="2615"/>
      <c r="ANA241" s="2615"/>
      <c r="ANB241" s="2615"/>
      <c r="ANC241" s="2615"/>
      <c r="AND241" s="2615"/>
      <c r="ANE241" s="2615"/>
      <c r="ANF241" s="2615"/>
      <c r="ANG241" s="2615"/>
      <c r="ANH241" s="2615"/>
      <c r="ANI241" s="2615"/>
      <c r="ANJ241" s="2615"/>
      <c r="ANK241" s="2615"/>
      <c r="ANL241" s="2615"/>
      <c r="ANM241" s="2615"/>
      <c r="ANN241" s="2615"/>
      <c r="ANO241" s="2615"/>
      <c r="ANP241" s="2615"/>
      <c r="ANQ241" s="2615"/>
      <c r="ANR241" s="2615"/>
      <c r="ANS241" s="2615"/>
      <c r="ANT241" s="2615"/>
      <c r="ANU241" s="2615"/>
      <c r="ANV241" s="2615"/>
      <c r="ANW241" s="2615"/>
      <c r="ANX241" s="2615"/>
      <c r="ANY241" s="2615"/>
      <c r="ANZ241" s="2615"/>
      <c r="AOA241" s="2615"/>
      <c r="AOB241" s="2615"/>
      <c r="AOC241" s="2615"/>
      <c r="AOD241" s="2615"/>
      <c r="AOE241" s="2615"/>
      <c r="AOF241" s="2615"/>
      <c r="AOG241" s="2615"/>
      <c r="AOH241" s="2615"/>
      <c r="AOI241" s="2615"/>
      <c r="AOJ241" s="2615"/>
      <c r="AOK241" s="2615"/>
      <c r="AOL241" s="2615"/>
      <c r="AOM241" s="2615"/>
      <c r="AON241" s="2615"/>
      <c r="AOO241" s="2615"/>
      <c r="AOP241" s="2615"/>
      <c r="AOQ241" s="2615"/>
      <c r="AOR241" s="2615"/>
      <c r="AOS241" s="2615"/>
      <c r="AOT241" s="2615"/>
      <c r="AOU241" s="2615"/>
      <c r="AOV241" s="2615"/>
      <c r="AOW241" s="2615"/>
      <c r="AOX241" s="2615"/>
      <c r="AOY241" s="2615"/>
      <c r="AOZ241" s="2615"/>
      <c r="APA241" s="2615"/>
      <c r="APB241" s="2615"/>
      <c r="APC241" s="2615"/>
      <c r="APD241" s="2615"/>
      <c r="APE241" s="2615"/>
      <c r="APF241" s="2615"/>
      <c r="APG241" s="2615"/>
      <c r="APH241" s="2615"/>
      <c r="API241" s="2615"/>
      <c r="APJ241" s="2615"/>
      <c r="APK241" s="2615"/>
      <c r="APL241" s="2615"/>
      <c r="APM241" s="2615"/>
      <c r="APN241" s="2615"/>
      <c r="APO241" s="2615"/>
      <c r="APP241" s="2615"/>
      <c r="APQ241" s="2615"/>
      <c r="APR241" s="2615"/>
      <c r="APS241" s="2615"/>
      <c r="APT241" s="2615"/>
      <c r="APU241" s="2615"/>
      <c r="APV241" s="2615"/>
      <c r="APW241" s="2615"/>
      <c r="APX241" s="2615"/>
      <c r="APY241" s="2615"/>
      <c r="APZ241" s="2615"/>
      <c r="AQA241" s="2615"/>
      <c r="AQB241" s="2615"/>
      <c r="AQC241" s="2615"/>
      <c r="AQD241" s="2615"/>
      <c r="AQE241" s="2615"/>
      <c r="AQF241" s="2615"/>
      <c r="AQG241" s="2615"/>
      <c r="AQH241" s="2615"/>
      <c r="AQI241" s="2615"/>
      <c r="AQJ241" s="2615"/>
      <c r="AQK241" s="2615"/>
      <c r="AQL241" s="2615"/>
      <c r="AQM241" s="2615"/>
      <c r="AQN241" s="2615"/>
      <c r="AQO241" s="2615"/>
      <c r="AQP241" s="2615"/>
      <c r="AQQ241" s="2615"/>
      <c r="AQR241" s="2615"/>
      <c r="AQS241" s="2615"/>
      <c r="AQT241" s="2615"/>
      <c r="AQU241" s="2615"/>
      <c r="AQV241" s="2615"/>
      <c r="AQW241" s="2615"/>
      <c r="AQX241" s="2615"/>
      <c r="AQY241" s="2615"/>
      <c r="AQZ241" s="2615"/>
      <c r="ARA241" s="2615"/>
      <c r="ARB241" s="2615"/>
      <c r="ARC241" s="2615"/>
      <c r="ARD241" s="2615"/>
      <c r="ARE241" s="2615"/>
      <c r="ARF241" s="2615"/>
      <c r="ARG241" s="2615"/>
      <c r="ARH241" s="2615"/>
      <c r="ARI241" s="2615"/>
      <c r="ARJ241" s="2615"/>
      <c r="ARK241" s="2615"/>
      <c r="ARL241" s="2615"/>
      <c r="ARM241" s="2615"/>
      <c r="ARN241" s="2615"/>
      <c r="ARO241" s="2615"/>
      <c r="ARP241" s="2615"/>
      <c r="ARQ241" s="2615"/>
      <c r="ARR241" s="2615"/>
      <c r="ARS241" s="2615"/>
      <c r="ART241" s="2615"/>
      <c r="ARU241" s="2615"/>
      <c r="ARV241" s="2615"/>
      <c r="ARW241" s="2615"/>
      <c r="ARX241" s="2615"/>
      <c r="ARY241" s="2615"/>
      <c r="ARZ241" s="2615"/>
      <c r="ASA241" s="2615"/>
      <c r="ASB241" s="2615"/>
      <c r="ASC241" s="2615"/>
      <c r="ASD241" s="2615"/>
      <c r="ASE241" s="2615"/>
      <c r="ASF241" s="2615"/>
      <c r="ASG241" s="2615"/>
      <c r="ASH241" s="2615"/>
      <c r="ASI241" s="2615"/>
      <c r="ASJ241" s="2615"/>
      <c r="ASK241" s="2615"/>
      <c r="ASL241" s="2615"/>
      <c r="ASM241" s="2615"/>
      <c r="ASN241" s="2615"/>
      <c r="ASO241" s="2615"/>
      <c r="ASP241" s="2615"/>
      <c r="ASQ241" s="2615"/>
      <c r="ASR241" s="2615"/>
      <c r="ASS241" s="2615"/>
      <c r="AST241" s="2615"/>
      <c r="ASU241" s="2615"/>
      <c r="ASV241" s="2615"/>
      <c r="ASW241" s="2615"/>
      <c r="ASX241" s="2615"/>
      <c r="ASY241" s="2615"/>
      <c r="ASZ241" s="2615"/>
      <c r="ATA241" s="2615"/>
      <c r="ATB241" s="2615"/>
      <c r="ATC241" s="2615"/>
      <c r="ATD241" s="2615"/>
      <c r="ATE241" s="2615"/>
      <c r="ATF241" s="2615"/>
      <c r="ATG241" s="2615"/>
      <c r="ATH241" s="2615"/>
      <c r="ATI241" s="2615"/>
      <c r="ATJ241" s="2615"/>
      <c r="ATK241" s="2615"/>
      <c r="ATL241" s="2615"/>
      <c r="ATM241" s="2615"/>
      <c r="ATN241" s="2615"/>
      <c r="ATO241" s="2615"/>
      <c r="ATP241" s="2615"/>
      <c r="ATQ241" s="2615"/>
      <c r="ATR241" s="2615"/>
      <c r="ATS241" s="2615"/>
      <c r="ATT241" s="2615"/>
      <c r="ATU241" s="2615"/>
      <c r="ATV241" s="2615"/>
      <c r="ATW241" s="2615"/>
      <c r="ATX241" s="2615"/>
      <c r="ATY241" s="2615"/>
      <c r="ATZ241" s="2615"/>
      <c r="AUA241" s="2615"/>
      <c r="AUB241" s="2615"/>
      <c r="AUC241" s="2615"/>
      <c r="AUD241" s="2615"/>
      <c r="AUE241" s="2615"/>
      <c r="AUF241" s="2615"/>
      <c r="AUG241" s="2615"/>
      <c r="AUH241" s="2615"/>
      <c r="AUI241" s="2615"/>
      <c r="AUJ241" s="2615"/>
      <c r="AUK241" s="2615"/>
      <c r="AUL241" s="2615"/>
      <c r="AUM241" s="2615"/>
      <c r="AUN241" s="2615"/>
      <c r="AUO241" s="2615"/>
      <c r="AUP241" s="2615"/>
      <c r="AUQ241" s="2615"/>
      <c r="AUR241" s="2615"/>
      <c r="AUS241" s="2615"/>
      <c r="AUT241" s="2615"/>
      <c r="AUU241" s="2615"/>
      <c r="AUV241" s="2615"/>
      <c r="AUW241" s="2615"/>
      <c r="AUX241" s="2615"/>
      <c r="AUY241" s="2615"/>
      <c r="AUZ241" s="2615"/>
      <c r="AVA241" s="2615"/>
      <c r="AVB241" s="2615"/>
      <c r="AVC241" s="2615"/>
      <c r="AVD241" s="2615"/>
      <c r="AVE241" s="2615"/>
      <c r="AVF241" s="2615"/>
      <c r="AVG241" s="2615"/>
      <c r="AVH241" s="2615"/>
      <c r="AVI241" s="2615"/>
      <c r="AVJ241" s="2615"/>
      <c r="AVK241" s="2615"/>
      <c r="AVL241" s="2615"/>
      <c r="AVM241" s="2615"/>
      <c r="AVN241" s="2615"/>
      <c r="AVO241" s="2615"/>
      <c r="AVP241" s="2615"/>
      <c r="AVQ241" s="2615"/>
      <c r="AVR241" s="2615"/>
      <c r="AVS241" s="2615"/>
      <c r="AVT241" s="2615"/>
      <c r="AVU241" s="2615"/>
      <c r="AVV241" s="2615"/>
      <c r="AVW241" s="2615"/>
      <c r="AVX241" s="2615"/>
      <c r="AVY241" s="2615"/>
      <c r="AVZ241" s="2615"/>
      <c r="AWA241" s="2615"/>
      <c r="AWB241" s="2615"/>
      <c r="AWC241" s="2615"/>
      <c r="AWD241" s="2615"/>
      <c r="AWE241" s="2615"/>
      <c r="AWF241" s="2615"/>
      <c r="AWG241" s="2615"/>
      <c r="AWH241" s="2615"/>
      <c r="AWI241" s="2615"/>
      <c r="AWJ241" s="2615"/>
      <c r="AWK241" s="2615"/>
      <c r="AWL241" s="2615"/>
      <c r="AWM241" s="2615"/>
      <c r="AWN241" s="2615"/>
      <c r="AWO241" s="2615"/>
      <c r="AWP241" s="2615"/>
      <c r="AWQ241" s="2615"/>
      <c r="AWR241" s="2615"/>
      <c r="AWS241" s="2615"/>
      <c r="AWT241" s="2615"/>
      <c r="AWU241" s="2615"/>
      <c r="AWV241" s="2615"/>
      <c r="AWW241" s="2615"/>
      <c r="AWX241" s="2615"/>
      <c r="AWY241" s="2615"/>
      <c r="AWZ241" s="2615"/>
      <c r="AXA241" s="2615"/>
      <c r="AXB241" s="2615"/>
      <c r="AXC241" s="2615"/>
      <c r="AXD241" s="2615"/>
      <c r="AXE241" s="2615"/>
      <c r="AXF241" s="2615"/>
      <c r="AXG241" s="2615"/>
      <c r="AXH241" s="2615"/>
      <c r="AXI241" s="2615"/>
      <c r="AXJ241" s="2615"/>
    </row>
    <row r="242" spans="1:1310" ht="20.100000000000001" customHeight="1" thickBot="1">
      <c r="B242" s="2473"/>
      <c r="C242" s="2473"/>
      <c r="D242" s="2473"/>
      <c r="E242" s="2515"/>
      <c r="F242" s="2515"/>
      <c r="G242" s="2473"/>
      <c r="H242" s="2473"/>
      <c r="I242" s="2473"/>
      <c r="J242" s="2473"/>
      <c r="K242" s="2473"/>
      <c r="L242" s="2473"/>
      <c r="M242" s="2473"/>
      <c r="N242" s="2473"/>
      <c r="O242" s="2473"/>
      <c r="P242" s="2473"/>
      <c r="Q242" s="2473"/>
    </row>
    <row r="243" spans="1:1310" ht="20.100000000000001" customHeight="1">
      <c r="A243" s="2635" t="s">
        <v>550</v>
      </c>
      <c r="B243" s="5422" t="s">
        <v>1891</v>
      </c>
      <c r="C243" s="5423"/>
      <c r="D243" s="5423"/>
      <c r="E243" s="5423"/>
      <c r="F243" s="5423"/>
      <c r="G243" s="5424"/>
      <c r="H243" s="2473"/>
      <c r="I243" s="5501" t="s">
        <v>1892</v>
      </c>
      <c r="J243" s="5502"/>
      <c r="K243" s="5502"/>
      <c r="L243" s="5502"/>
      <c r="M243" s="5502"/>
      <c r="N243" s="5502"/>
      <c r="O243" s="5503"/>
      <c r="P243" s="2473"/>
      <c r="Q243" s="2473"/>
    </row>
    <row r="244" spans="1:1310" ht="20.100000000000001" customHeight="1">
      <c r="A244" s="5483" t="s">
        <v>1891</v>
      </c>
      <c r="B244" s="5425"/>
      <c r="C244" s="5426"/>
      <c r="D244" s="5426"/>
      <c r="E244" s="5426"/>
      <c r="F244" s="5426"/>
      <c r="G244" s="5427"/>
      <c r="H244" s="2473"/>
      <c r="I244" s="2636" t="s">
        <v>1893</v>
      </c>
      <c r="J244" s="2531"/>
      <c r="K244" s="2531"/>
      <c r="L244" s="2637" t="s">
        <v>1894</v>
      </c>
      <c r="M244" s="2531"/>
      <c r="N244" s="2531"/>
      <c r="O244" s="2638"/>
      <c r="P244" s="2473"/>
      <c r="Q244" s="2473"/>
    </row>
    <row r="245" spans="1:1310" ht="20.100000000000001" customHeight="1">
      <c r="A245" s="5483"/>
      <c r="B245" s="2639"/>
      <c r="C245" s="306"/>
      <c r="D245" s="2640"/>
      <c r="E245" s="306"/>
      <c r="F245" s="2640"/>
      <c r="G245" s="2641"/>
      <c r="H245" s="2473"/>
      <c r="I245" s="2636" t="s">
        <v>1895</v>
      </c>
      <c r="J245" s="2531"/>
      <c r="K245" s="2531"/>
      <c r="L245" s="2637" t="s">
        <v>1896</v>
      </c>
      <c r="M245" s="2531"/>
      <c r="N245" s="2531"/>
      <c r="O245" s="2638"/>
      <c r="P245" s="2473"/>
      <c r="Q245" s="2473"/>
    </row>
    <row r="246" spans="1:1310" ht="20.100000000000001" customHeight="1">
      <c r="A246" s="5483"/>
      <c r="B246" s="2642" t="s">
        <v>570</v>
      </c>
      <c r="C246" s="2643" t="s">
        <v>1897</v>
      </c>
      <c r="D246" s="2531"/>
      <c r="E246" s="2531"/>
      <c r="F246" s="2531"/>
      <c r="G246" s="2638"/>
      <c r="H246" s="2473"/>
      <c r="I246" s="2636" t="s">
        <v>1898</v>
      </c>
      <c r="J246" s="2531"/>
      <c r="K246" s="2531"/>
      <c r="L246" s="2473"/>
      <c r="M246" s="2531"/>
      <c r="N246" s="2531"/>
      <c r="O246" s="2638"/>
      <c r="P246" s="2473"/>
      <c r="Q246" s="2473"/>
    </row>
    <row r="247" spans="1:1310" ht="20.100000000000001" customHeight="1">
      <c r="A247" s="5483"/>
      <c r="B247" s="2644" t="s">
        <v>569</v>
      </c>
      <c r="C247" s="2643" t="s">
        <v>1899</v>
      </c>
      <c r="D247" s="2531"/>
      <c r="E247" s="2531"/>
      <c r="F247" s="2531"/>
      <c r="G247" s="2638"/>
      <c r="H247" s="2473"/>
      <c r="I247" s="2636" t="s">
        <v>1900</v>
      </c>
      <c r="J247" s="2531"/>
      <c r="K247" s="2531"/>
      <c r="L247" s="2637" t="s">
        <v>1901</v>
      </c>
      <c r="M247" s="2531"/>
      <c r="N247" s="2531"/>
      <c r="O247" s="2638"/>
      <c r="P247" s="2473"/>
      <c r="Q247" s="2473"/>
    </row>
    <row r="248" spans="1:1310" ht="20.100000000000001" customHeight="1">
      <c r="A248" s="5483"/>
      <c r="B248" s="2645" t="s">
        <v>602</v>
      </c>
      <c r="C248" s="2643" t="s">
        <v>1902</v>
      </c>
      <c r="D248" s="2531"/>
      <c r="E248" s="2531"/>
      <c r="F248" s="2531"/>
      <c r="G248" s="2638"/>
      <c r="H248" s="2473"/>
      <c r="I248" s="2636" t="s">
        <v>1903</v>
      </c>
      <c r="J248" s="2531"/>
      <c r="K248" s="2531"/>
      <c r="L248" s="2637" t="s">
        <v>1904</v>
      </c>
      <c r="M248" s="2531"/>
      <c r="N248" s="2531"/>
      <c r="O248" s="2638"/>
      <c r="P248" s="2473"/>
      <c r="Q248" s="2473"/>
    </row>
    <row r="249" spans="1:1310" ht="20.100000000000001" customHeight="1" thickBot="1">
      <c r="A249" s="5483"/>
      <c r="B249" s="2549"/>
      <c r="C249" s="2531"/>
      <c r="D249" s="2531"/>
      <c r="E249" s="2531"/>
      <c r="F249" s="2531"/>
      <c r="G249" s="2638"/>
      <c r="H249" s="2473"/>
      <c r="I249" s="2636"/>
      <c r="J249" s="2531"/>
      <c r="K249" s="2531"/>
      <c r="L249" s="2637" t="s">
        <v>1905</v>
      </c>
      <c r="M249" s="2531"/>
      <c r="N249" s="2531"/>
      <c r="O249" s="2638"/>
      <c r="P249" s="2473"/>
      <c r="Q249" s="2473"/>
    </row>
    <row r="250" spans="1:1310" ht="20.100000000000001" customHeight="1">
      <c r="A250" s="5483"/>
      <c r="B250" s="2646"/>
      <c r="C250" s="2647"/>
      <c r="D250" s="2648"/>
      <c r="E250" s="2647"/>
      <c r="F250" s="2648"/>
      <c r="G250" s="2649"/>
      <c r="H250" s="2473"/>
      <c r="I250" s="2549"/>
      <c r="J250" s="2531"/>
      <c r="K250" s="2531"/>
      <c r="L250" s="2531"/>
      <c r="M250" s="2531"/>
      <c r="N250" s="2531"/>
      <c r="O250" s="2638"/>
      <c r="P250" s="2473"/>
      <c r="Q250" s="2473"/>
    </row>
    <row r="251" spans="1:1310" ht="20.100000000000001" customHeight="1">
      <c r="A251" s="5483"/>
      <c r="B251" s="5484" t="s">
        <v>1906</v>
      </c>
      <c r="C251" s="5485"/>
      <c r="D251" s="5485"/>
      <c r="E251" s="5485"/>
      <c r="F251" s="5485"/>
      <c r="G251" s="5486"/>
      <c r="H251" s="2473"/>
      <c r="I251" s="2636" t="s">
        <v>1907</v>
      </c>
      <c r="J251" s="2531"/>
      <c r="K251" s="2531"/>
      <c r="L251" s="2611" t="s">
        <v>1908</v>
      </c>
      <c r="M251" s="2531"/>
      <c r="N251" s="2531"/>
      <c r="O251" s="2638"/>
      <c r="P251" s="2473"/>
      <c r="Q251" s="2473"/>
    </row>
    <row r="252" spans="1:1310" ht="20.100000000000001" customHeight="1">
      <c r="A252" s="5483"/>
      <c r="B252" s="2650"/>
      <c r="C252" s="2531"/>
      <c r="D252" s="2651"/>
      <c r="E252" s="2531"/>
      <c r="F252" s="2651"/>
      <c r="G252" s="2652"/>
      <c r="H252" s="2473"/>
      <c r="I252" s="2636" t="s">
        <v>1909</v>
      </c>
      <c r="J252" s="2531"/>
      <c r="K252" s="2531"/>
      <c r="L252" s="2653">
        <v>0</v>
      </c>
      <c r="M252" s="2654">
        <v>0</v>
      </c>
      <c r="N252" s="2655">
        <v>0</v>
      </c>
      <c r="O252" s="2656">
        <v>0</v>
      </c>
      <c r="P252" s="2473"/>
      <c r="Q252" s="2473"/>
    </row>
    <row r="253" spans="1:1310" ht="20.100000000000001" customHeight="1" thickBot="1">
      <c r="A253" s="5483"/>
      <c r="B253" s="2642" t="s">
        <v>570</v>
      </c>
      <c r="C253" s="2643" t="s">
        <v>1910</v>
      </c>
      <c r="D253" s="2531"/>
      <c r="E253" s="2531"/>
      <c r="F253" s="2531"/>
      <c r="G253" s="2638"/>
      <c r="H253" s="2473"/>
      <c r="I253" s="2563"/>
      <c r="J253" s="2564"/>
      <c r="K253" s="2564"/>
      <c r="L253" s="2564"/>
      <c r="M253" s="2564"/>
      <c r="N253" s="2564"/>
      <c r="O253" s="2565"/>
      <c r="P253" s="2473"/>
      <c r="Q253" s="2473"/>
    </row>
    <row r="254" spans="1:1310" ht="20.100000000000001" customHeight="1" thickBot="1">
      <c r="A254" s="5483"/>
      <c r="B254" s="2644" t="s">
        <v>569</v>
      </c>
      <c r="C254" s="2643" t="s">
        <v>1911</v>
      </c>
      <c r="D254" s="2531"/>
      <c r="E254" s="2531"/>
      <c r="F254" s="2531"/>
      <c r="G254" s="2638"/>
      <c r="H254" s="2473"/>
      <c r="I254" s="306"/>
      <c r="J254" s="306"/>
      <c r="K254" s="306"/>
      <c r="L254" s="306"/>
      <c r="M254" s="306"/>
      <c r="N254" s="306"/>
      <c r="O254" s="306"/>
      <c r="P254" s="2473"/>
      <c r="Q254" s="2473"/>
    </row>
    <row r="255" spans="1:1310" ht="20.100000000000001" customHeight="1">
      <c r="A255" s="5483"/>
      <c r="B255" s="2645" t="s">
        <v>602</v>
      </c>
      <c r="C255" s="2643" t="s">
        <v>1912</v>
      </c>
      <c r="D255" s="2531"/>
      <c r="E255" s="2531"/>
      <c r="F255" s="2531"/>
      <c r="G255" s="2638"/>
      <c r="H255" s="2473"/>
      <c r="I255" s="5487" t="s">
        <v>1913</v>
      </c>
      <c r="J255" s="5488"/>
      <c r="K255" s="5488"/>
      <c r="L255" s="5488"/>
      <c r="M255" s="5488"/>
      <c r="N255" s="5488"/>
      <c r="O255" s="5489"/>
      <c r="P255" s="2473"/>
      <c r="Q255" s="2473"/>
    </row>
    <row r="256" spans="1:1310" ht="20.100000000000001" customHeight="1">
      <c r="A256" s="5483"/>
      <c r="B256" s="2549"/>
      <c r="C256" s="2531"/>
      <c r="D256" s="2531"/>
      <c r="E256" s="2531"/>
      <c r="F256" s="2531"/>
      <c r="G256" s="2638"/>
      <c r="H256" s="2473"/>
      <c r="I256" s="5490" t="s">
        <v>1914</v>
      </c>
      <c r="J256" s="5491">
        <v>8.35</v>
      </c>
      <c r="K256" s="5492" t="s">
        <v>1915</v>
      </c>
      <c r="L256" s="5492"/>
      <c r="M256" s="5491">
        <v>0.25</v>
      </c>
      <c r="N256" s="5493">
        <f>IF(ISBLANK(M257),I260,M257)</f>
        <v>33.4</v>
      </c>
      <c r="O256" s="5479" t="s">
        <v>299</v>
      </c>
      <c r="P256" s="2473"/>
      <c r="Q256" s="2473"/>
    </row>
    <row r="257" spans="1:17" ht="20.100000000000001" customHeight="1">
      <c r="A257" s="5483"/>
      <c r="B257" s="2657" t="s">
        <v>1916</v>
      </c>
      <c r="C257" s="2658"/>
      <c r="D257" s="2659"/>
      <c r="E257" s="2658"/>
      <c r="F257" s="5494">
        <f>3.14*(11*11)</f>
        <v>379.94</v>
      </c>
      <c r="G257" s="5495"/>
      <c r="H257" s="2473"/>
      <c r="I257" s="5490"/>
      <c r="J257" s="5491"/>
      <c r="K257" s="5492"/>
      <c r="L257" s="5492"/>
      <c r="M257" s="5491"/>
      <c r="N257" s="5493"/>
      <c r="O257" s="5479"/>
      <c r="P257" s="2473"/>
      <c r="Q257" s="2473"/>
    </row>
    <row r="258" spans="1:17" ht="20.100000000000001" customHeight="1">
      <c r="A258" s="5483"/>
      <c r="B258" s="2660" t="s">
        <v>1917</v>
      </c>
      <c r="C258" s="2661"/>
      <c r="D258" s="2662"/>
      <c r="E258" s="2661"/>
      <c r="F258" s="5474" t="s">
        <v>1918</v>
      </c>
      <c r="G258" s="5475"/>
      <c r="H258" s="2473"/>
      <c r="I258" s="5490"/>
      <c r="J258" s="5491"/>
      <c r="K258" s="5476" t="s">
        <v>1919</v>
      </c>
      <c r="L258" s="5476"/>
      <c r="M258" s="5477">
        <v>70</v>
      </c>
      <c r="N258" s="5478">
        <f>J256/M258</f>
        <v>0.11928571428571429</v>
      </c>
      <c r="O258" s="5479" t="s">
        <v>1920</v>
      </c>
      <c r="P258" s="2473"/>
      <c r="Q258" s="2473"/>
    </row>
    <row r="259" spans="1:17" ht="20.100000000000001" customHeight="1">
      <c r="A259" s="5483"/>
      <c r="B259" s="2663" t="s">
        <v>1921</v>
      </c>
      <c r="C259" s="2664" t="s">
        <v>1922</v>
      </c>
      <c r="E259" s="2664" t="s">
        <v>1923</v>
      </c>
      <c r="F259" s="2665" t="s">
        <v>1924</v>
      </c>
      <c r="G259" s="2666"/>
      <c r="H259" s="2473"/>
      <c r="I259" s="5490"/>
      <c r="J259" s="5491"/>
      <c r="K259" s="5476"/>
      <c r="L259" s="5476"/>
      <c r="M259" s="5477"/>
      <c r="N259" s="5478"/>
      <c r="O259" s="5479"/>
      <c r="P259" s="2473"/>
      <c r="Q259" s="2473"/>
    </row>
    <row r="260" spans="1:17" ht="20.100000000000001" customHeight="1">
      <c r="A260" s="5483"/>
      <c r="B260" s="5458">
        <v>1</v>
      </c>
      <c r="C260" s="5460">
        <v>22</v>
      </c>
      <c r="D260" s="2473"/>
      <c r="E260" s="5442">
        <f>C260/2</f>
        <v>11</v>
      </c>
      <c r="F260" s="5463">
        <f>PI()*(E260^2)</f>
        <v>380.13271108436498</v>
      </c>
      <c r="G260" s="2667"/>
      <c r="H260" s="2473"/>
      <c r="I260" s="2668">
        <f>IF(ISBLANK(M256),0,J256/M256)</f>
        <v>33.4</v>
      </c>
      <c r="J260" s="2669"/>
      <c r="K260" s="2669"/>
      <c r="L260" s="2669"/>
      <c r="M260" s="2669"/>
      <c r="N260" s="2669"/>
      <c r="O260" s="2670"/>
      <c r="P260" s="2473"/>
      <c r="Q260" s="2473"/>
    </row>
    <row r="261" spans="1:17" ht="20.100000000000001" customHeight="1" thickBot="1">
      <c r="A261" s="5483"/>
      <c r="B261" s="5458"/>
      <c r="C261" s="5460"/>
      <c r="D261" s="2473"/>
      <c r="E261" s="5442"/>
      <c r="F261" s="5463"/>
      <c r="G261" s="2667"/>
      <c r="H261" s="2473"/>
      <c r="I261" s="5480" t="s">
        <v>1925</v>
      </c>
      <c r="J261" s="5481"/>
      <c r="K261" s="5481"/>
      <c r="L261" s="5481"/>
      <c r="M261" s="5481"/>
      <c r="N261" s="5481"/>
      <c r="O261" s="5482"/>
      <c r="P261" s="2473"/>
      <c r="Q261" s="2473"/>
    </row>
    <row r="262" spans="1:17" ht="20.100000000000001" customHeight="1">
      <c r="A262" s="5483"/>
      <c r="B262" s="2671"/>
      <c r="C262" s="2672"/>
      <c r="D262" s="2473"/>
      <c r="E262" s="2423"/>
      <c r="F262" s="2673"/>
      <c r="G262" s="2667"/>
      <c r="H262" s="2473"/>
      <c r="I262" s="5452" t="s">
        <v>568</v>
      </c>
      <c r="J262" s="5453"/>
      <c r="K262" s="5453"/>
      <c r="L262" s="5453"/>
      <c r="M262" s="5453"/>
      <c r="N262" s="5453"/>
      <c r="O262" s="5454"/>
      <c r="P262" s="2473"/>
      <c r="Q262" s="2473"/>
    </row>
    <row r="263" spans="1:17" ht="20.100000000000001" customHeight="1" thickBot="1">
      <c r="A263" s="5483"/>
      <c r="B263" s="5458">
        <v>1</v>
      </c>
      <c r="C263" s="5460">
        <v>22</v>
      </c>
      <c r="D263" s="2473"/>
      <c r="E263" s="5442">
        <f>C263/2</f>
        <v>11</v>
      </c>
      <c r="F263" s="5463">
        <f>PI()*(E263^2)</f>
        <v>380.13271108436498</v>
      </c>
      <c r="G263" s="2667"/>
      <c r="H263" s="2473"/>
      <c r="I263" s="5455"/>
      <c r="J263" s="5456"/>
      <c r="K263" s="5456"/>
      <c r="L263" s="5456"/>
      <c r="M263" s="5456"/>
      <c r="N263" s="5456"/>
      <c r="O263" s="5457"/>
      <c r="P263" s="2473"/>
      <c r="Q263" s="2473"/>
    </row>
    <row r="264" spans="1:17" ht="20.100000000000001" customHeight="1" thickBot="1">
      <c r="A264" s="5483"/>
      <c r="B264" s="5459"/>
      <c r="C264" s="5461"/>
      <c r="D264" s="2473"/>
      <c r="E264" s="5462"/>
      <c r="F264" s="5464"/>
      <c r="G264" s="2667"/>
      <c r="H264" s="2473"/>
      <c r="P264" s="2473"/>
      <c r="Q264" s="2473"/>
    </row>
    <row r="265" spans="1:17" ht="20.100000000000001" customHeight="1">
      <c r="A265" s="5483"/>
      <c r="B265" s="5465" t="s">
        <v>1926</v>
      </c>
      <c r="C265" s="5466"/>
      <c r="D265" s="5466"/>
      <c r="E265" s="5466"/>
      <c r="F265" s="5466"/>
      <c r="G265" s="5467"/>
      <c r="H265" s="2473"/>
      <c r="I265" s="5468" t="s">
        <v>1927</v>
      </c>
      <c r="J265" s="5469"/>
      <c r="K265" s="5469"/>
      <c r="L265" s="5469"/>
      <c r="M265" s="5469"/>
      <c r="N265" s="5470"/>
      <c r="O265" s="2473"/>
      <c r="P265" s="2473"/>
      <c r="Q265" s="2473"/>
    </row>
    <row r="266" spans="1:17" ht="20.100000000000001" customHeight="1">
      <c r="A266" s="5483"/>
      <c r="B266" s="2674" t="s">
        <v>1928</v>
      </c>
      <c r="C266" s="306"/>
      <c r="D266" s="2675"/>
      <c r="E266" s="306"/>
      <c r="F266" s="2676"/>
      <c r="G266" s="2677"/>
      <c r="H266" s="2473"/>
      <c r="I266" s="5471"/>
      <c r="J266" s="5472"/>
      <c r="K266" s="5472"/>
      <c r="L266" s="5472"/>
      <c r="M266" s="5472"/>
      <c r="N266" s="5473"/>
      <c r="O266" s="2473"/>
      <c r="P266" s="2473"/>
      <c r="Q266" s="2473"/>
    </row>
    <row r="267" spans="1:17" ht="20.100000000000001" customHeight="1">
      <c r="A267" s="5483"/>
      <c r="B267" s="5343" t="s">
        <v>568</v>
      </c>
      <c r="C267" s="5344"/>
      <c r="D267" s="5344"/>
      <c r="E267" s="5344"/>
      <c r="F267" s="5344"/>
      <c r="G267" s="5345"/>
      <c r="H267" s="2473"/>
      <c r="I267" s="5437" t="s">
        <v>1929</v>
      </c>
      <c r="J267" s="5438"/>
      <c r="K267" s="5438"/>
      <c r="L267" s="5438"/>
      <c r="M267" s="5438"/>
      <c r="N267" s="5439"/>
      <c r="O267" s="2473"/>
      <c r="P267" s="2473"/>
      <c r="Q267" s="2473"/>
    </row>
    <row r="268" spans="1:17" ht="20.100000000000001" customHeight="1" thickBot="1">
      <c r="A268" s="5483"/>
      <c r="B268" s="5346"/>
      <c r="C268" s="5162"/>
      <c r="D268" s="5162"/>
      <c r="E268" s="5162"/>
      <c r="F268" s="5162"/>
      <c r="G268" s="5163"/>
      <c r="H268" s="2473"/>
      <c r="I268" s="5437"/>
      <c r="J268" s="5438"/>
      <c r="K268" s="5438"/>
      <c r="L268" s="5438"/>
      <c r="M268" s="5438"/>
      <c r="N268" s="5439"/>
      <c r="O268" s="2473"/>
      <c r="P268" s="2473"/>
      <c r="Q268" s="2473"/>
    </row>
    <row r="269" spans="1:17" ht="20.100000000000001" customHeight="1" thickBot="1">
      <c r="B269" s="2473"/>
      <c r="C269" s="2473"/>
      <c r="D269" s="2473"/>
      <c r="E269" s="2515"/>
      <c r="F269" s="2515"/>
      <c r="G269" s="2473"/>
      <c r="H269" s="2473"/>
      <c r="I269" s="5405" t="s">
        <v>1921</v>
      </c>
      <c r="J269" s="5335" t="s">
        <v>1922</v>
      </c>
      <c r="K269" s="5335" t="s">
        <v>1923</v>
      </c>
      <c r="L269" s="5447" t="s">
        <v>1930</v>
      </c>
      <c r="M269" s="5448" t="s">
        <v>1931</v>
      </c>
      <c r="N269" s="5400" t="s">
        <v>1932</v>
      </c>
      <c r="O269" s="2473"/>
      <c r="P269" s="2473"/>
      <c r="Q269" s="2473"/>
    </row>
    <row r="270" spans="1:17" ht="20.100000000000001" customHeight="1">
      <c r="A270" s="2635" t="s">
        <v>550</v>
      </c>
      <c r="B270" s="5449" t="s">
        <v>1933</v>
      </c>
      <c r="C270" s="5450"/>
      <c r="D270" s="5450"/>
      <c r="E270" s="5450"/>
      <c r="F270" s="5450"/>
      <c r="G270" s="5451"/>
      <c r="H270" s="2473"/>
      <c r="I270" s="5405"/>
      <c r="J270" s="5335"/>
      <c r="K270" s="5335"/>
      <c r="L270" s="5447"/>
      <c r="M270" s="5448"/>
      <c r="N270" s="5400"/>
      <c r="O270" s="2473"/>
      <c r="P270" s="2473"/>
      <c r="Q270" s="2473"/>
    </row>
    <row r="271" spans="1:17" ht="20.100000000000001" customHeight="1">
      <c r="A271" s="5441" t="s">
        <v>1933</v>
      </c>
      <c r="B271" s="5434" t="s">
        <v>1934</v>
      </c>
      <c r="C271" s="5435"/>
      <c r="D271" s="5435"/>
      <c r="E271" s="5435"/>
      <c r="F271" s="5435"/>
      <c r="G271" s="5436"/>
      <c r="H271" s="2473"/>
      <c r="I271" s="5401">
        <v>1</v>
      </c>
      <c r="J271" s="5381">
        <v>22</v>
      </c>
      <c r="K271" s="5442">
        <f>J271/2</f>
        <v>11</v>
      </c>
      <c r="L271" s="5443">
        <v>0.15</v>
      </c>
      <c r="M271" s="5432">
        <f>(PI()*(K271^2)*I271)</f>
        <v>380.13271108436498</v>
      </c>
      <c r="N271" s="5433">
        <f>N275</f>
        <v>1.5783961298369786</v>
      </c>
      <c r="O271" s="2473"/>
      <c r="P271" s="2473"/>
      <c r="Q271" s="2473"/>
    </row>
    <row r="272" spans="1:17" ht="20.100000000000001" customHeight="1">
      <c r="A272" s="5441"/>
      <c r="B272" s="5434"/>
      <c r="C272" s="5435"/>
      <c r="D272" s="5435"/>
      <c r="E272" s="5435"/>
      <c r="F272" s="5435"/>
      <c r="G272" s="5436"/>
      <c r="H272" s="2473"/>
      <c r="I272" s="5401"/>
      <c r="J272" s="5381"/>
      <c r="K272" s="5442"/>
      <c r="L272" s="5443"/>
      <c r="M272" s="5432"/>
      <c r="N272" s="5433"/>
      <c r="O272" s="2473"/>
      <c r="P272" s="2473"/>
      <c r="Q272" s="2473"/>
    </row>
    <row r="273" spans="1:17" ht="20.100000000000001" customHeight="1">
      <c r="A273" s="5441"/>
      <c r="B273" s="5434" t="s">
        <v>1935</v>
      </c>
      <c r="C273" s="5435"/>
      <c r="D273" s="5435"/>
      <c r="E273" s="5435"/>
      <c r="F273" s="5435"/>
      <c r="G273" s="5436"/>
      <c r="H273" s="2473"/>
      <c r="I273" s="5437" t="s">
        <v>1936</v>
      </c>
      <c r="J273" s="5438"/>
      <c r="K273" s="5438"/>
      <c r="L273" s="5438"/>
      <c r="M273" s="5438"/>
      <c r="N273" s="5439"/>
      <c r="O273" s="2473"/>
      <c r="P273" s="2473"/>
      <c r="Q273" s="2473"/>
    </row>
    <row r="274" spans="1:17" ht="20.100000000000001" customHeight="1">
      <c r="A274" s="5441"/>
      <c r="B274" s="5434"/>
      <c r="C274" s="5435"/>
      <c r="D274" s="5435"/>
      <c r="E274" s="5435"/>
      <c r="F274" s="5435"/>
      <c r="G274" s="5436"/>
      <c r="H274" s="2473"/>
      <c r="I274" s="5437"/>
      <c r="J274" s="5438"/>
      <c r="K274" s="5438"/>
      <c r="L274" s="5438"/>
      <c r="M274" s="5438"/>
      <c r="N274" s="5439"/>
      <c r="O274" s="2473"/>
      <c r="P274" s="2473"/>
      <c r="Q274" s="2473"/>
    </row>
    <row r="275" spans="1:17" ht="20.100000000000001" customHeight="1">
      <c r="A275" s="5441"/>
      <c r="B275" s="5434"/>
      <c r="C275" s="5435"/>
      <c r="D275" s="5435"/>
      <c r="E275" s="5435"/>
      <c r="F275" s="5435"/>
      <c r="G275" s="5436"/>
      <c r="H275" s="2473"/>
      <c r="I275" s="5401">
        <v>1</v>
      </c>
      <c r="J275" s="5381">
        <v>30</v>
      </c>
      <c r="K275" s="5381">
        <v>20</v>
      </c>
      <c r="L275" s="5440">
        <f>(L271*N271)*I271</f>
        <v>0.2367594194755468</v>
      </c>
      <c r="M275" s="5432">
        <f>(J275*K275)*I275</f>
        <v>600</v>
      </c>
      <c r="N275" s="5433">
        <f>M275/M271</f>
        <v>1.5783961298369786</v>
      </c>
      <c r="O275" s="2473"/>
      <c r="P275" s="2473"/>
      <c r="Q275" s="2473"/>
    </row>
    <row r="276" spans="1:17" ht="20.100000000000001" customHeight="1">
      <c r="A276" s="5441"/>
      <c r="B276" s="2678"/>
      <c r="C276" s="2679"/>
      <c r="D276" s="2679"/>
      <c r="E276" s="2679"/>
      <c r="F276" s="2679"/>
      <c r="G276" s="2667"/>
      <c r="H276" s="2473"/>
      <c r="I276" s="5401"/>
      <c r="J276" s="5381"/>
      <c r="K276" s="5381"/>
      <c r="L276" s="5440"/>
      <c r="M276" s="5432"/>
      <c r="N276" s="5433"/>
      <c r="O276" s="2473"/>
      <c r="P276" s="2473"/>
      <c r="Q276" s="2473"/>
    </row>
    <row r="277" spans="1:17" ht="20.100000000000001" customHeight="1">
      <c r="A277" s="5441"/>
      <c r="B277" s="2678"/>
      <c r="C277" s="2679"/>
      <c r="D277" s="2679"/>
      <c r="E277" s="2679"/>
      <c r="F277" s="2679"/>
      <c r="G277" s="2667"/>
      <c r="H277" s="2473"/>
      <c r="I277" s="5444" t="s">
        <v>1937</v>
      </c>
      <c r="J277" s="5445" t="s">
        <v>1938</v>
      </c>
      <c r="K277" s="5445" t="s">
        <v>1939</v>
      </c>
      <c r="L277" s="5446" t="s">
        <v>1930</v>
      </c>
      <c r="M277" s="5414" t="s">
        <v>1931</v>
      </c>
      <c r="N277" s="5415" t="s">
        <v>1932</v>
      </c>
      <c r="O277" s="2473"/>
      <c r="P277" s="2473"/>
      <c r="Q277" s="2473"/>
    </row>
    <row r="278" spans="1:17" ht="20.100000000000001" customHeight="1">
      <c r="A278" s="5441"/>
      <c r="B278" s="2678"/>
      <c r="C278" s="2679"/>
      <c r="D278" s="2679"/>
      <c r="E278" s="2679"/>
      <c r="F278" s="2679"/>
      <c r="G278" s="2667"/>
      <c r="H278" s="2473"/>
      <c r="I278" s="5444"/>
      <c r="J278" s="5445"/>
      <c r="K278" s="5445"/>
      <c r="L278" s="5446"/>
      <c r="M278" s="5414"/>
      <c r="N278" s="5415"/>
      <c r="O278" s="2473"/>
      <c r="P278" s="2473"/>
      <c r="Q278" s="2473"/>
    </row>
    <row r="279" spans="1:17" ht="20.100000000000001" customHeight="1" thickBot="1">
      <c r="A279" s="5441"/>
      <c r="B279" s="2678"/>
      <c r="C279" s="2679"/>
      <c r="D279" s="2679"/>
      <c r="E279" s="2679"/>
      <c r="F279" s="2679"/>
      <c r="G279" s="2667"/>
      <c r="H279" s="2473"/>
      <c r="I279" s="2680" t="s">
        <v>1940</v>
      </c>
      <c r="J279" s="2681"/>
      <c r="K279" s="2681"/>
      <c r="L279" s="2681"/>
      <c r="M279" s="2681"/>
      <c r="N279" s="2682"/>
      <c r="O279" s="2473"/>
      <c r="P279" s="2473"/>
      <c r="Q279" s="2473"/>
    </row>
    <row r="280" spans="1:17" ht="20.100000000000001" customHeight="1">
      <c r="A280" s="5441"/>
      <c r="B280" s="2678"/>
      <c r="C280" s="2679"/>
      <c r="D280" s="2679"/>
      <c r="E280" s="2679"/>
      <c r="F280" s="2679"/>
      <c r="G280" s="2667"/>
      <c r="H280" s="2473"/>
      <c r="I280" s="2683" t="s">
        <v>1941</v>
      </c>
      <c r="J280" s="2684" t="s">
        <v>1942</v>
      </c>
      <c r="K280" s="2685"/>
      <c r="L280" s="2685"/>
      <c r="M280" s="2685"/>
      <c r="N280" s="2686"/>
      <c r="O280" s="2473"/>
      <c r="P280" s="2473"/>
      <c r="Q280" s="2473"/>
    </row>
    <row r="281" spans="1:17" ht="20.100000000000001" customHeight="1">
      <c r="A281" s="5441"/>
      <c r="B281" s="2678"/>
      <c r="C281" s="2679"/>
      <c r="D281" s="2679"/>
      <c r="E281" s="2679"/>
      <c r="F281" s="2679"/>
      <c r="G281" s="2667"/>
      <c r="H281" s="2473"/>
      <c r="I281" s="5416" t="s">
        <v>568</v>
      </c>
      <c r="J281" s="5417"/>
      <c r="K281" s="5417"/>
      <c r="L281" s="5417"/>
      <c r="M281" s="5417"/>
      <c r="N281" s="5418"/>
      <c r="O281" s="2473"/>
      <c r="P281" s="2473"/>
      <c r="Q281" s="2473"/>
    </row>
    <row r="282" spans="1:17" ht="20.100000000000001" customHeight="1" thickBot="1">
      <c r="A282" s="5441"/>
      <c r="B282" s="2678"/>
      <c r="C282" s="2679"/>
      <c r="D282" s="2679"/>
      <c r="E282" s="2679"/>
      <c r="F282" s="2679"/>
      <c r="G282" s="2667"/>
      <c r="H282" s="2473"/>
      <c r="I282" s="5419"/>
      <c r="J282" s="5420"/>
      <c r="K282" s="5420"/>
      <c r="L282" s="5420"/>
      <c r="M282" s="5420"/>
      <c r="N282" s="5421"/>
      <c r="O282" s="2473"/>
      <c r="P282" s="2473"/>
      <c r="Q282" s="2473"/>
    </row>
    <row r="283" spans="1:17" ht="20.100000000000001" customHeight="1" thickBot="1">
      <c r="A283" s="5441"/>
      <c r="B283" s="2678"/>
      <c r="C283" s="2679"/>
      <c r="D283" s="2679"/>
      <c r="E283" s="2679"/>
      <c r="F283" s="2679"/>
      <c r="G283" s="2667"/>
      <c r="H283" s="2473"/>
      <c r="I283" s="2473"/>
      <c r="J283" s="2473"/>
      <c r="K283" s="2473"/>
      <c r="L283" s="2473"/>
      <c r="M283" s="2473"/>
      <c r="N283" s="2473"/>
      <c r="O283" s="2473"/>
      <c r="P283" s="2473"/>
      <c r="Q283" s="2473"/>
    </row>
    <row r="284" spans="1:17" ht="20.100000000000001" customHeight="1">
      <c r="A284" s="5441"/>
      <c r="B284" s="2678"/>
      <c r="C284" s="2679"/>
      <c r="D284" s="2679"/>
      <c r="E284" s="2679"/>
      <c r="F284" s="2679"/>
      <c r="G284" s="2667"/>
      <c r="H284" s="2473"/>
      <c r="I284" s="5422" t="s">
        <v>1943</v>
      </c>
      <c r="J284" s="5423"/>
      <c r="K284" s="5423"/>
      <c r="L284" s="5423"/>
      <c r="M284" s="5424"/>
      <c r="O284" s="2473"/>
      <c r="P284" s="2473"/>
      <c r="Q284" s="2473"/>
    </row>
    <row r="285" spans="1:17" ht="20.100000000000001" customHeight="1">
      <c r="A285" s="5441"/>
      <c r="B285" s="2678"/>
      <c r="C285" s="2679"/>
      <c r="D285" s="2679"/>
      <c r="E285" s="2679"/>
      <c r="F285" s="2679"/>
      <c r="G285" s="2667"/>
      <c r="H285" s="2473"/>
      <c r="I285" s="5425"/>
      <c r="J285" s="5426"/>
      <c r="K285" s="5426"/>
      <c r="L285" s="5426"/>
      <c r="M285" s="5427"/>
    </row>
    <row r="286" spans="1:17" ht="20.100000000000001" customHeight="1">
      <c r="A286" s="5441"/>
      <c r="B286" s="2678"/>
      <c r="C286" s="2679"/>
      <c r="D286" s="2679"/>
      <c r="E286" s="2679"/>
      <c r="F286" s="2679"/>
      <c r="G286" s="2667"/>
      <c r="H286" s="2473"/>
      <c r="I286" s="5425"/>
      <c r="J286" s="5426"/>
      <c r="K286" s="5426"/>
      <c r="L286" s="5426"/>
      <c r="M286" s="5427"/>
    </row>
    <row r="287" spans="1:17" ht="20.100000000000001" customHeight="1">
      <c r="A287" s="5441"/>
      <c r="B287" s="5428" t="s">
        <v>1944</v>
      </c>
      <c r="C287" s="5429"/>
      <c r="D287" s="5429"/>
      <c r="E287" s="5429"/>
      <c r="F287" s="5429"/>
      <c r="G287" s="2667"/>
      <c r="H287" s="2473"/>
      <c r="I287" s="5405" t="s">
        <v>1921</v>
      </c>
      <c r="J287" s="5335" t="s">
        <v>1922</v>
      </c>
      <c r="K287" s="5335" t="s">
        <v>1923</v>
      </c>
      <c r="L287" s="5335" t="s">
        <v>1945</v>
      </c>
      <c r="M287" s="5400" t="s">
        <v>1931</v>
      </c>
    </row>
    <row r="288" spans="1:17" ht="20.100000000000001" customHeight="1">
      <c r="A288" s="5441"/>
      <c r="B288" s="5428"/>
      <c r="C288" s="5429"/>
      <c r="D288" s="5429"/>
      <c r="E288" s="5429"/>
      <c r="F288" s="5429"/>
      <c r="G288" s="2667"/>
      <c r="H288" s="2473"/>
      <c r="I288" s="5405"/>
      <c r="J288" s="5335"/>
      <c r="K288" s="5335"/>
      <c r="L288" s="5335"/>
      <c r="M288" s="5400"/>
    </row>
    <row r="289" spans="1:17" ht="20.100000000000001" customHeight="1" thickBot="1">
      <c r="A289" s="5441"/>
      <c r="B289" s="5430"/>
      <c r="C289" s="5431"/>
      <c r="D289" s="5431"/>
      <c r="E289" s="5431"/>
      <c r="F289" s="5431"/>
      <c r="G289" s="2687"/>
      <c r="H289" s="2473"/>
      <c r="I289" s="5401">
        <v>1</v>
      </c>
      <c r="J289" s="5339">
        <v>22</v>
      </c>
      <c r="K289" s="5410">
        <f>J289/2</f>
        <v>11</v>
      </c>
      <c r="L289" s="5339">
        <v>1</v>
      </c>
      <c r="M289" s="5383">
        <f>((PI()*(K289^2)*L289))*I289</f>
        <v>380.13271108436498</v>
      </c>
    </row>
    <row r="290" spans="1:17" ht="20.100000000000001" customHeight="1">
      <c r="B290" s="2473"/>
      <c r="C290" s="2473"/>
      <c r="D290" s="2473"/>
      <c r="E290" s="2515"/>
      <c r="F290" s="2515"/>
      <c r="G290" s="2473"/>
      <c r="H290" s="2473"/>
      <c r="I290" s="5401"/>
      <c r="J290" s="5339"/>
      <c r="K290" s="5410"/>
      <c r="L290" s="5339"/>
      <c r="M290" s="5383"/>
    </row>
    <row r="291" spans="1:17" ht="20.100000000000001" customHeight="1">
      <c r="B291" s="5411" t="s">
        <v>1946</v>
      </c>
      <c r="C291" s="5412"/>
      <c r="D291" s="5412"/>
      <c r="E291" s="5412"/>
      <c r="F291" s="5412"/>
      <c r="G291" s="5413"/>
      <c r="H291" s="2473"/>
      <c r="I291" s="5405" t="s">
        <v>1921</v>
      </c>
      <c r="J291" s="5335" t="s">
        <v>1922</v>
      </c>
      <c r="K291" s="5335" t="s">
        <v>1945</v>
      </c>
      <c r="L291" s="5335"/>
      <c r="M291" s="5400" t="s">
        <v>1931</v>
      </c>
    </row>
    <row r="292" spans="1:17" ht="20.100000000000001" customHeight="1">
      <c r="B292" s="5411"/>
      <c r="C292" s="5412"/>
      <c r="D292" s="5412"/>
      <c r="E292" s="5412"/>
      <c r="F292" s="5412"/>
      <c r="G292" s="5413"/>
      <c r="H292" s="2473"/>
      <c r="I292" s="5405"/>
      <c r="J292" s="5335"/>
      <c r="K292" s="5335"/>
      <c r="L292" s="5335"/>
      <c r="M292" s="5400"/>
    </row>
    <row r="293" spans="1:17" ht="20.100000000000001" customHeight="1">
      <c r="B293" s="5406" t="s">
        <v>1937</v>
      </c>
      <c r="C293" s="5407" t="s">
        <v>1938</v>
      </c>
      <c r="D293" s="5407" t="s">
        <v>1939</v>
      </c>
      <c r="E293" s="5407" t="s">
        <v>1945</v>
      </c>
      <c r="F293" s="5407" t="s">
        <v>1931</v>
      </c>
      <c r="G293" s="5408"/>
      <c r="H293" s="2473"/>
      <c r="I293" s="5401">
        <v>1</v>
      </c>
      <c r="J293" s="5381">
        <v>22</v>
      </c>
      <c r="K293" s="5381">
        <v>1</v>
      </c>
      <c r="L293" s="5409"/>
      <c r="M293" s="5383">
        <f>(((J293/2)*(J293/2)*3.1416)*K293)*I293</f>
        <v>380.1336</v>
      </c>
    </row>
    <row r="294" spans="1:17" ht="20.100000000000001" customHeight="1">
      <c r="B294" s="5406"/>
      <c r="C294" s="5407"/>
      <c r="D294" s="5407"/>
      <c r="E294" s="5407"/>
      <c r="F294" s="5407"/>
      <c r="G294" s="5408"/>
      <c r="H294" s="2473"/>
      <c r="I294" s="5401"/>
      <c r="J294" s="5381"/>
      <c r="K294" s="5381"/>
      <c r="L294" s="5409"/>
      <c r="M294" s="5383"/>
    </row>
    <row r="295" spans="1:17" ht="20.100000000000001" customHeight="1">
      <c r="B295" s="5401">
        <v>1</v>
      </c>
      <c r="C295" s="5381">
        <v>30</v>
      </c>
      <c r="D295" s="5381">
        <v>20</v>
      </c>
      <c r="E295" s="5339">
        <v>1</v>
      </c>
      <c r="F295" s="5403">
        <f>((C295*D295)*E295)*B295</f>
        <v>600</v>
      </c>
      <c r="G295" s="5404"/>
      <c r="H295" s="2473"/>
      <c r="I295" s="5405" t="s">
        <v>1921</v>
      </c>
      <c r="J295" s="5335" t="s">
        <v>1922</v>
      </c>
      <c r="K295" s="5335" t="s">
        <v>1945</v>
      </c>
      <c r="L295" s="5335" t="s">
        <v>1919</v>
      </c>
      <c r="M295" s="5400" t="s">
        <v>1931</v>
      </c>
    </row>
    <row r="296" spans="1:17" ht="20.100000000000001" customHeight="1">
      <c r="B296" s="5401"/>
      <c r="C296" s="5381"/>
      <c r="D296" s="5381"/>
      <c r="E296" s="5339"/>
      <c r="F296" s="5403"/>
      <c r="G296" s="5404"/>
      <c r="H296" s="2473"/>
      <c r="I296" s="5405"/>
      <c r="J296" s="5335"/>
      <c r="K296" s="5335"/>
      <c r="L296" s="5335"/>
      <c r="M296" s="5400"/>
    </row>
    <row r="297" spans="1:17" ht="20.100000000000001" customHeight="1">
      <c r="B297" s="5384" t="s">
        <v>1940</v>
      </c>
      <c r="C297" s="5385"/>
      <c r="D297" s="5385"/>
      <c r="E297" s="5385"/>
      <c r="F297" s="5385"/>
      <c r="G297" s="5386"/>
      <c r="H297" s="2473"/>
      <c r="I297" s="5401">
        <v>1</v>
      </c>
      <c r="J297" s="5381">
        <v>22</v>
      </c>
      <c r="K297" s="5381">
        <v>1</v>
      </c>
      <c r="L297" s="5402">
        <v>3</v>
      </c>
      <c r="M297" s="5383">
        <f>(((J297/2)*(J297/2)*PI()*K297)*I297)/L297</f>
        <v>126.71090369478833</v>
      </c>
    </row>
    <row r="298" spans="1:17" ht="20.100000000000001" customHeight="1">
      <c r="B298" s="2688" t="s">
        <v>568</v>
      </c>
      <c r="C298" s="2689"/>
      <c r="D298" s="2689"/>
      <c r="E298" s="2689"/>
      <c r="F298" s="2689"/>
      <c r="G298" s="2690"/>
      <c r="H298" s="2473"/>
      <c r="I298" s="5401"/>
      <c r="J298" s="5381"/>
      <c r="K298" s="5381"/>
      <c r="L298" s="5402"/>
      <c r="M298" s="5383"/>
    </row>
    <row r="299" spans="1:17" ht="20.100000000000001" customHeight="1" thickBot="1">
      <c r="B299" s="2691"/>
      <c r="C299" s="2692"/>
      <c r="D299" s="2692"/>
      <c r="E299" s="2692"/>
      <c r="F299" s="2692"/>
      <c r="G299" s="2693"/>
      <c r="H299" s="2473"/>
      <c r="I299" s="5384" t="s">
        <v>1940</v>
      </c>
      <c r="J299" s="5385"/>
      <c r="K299" s="5385"/>
      <c r="L299" s="5385"/>
      <c r="M299" s="5386"/>
    </row>
    <row r="300" spans="1:17" ht="20.100000000000001" customHeight="1">
      <c r="B300" s="2473"/>
      <c r="C300" s="2473"/>
      <c r="D300" s="2473"/>
      <c r="E300" s="2515"/>
      <c r="F300" s="2515"/>
      <c r="G300" s="2473"/>
      <c r="H300" s="2473"/>
      <c r="I300" s="5387" t="s">
        <v>568</v>
      </c>
      <c r="J300" s="5388"/>
      <c r="K300" s="5388"/>
      <c r="L300" s="5388"/>
      <c r="M300" s="5389"/>
    </row>
    <row r="301" spans="1:17" ht="20.100000000000001" customHeight="1" thickBot="1">
      <c r="B301" s="2473"/>
      <c r="C301" s="2473"/>
      <c r="D301" s="2473"/>
      <c r="E301" s="2515"/>
      <c r="F301" s="2515"/>
      <c r="G301" s="2473"/>
      <c r="H301" s="2473"/>
      <c r="I301" s="5390"/>
      <c r="J301" s="5391"/>
      <c r="K301" s="5391"/>
      <c r="L301" s="5391"/>
      <c r="M301" s="5392"/>
      <c r="N301" s="2473"/>
    </row>
    <row r="302" spans="1:17" ht="20.100000000000001" customHeight="1">
      <c r="A302" s="2473"/>
      <c r="B302" s="2473"/>
      <c r="C302" s="2473"/>
      <c r="D302" s="2473"/>
      <c r="E302" s="2515"/>
      <c r="F302" s="2515"/>
      <c r="G302" s="2473"/>
      <c r="H302" s="2473"/>
      <c r="I302" s="2473"/>
      <c r="J302" s="2473"/>
      <c r="K302" s="2473"/>
      <c r="L302" s="2473"/>
      <c r="M302" s="2473"/>
      <c r="N302" s="2473"/>
    </row>
    <row r="303" spans="1:17" ht="20.100000000000001" customHeight="1">
      <c r="B303" s="5393" t="s">
        <v>1947</v>
      </c>
      <c r="C303" s="5394"/>
      <c r="D303" s="5394"/>
      <c r="E303" s="5394"/>
      <c r="F303" s="5394"/>
      <c r="G303" s="5394"/>
      <c r="H303" s="5394"/>
      <c r="I303" s="5394"/>
      <c r="J303" s="5394"/>
      <c r="K303" s="5394"/>
      <c r="L303" s="2473"/>
      <c r="M303" s="2473"/>
      <c r="N303" s="2473"/>
      <c r="O303" s="2473"/>
      <c r="P303" s="2473"/>
      <c r="Q303" s="2473"/>
    </row>
    <row r="304" spans="1:17" ht="20.100000000000001" customHeight="1">
      <c r="B304" s="5393"/>
      <c r="C304" s="5394"/>
      <c r="D304" s="5394"/>
      <c r="E304" s="5394"/>
      <c r="F304" s="5394"/>
      <c r="G304" s="5394"/>
      <c r="H304" s="5394"/>
      <c r="I304" s="5394"/>
      <c r="J304" s="5394"/>
      <c r="K304" s="5394"/>
      <c r="L304" s="2473"/>
      <c r="M304" s="2473"/>
      <c r="N304" s="2473"/>
      <c r="O304" s="2473"/>
      <c r="P304" s="2473"/>
      <c r="Q304" s="2473"/>
    </row>
    <row r="305" spans="2:17" ht="20.100000000000001" customHeight="1">
      <c r="B305" s="5395" t="s">
        <v>1948</v>
      </c>
      <c r="C305" s="5396"/>
      <c r="D305" s="5396"/>
      <c r="E305" s="5396"/>
      <c r="F305" s="5396"/>
      <c r="G305" s="5396"/>
      <c r="H305" s="5396"/>
      <c r="I305" s="5396"/>
      <c r="J305" s="5396"/>
      <c r="K305" s="5397"/>
      <c r="L305" s="2473"/>
      <c r="M305" s="2473"/>
      <c r="N305" s="2473"/>
      <c r="O305" s="2473"/>
      <c r="P305" s="2473"/>
      <c r="Q305" s="2473"/>
    </row>
    <row r="306" spans="2:17" ht="20.100000000000001" customHeight="1">
      <c r="B306" s="2694"/>
      <c r="C306" s="5398" t="s">
        <v>1921</v>
      </c>
      <c r="D306" s="5398"/>
      <c r="E306" s="5398" t="s">
        <v>1922</v>
      </c>
      <c r="F306" s="5398"/>
      <c r="G306" s="5398" t="s">
        <v>1945</v>
      </c>
      <c r="H306" s="5398"/>
      <c r="I306" s="5399" t="s">
        <v>1949</v>
      </c>
      <c r="J306" s="5399"/>
      <c r="K306" s="2695" t="s">
        <v>1931</v>
      </c>
      <c r="L306" s="2473"/>
      <c r="M306" s="2473"/>
      <c r="N306" s="2473"/>
      <c r="O306" s="2473"/>
      <c r="P306" s="2473"/>
      <c r="Q306" s="2473"/>
    </row>
    <row r="307" spans="2:17" ht="20.100000000000001" customHeight="1">
      <c r="B307" s="5380" t="s">
        <v>570</v>
      </c>
      <c r="C307" s="5337">
        <v>1</v>
      </c>
      <c r="D307" s="5337"/>
      <c r="E307" s="5381">
        <v>26</v>
      </c>
      <c r="F307" s="5381"/>
      <c r="G307" s="5381">
        <v>4</v>
      </c>
      <c r="H307" s="5381"/>
      <c r="I307" s="5382">
        <f>(I311/K311)*K307</f>
        <v>0.47499999999999998</v>
      </c>
      <c r="J307" s="5382"/>
      <c r="K307" s="5383">
        <f>(((E307/2)*(E307/2)*PI())*G307)*C307</f>
        <v>2123.7166338267002</v>
      </c>
      <c r="L307" s="2473"/>
      <c r="M307" s="2473"/>
      <c r="N307" s="2473"/>
      <c r="O307" s="2473"/>
      <c r="P307" s="2473"/>
      <c r="Q307" s="2473"/>
    </row>
    <row r="308" spans="2:17" ht="20.100000000000001" customHeight="1">
      <c r="B308" s="5380"/>
      <c r="C308" s="5337"/>
      <c r="D308" s="5337"/>
      <c r="E308" s="5381"/>
      <c r="F308" s="5381"/>
      <c r="G308" s="5381"/>
      <c r="H308" s="5381"/>
      <c r="I308" s="5382"/>
      <c r="J308" s="5382"/>
      <c r="K308" s="5383"/>
      <c r="L308" s="2473"/>
      <c r="M308" s="2473"/>
      <c r="N308" s="2473"/>
      <c r="O308" s="2473"/>
      <c r="P308" s="2473"/>
      <c r="Q308" s="2473"/>
    </row>
    <row r="309" spans="2:17" ht="20.100000000000001" customHeight="1" thickBot="1">
      <c r="B309" s="2694"/>
      <c r="C309" s="2696"/>
      <c r="D309" s="306"/>
      <c r="E309" s="2697"/>
      <c r="F309" s="306"/>
      <c r="G309" s="2697"/>
      <c r="H309" s="306"/>
      <c r="I309" s="2698"/>
      <c r="J309" s="306"/>
      <c r="K309" s="2695"/>
      <c r="L309" s="2473"/>
      <c r="M309" s="2473"/>
      <c r="N309" s="2473"/>
      <c r="O309" s="2473"/>
      <c r="P309" s="2473"/>
      <c r="Q309" s="2473"/>
    </row>
    <row r="310" spans="2:17" ht="20.100000000000001" customHeight="1">
      <c r="B310" s="5373" t="s">
        <v>1950</v>
      </c>
      <c r="C310" s="5355"/>
      <c r="D310" s="5355"/>
      <c r="E310" s="5355"/>
      <c r="F310" s="5355"/>
      <c r="G310" s="5355"/>
      <c r="H310" s="5355"/>
      <c r="I310" s="5355"/>
      <c r="J310" s="5355"/>
      <c r="K310" s="5374"/>
      <c r="L310" s="2473"/>
      <c r="M310" s="2473"/>
      <c r="N310" s="2473"/>
      <c r="O310" s="2473"/>
      <c r="P310" s="2473"/>
      <c r="Q310" s="2473"/>
    </row>
    <row r="311" spans="2:17" ht="20.100000000000001" customHeight="1">
      <c r="B311" s="5375" t="s">
        <v>569</v>
      </c>
      <c r="C311" s="5376">
        <v>1</v>
      </c>
      <c r="D311" s="5376"/>
      <c r="E311" s="5377">
        <v>26</v>
      </c>
      <c r="F311" s="5377"/>
      <c r="G311" s="5377">
        <v>4</v>
      </c>
      <c r="H311" s="5377"/>
      <c r="I311" s="5378">
        <v>0.47499999999999998</v>
      </c>
      <c r="J311" s="5378"/>
      <c r="K311" s="5379">
        <f>(((E311/2)*(E311/2)*PI())*G311)*C311</f>
        <v>2123.7166338267002</v>
      </c>
      <c r="L311" s="2473"/>
      <c r="M311" s="2473"/>
      <c r="N311" s="2473"/>
      <c r="O311" s="2473"/>
      <c r="P311" s="2473"/>
      <c r="Q311" s="2473"/>
    </row>
    <row r="312" spans="2:17" ht="20.100000000000001" customHeight="1">
      <c r="B312" s="5375"/>
      <c r="C312" s="5376"/>
      <c r="D312" s="5376"/>
      <c r="E312" s="5377"/>
      <c r="F312" s="5377"/>
      <c r="G312" s="5377"/>
      <c r="H312" s="5377"/>
      <c r="I312" s="5378"/>
      <c r="J312" s="5378"/>
      <c r="K312" s="5379"/>
      <c r="L312" s="2473"/>
      <c r="M312" s="2473"/>
      <c r="N312" s="2473"/>
      <c r="O312" s="2473"/>
      <c r="P312" s="2473"/>
      <c r="Q312" s="2473"/>
    </row>
    <row r="313" spans="2:17" ht="20.100000000000001" customHeight="1">
      <c r="B313" s="5360" t="s">
        <v>1951</v>
      </c>
      <c r="C313" s="5361"/>
      <c r="D313" s="5361"/>
      <c r="E313" s="5361"/>
      <c r="F313" s="5361"/>
      <c r="G313" s="5361"/>
      <c r="H313" s="5361"/>
      <c r="I313" s="5361"/>
      <c r="J313" s="5361"/>
      <c r="K313" s="5362"/>
      <c r="L313" s="2473"/>
      <c r="M313" s="2473"/>
      <c r="N313" s="2473"/>
      <c r="O313" s="2473"/>
      <c r="P313" s="2473"/>
      <c r="Q313" s="2473"/>
    </row>
    <row r="314" spans="2:17" ht="20.100000000000001" customHeight="1">
      <c r="B314" s="2699" t="s">
        <v>570</v>
      </c>
      <c r="C314" s="5363" t="s">
        <v>1952</v>
      </c>
      <c r="D314" s="5363"/>
      <c r="E314" s="5363"/>
      <c r="F314" s="5363"/>
      <c r="G314" s="5363"/>
      <c r="H314" s="5363"/>
      <c r="I314" s="5363"/>
      <c r="J314" s="5363"/>
      <c r="K314" s="5364"/>
      <c r="L314" s="2473"/>
      <c r="M314" s="2473"/>
      <c r="N314" s="2473"/>
      <c r="O314" s="2473"/>
      <c r="P314" s="2473"/>
      <c r="Q314" s="2473"/>
    </row>
    <row r="315" spans="2:17" ht="20.100000000000001" customHeight="1">
      <c r="B315" s="5365" t="s">
        <v>569</v>
      </c>
      <c r="C315" s="5366" t="s">
        <v>1953</v>
      </c>
      <c r="D315" s="5366"/>
      <c r="E315" s="5366"/>
      <c r="F315" s="5366"/>
      <c r="G315" s="5366"/>
      <c r="H315" s="5366"/>
      <c r="I315" s="5366"/>
      <c r="J315" s="5366"/>
      <c r="K315" s="5367"/>
      <c r="L315" s="2473"/>
      <c r="M315" s="2473"/>
      <c r="N315" s="2473"/>
      <c r="O315" s="2473"/>
      <c r="P315" s="2473"/>
      <c r="Q315" s="2473"/>
    </row>
    <row r="316" spans="2:17" ht="20.100000000000001" customHeight="1">
      <c r="B316" s="5365"/>
      <c r="C316" s="5366"/>
      <c r="D316" s="5366"/>
      <c r="E316" s="5366"/>
      <c r="F316" s="5366"/>
      <c r="G316" s="5366"/>
      <c r="H316" s="5366"/>
      <c r="I316" s="5366"/>
      <c r="J316" s="5366"/>
      <c r="K316" s="5367"/>
      <c r="L316" s="2473"/>
      <c r="M316" s="2473"/>
      <c r="N316" s="2473"/>
      <c r="O316" s="2473"/>
      <c r="P316" s="2473"/>
      <c r="Q316" s="2473"/>
    </row>
    <row r="317" spans="2:17" ht="20.100000000000001" customHeight="1">
      <c r="B317" s="5368"/>
      <c r="C317" s="5369"/>
      <c r="D317" s="5369"/>
      <c r="E317" s="5369"/>
      <c r="F317" s="5369"/>
      <c r="G317" s="5369"/>
      <c r="H317" s="5369"/>
      <c r="I317" s="5369"/>
      <c r="J317" s="5369"/>
      <c r="K317" s="5370"/>
      <c r="L317" s="2473"/>
      <c r="M317" s="2473"/>
      <c r="N317" s="2473"/>
      <c r="O317" s="2473"/>
      <c r="P317" s="2473"/>
      <c r="Q317" s="2473"/>
    </row>
    <row r="318" spans="2:17" ht="20.100000000000001" customHeight="1">
      <c r="B318" s="5371" t="s">
        <v>1954</v>
      </c>
      <c r="C318" s="5372"/>
      <c r="D318" s="5372"/>
      <c r="E318" s="5372"/>
      <c r="F318" s="2701"/>
      <c r="G318" s="2701"/>
      <c r="H318" s="2701"/>
      <c r="I318" s="2700" t="s">
        <v>284</v>
      </c>
      <c r="J318" s="2702">
        <f>SUM(D319:D320,G319:G320,J319:J320)</f>
        <v>0.47500000000000003</v>
      </c>
      <c r="K318" s="2703"/>
      <c r="L318" s="2473"/>
      <c r="M318" s="2473"/>
      <c r="N318" s="2473"/>
      <c r="O318" s="2473"/>
      <c r="P318" s="2473"/>
      <c r="Q318" s="2473"/>
    </row>
    <row r="319" spans="2:17" ht="20.100000000000001" customHeight="1">
      <c r="B319" s="5356" t="s">
        <v>1955</v>
      </c>
      <c r="C319" s="5357"/>
      <c r="D319" s="2704">
        <v>0.25</v>
      </c>
      <c r="E319" s="5357" t="s">
        <v>1956</v>
      </c>
      <c r="F319" s="5357"/>
      <c r="G319" s="2704">
        <v>5.0000000000000001E-3</v>
      </c>
      <c r="H319" s="5357" t="s">
        <v>1957</v>
      </c>
      <c r="I319" s="5357"/>
      <c r="J319" s="2704">
        <v>2.5000000000000001E-2</v>
      </c>
      <c r="K319" s="2705"/>
      <c r="L319" s="2473"/>
      <c r="M319" s="2473"/>
      <c r="N319" s="2473"/>
      <c r="O319" s="2473"/>
      <c r="P319" s="2473"/>
      <c r="Q319" s="2473"/>
    </row>
    <row r="320" spans="2:17" ht="20.100000000000001" customHeight="1">
      <c r="B320" s="5358" t="s">
        <v>1958</v>
      </c>
      <c r="C320" s="5359"/>
      <c r="D320" s="2706">
        <v>0.125</v>
      </c>
      <c r="E320" s="5359" t="s">
        <v>1959</v>
      </c>
      <c r="F320" s="5359"/>
      <c r="G320" s="2706">
        <v>0.02</v>
      </c>
      <c r="H320" s="5359" t="s">
        <v>365</v>
      </c>
      <c r="I320" s="5359"/>
      <c r="J320" s="2706">
        <v>0.05</v>
      </c>
      <c r="K320" s="2707"/>
      <c r="L320" s="2473"/>
      <c r="M320" s="2473"/>
      <c r="N320" s="2473"/>
      <c r="O320" s="2473"/>
      <c r="P320" s="2473"/>
      <c r="Q320" s="2473"/>
    </row>
    <row r="321" spans="2:17" ht="20.100000000000001" customHeight="1">
      <c r="B321" s="5343" t="s">
        <v>568</v>
      </c>
      <c r="C321" s="5344"/>
      <c r="D321" s="5344"/>
      <c r="E321" s="5344"/>
      <c r="F321" s="5344"/>
      <c r="G321" s="5344"/>
      <c r="H321" s="5344"/>
      <c r="I321" s="5344"/>
      <c r="J321" s="5344"/>
      <c r="K321" s="5345"/>
      <c r="L321" s="2473"/>
      <c r="M321" s="2473"/>
      <c r="N321" s="2473"/>
      <c r="O321" s="2473"/>
      <c r="P321" s="2473"/>
      <c r="Q321" s="2473"/>
    </row>
    <row r="322" spans="2:17" ht="20.100000000000001" customHeight="1" thickBot="1">
      <c r="B322" s="5346"/>
      <c r="C322" s="5162"/>
      <c r="D322" s="5162"/>
      <c r="E322" s="5162"/>
      <c r="F322" s="5162"/>
      <c r="G322" s="5162"/>
      <c r="H322" s="5162"/>
      <c r="I322" s="5162"/>
      <c r="J322" s="5162"/>
      <c r="K322" s="5163"/>
      <c r="L322" s="2473"/>
      <c r="M322" s="2473"/>
      <c r="N322" s="2473"/>
      <c r="O322" s="2473"/>
      <c r="P322" s="2473"/>
      <c r="Q322" s="2473"/>
    </row>
    <row r="323" spans="2:17" ht="20.100000000000001" customHeight="1" thickBot="1">
      <c r="B323" s="2473"/>
      <c r="C323" s="2473"/>
      <c r="D323" s="2473"/>
      <c r="E323" s="2515"/>
      <c r="F323" s="2515"/>
      <c r="G323" s="2473"/>
      <c r="H323" s="2473"/>
      <c r="I323" s="2473"/>
      <c r="J323" s="2473"/>
      <c r="K323" s="2473"/>
      <c r="L323" s="2473"/>
      <c r="M323" s="2473"/>
      <c r="N323" s="2473"/>
      <c r="O323" s="2473"/>
      <c r="P323" s="2473"/>
      <c r="Q323" s="2473"/>
    </row>
    <row r="324" spans="2:17" ht="20.100000000000001" customHeight="1">
      <c r="B324" s="5347" t="s">
        <v>1960</v>
      </c>
      <c r="C324" s="5347"/>
      <c r="D324" s="5347"/>
      <c r="E324" s="5347"/>
      <c r="F324" s="5347"/>
      <c r="G324" s="5347"/>
      <c r="H324" s="5347"/>
      <c r="I324" s="5347"/>
      <c r="J324" s="5347"/>
      <c r="K324" s="5347"/>
      <c r="L324" s="5347"/>
      <c r="M324" s="5347"/>
      <c r="N324" s="5348"/>
      <c r="O324" s="2473"/>
      <c r="P324" s="2473"/>
      <c r="Q324" s="2473"/>
    </row>
    <row r="325" spans="2:17" ht="20.100000000000001" customHeight="1">
      <c r="B325" s="5349"/>
      <c r="C325" s="5349"/>
      <c r="D325" s="5349"/>
      <c r="E325" s="5349"/>
      <c r="F325" s="5349"/>
      <c r="G325" s="5349"/>
      <c r="H325" s="5349"/>
      <c r="I325" s="5349"/>
      <c r="J325" s="5349"/>
      <c r="K325" s="5349"/>
      <c r="L325" s="5349"/>
      <c r="M325" s="5349"/>
      <c r="N325" s="5350"/>
      <c r="O325" s="2473"/>
      <c r="P325" s="2473"/>
      <c r="Q325" s="2473"/>
    </row>
    <row r="326" spans="2:17" ht="20.100000000000001" customHeight="1">
      <c r="B326" s="5349"/>
      <c r="C326" s="5349"/>
      <c r="D326" s="5349"/>
      <c r="E326" s="5349"/>
      <c r="F326" s="5349"/>
      <c r="G326" s="5349"/>
      <c r="H326" s="5349"/>
      <c r="I326" s="5349"/>
      <c r="J326" s="5349"/>
      <c r="K326" s="5349"/>
      <c r="L326" s="5349"/>
      <c r="M326" s="5349"/>
      <c r="N326" s="5350"/>
      <c r="O326" s="2473"/>
      <c r="P326" s="2473"/>
      <c r="Q326" s="2473"/>
    </row>
    <row r="327" spans="2:17" ht="20.100000000000001" customHeight="1">
      <c r="B327" s="2708"/>
      <c r="C327" s="5351" t="s">
        <v>1961</v>
      </c>
      <c r="D327" s="5351"/>
      <c r="E327" s="5351"/>
      <c r="F327" s="5351"/>
      <c r="G327" s="5351"/>
      <c r="H327" s="5351"/>
      <c r="I327" s="5351"/>
      <c r="J327" s="5351"/>
      <c r="K327" s="5351"/>
      <c r="L327" s="5351"/>
      <c r="M327" s="5351"/>
      <c r="N327" s="2638"/>
      <c r="O327" s="2473"/>
      <c r="P327" s="2473"/>
      <c r="Q327" s="2473"/>
    </row>
    <row r="328" spans="2:17" ht="20.100000000000001" customHeight="1">
      <c r="B328" s="2708"/>
      <c r="C328" s="5352" t="s">
        <v>1962</v>
      </c>
      <c r="D328" s="5352"/>
      <c r="E328" s="5352"/>
      <c r="F328" s="5352"/>
      <c r="G328" s="5352"/>
      <c r="H328" s="5352"/>
      <c r="I328" s="5352"/>
      <c r="J328" s="5352"/>
      <c r="K328" s="5352"/>
      <c r="L328" s="5352"/>
      <c r="M328" s="5352"/>
      <c r="N328" s="2638"/>
      <c r="O328" s="2473"/>
      <c r="P328" s="2473"/>
      <c r="Q328" s="2473"/>
    </row>
    <row r="329" spans="2:17" ht="20.100000000000001" customHeight="1">
      <c r="B329" s="2708"/>
      <c r="C329" s="5353" t="s">
        <v>1963</v>
      </c>
      <c r="D329" s="5353"/>
      <c r="E329" s="5353"/>
      <c r="F329" s="5353"/>
      <c r="G329" s="5353"/>
      <c r="H329" s="5353"/>
      <c r="I329" s="5353"/>
      <c r="J329" s="5353"/>
      <c r="K329" s="5353"/>
      <c r="L329" s="5353"/>
      <c r="M329" s="5353"/>
      <c r="N329" s="2638"/>
      <c r="O329" s="2473"/>
      <c r="P329" s="2473"/>
      <c r="Q329" s="2473"/>
    </row>
    <row r="330" spans="2:17" ht="20.100000000000001" customHeight="1" thickBot="1">
      <c r="B330" s="2708"/>
      <c r="C330" s="5354"/>
      <c r="D330" s="5354"/>
      <c r="E330" s="5354"/>
      <c r="F330" s="5354"/>
      <c r="G330" s="5354"/>
      <c r="H330" s="5354"/>
      <c r="I330" s="5354"/>
      <c r="J330" s="5354"/>
      <c r="K330" s="5354"/>
      <c r="L330" s="5354"/>
      <c r="M330" s="5354"/>
      <c r="N330" s="2638"/>
      <c r="O330" s="2473"/>
      <c r="P330" s="2473"/>
      <c r="Q330" s="2473"/>
    </row>
    <row r="331" spans="2:17" ht="20.100000000000001" customHeight="1">
      <c r="B331" s="2708"/>
      <c r="C331" s="2709"/>
      <c r="D331" s="5355" t="s">
        <v>1948</v>
      </c>
      <c r="E331" s="5355"/>
      <c r="F331" s="5355"/>
      <c r="G331" s="5355"/>
      <c r="H331" s="5355"/>
      <c r="I331" s="5355"/>
      <c r="J331" s="5355"/>
      <c r="K331" s="5355"/>
      <c r="L331" s="5355"/>
      <c r="M331" s="5355"/>
      <c r="N331" s="2638"/>
      <c r="O331" s="2473"/>
      <c r="P331" s="2473"/>
      <c r="Q331" s="2473"/>
    </row>
    <row r="332" spans="2:17" ht="20.100000000000001" customHeight="1">
      <c r="B332" s="2708"/>
      <c r="C332" s="5341" t="s">
        <v>1964</v>
      </c>
      <c r="D332" s="5342" t="s">
        <v>1965</v>
      </c>
      <c r="E332" s="5342" t="s">
        <v>1966</v>
      </c>
      <c r="F332" s="5336" t="s">
        <v>1967</v>
      </c>
      <c r="G332" s="5336" t="s">
        <v>1968</v>
      </c>
      <c r="H332" s="5334" t="s">
        <v>1969</v>
      </c>
      <c r="I332" s="5334" t="s">
        <v>1970</v>
      </c>
      <c r="J332" s="2710"/>
      <c r="K332" s="2710"/>
      <c r="L332" s="5335" t="s">
        <v>1971</v>
      </c>
      <c r="M332" s="5336" t="s">
        <v>1972</v>
      </c>
      <c r="N332" s="2638"/>
      <c r="O332" s="2473"/>
      <c r="P332" s="2473"/>
      <c r="Q332" s="2473"/>
    </row>
    <row r="333" spans="2:17" ht="20.100000000000001" customHeight="1">
      <c r="B333" s="2708"/>
      <c r="C333" s="5341"/>
      <c r="D333" s="5342"/>
      <c r="E333" s="5342"/>
      <c r="F333" s="5336"/>
      <c r="G333" s="5336"/>
      <c r="H333" s="5334"/>
      <c r="I333" s="5334"/>
      <c r="J333" s="2710"/>
      <c r="K333" s="2710"/>
      <c r="L333" s="5335"/>
      <c r="M333" s="5336"/>
      <c r="N333" s="2638"/>
      <c r="O333" s="2473"/>
      <c r="P333" s="2473"/>
      <c r="Q333" s="2473"/>
    </row>
    <row r="334" spans="2:17" ht="20.100000000000001" customHeight="1">
      <c r="B334" s="2708"/>
      <c r="C334" s="5341"/>
      <c r="D334" s="5342"/>
      <c r="E334" s="5342"/>
      <c r="F334" s="5336"/>
      <c r="G334" s="5336"/>
      <c r="H334" s="5334"/>
      <c r="I334" s="5334"/>
      <c r="J334" s="2710"/>
      <c r="K334" s="2710"/>
      <c r="L334" s="5335"/>
      <c r="M334" s="5336"/>
      <c r="N334" s="2638"/>
      <c r="O334" s="2473"/>
      <c r="P334" s="2473"/>
      <c r="Q334" s="2473"/>
    </row>
    <row r="335" spans="2:17" ht="20.100000000000001" customHeight="1">
      <c r="B335" s="2708"/>
      <c r="C335" s="2711" t="s">
        <v>1419</v>
      </c>
      <c r="D335" s="2711" t="s">
        <v>1419</v>
      </c>
      <c r="E335" s="2711" t="s">
        <v>1419</v>
      </c>
      <c r="F335" s="2711" t="s">
        <v>1419</v>
      </c>
      <c r="G335" s="2711" t="s">
        <v>1419</v>
      </c>
      <c r="H335" s="2711" t="s">
        <v>1419</v>
      </c>
      <c r="I335" s="2711" t="s">
        <v>1419</v>
      </c>
      <c r="J335" s="2711"/>
      <c r="K335" s="2711"/>
      <c r="L335" s="2696"/>
      <c r="M335" s="2712"/>
      <c r="N335" s="2638"/>
      <c r="O335" s="2473"/>
      <c r="P335" s="2473"/>
      <c r="Q335" s="2473"/>
    </row>
    <row r="336" spans="2:17" ht="20.100000000000001" customHeight="1">
      <c r="B336" s="2708"/>
      <c r="C336" s="5337">
        <v>1</v>
      </c>
      <c r="D336" s="5338">
        <v>32.5</v>
      </c>
      <c r="E336" s="5338">
        <v>53</v>
      </c>
      <c r="F336" s="5339">
        <v>2.5</v>
      </c>
      <c r="G336" s="5340">
        <v>2.5</v>
      </c>
      <c r="H336" s="5340">
        <v>5</v>
      </c>
      <c r="I336" s="5340">
        <v>5</v>
      </c>
      <c r="J336" s="2713"/>
      <c r="K336" s="2713"/>
      <c r="L336" s="5327">
        <f>(L343/M348)*M340</f>
        <v>1.7392499999999997</v>
      </c>
      <c r="M336" s="5328">
        <f>(M345/M348)*M340</f>
        <v>1.75</v>
      </c>
      <c r="N336" s="2638"/>
      <c r="O336" s="2473"/>
      <c r="P336" s="2473"/>
      <c r="Q336" s="2473"/>
    </row>
    <row r="337" spans="2:17" ht="20.100000000000001" customHeight="1">
      <c r="B337" s="2708"/>
      <c r="C337" s="5337"/>
      <c r="D337" s="5338"/>
      <c r="E337" s="5338"/>
      <c r="F337" s="5339"/>
      <c r="G337" s="5340"/>
      <c r="H337" s="5340"/>
      <c r="I337" s="5340"/>
      <c r="J337" s="2713"/>
      <c r="K337" s="2713"/>
      <c r="L337" s="5327"/>
      <c r="M337" s="5328"/>
      <c r="N337" s="2638"/>
      <c r="O337" s="2473"/>
      <c r="P337" s="2473"/>
      <c r="Q337" s="2473"/>
    </row>
    <row r="338" spans="2:17" ht="20.100000000000001" customHeight="1">
      <c r="B338" s="2708"/>
      <c r="C338" s="2714" t="s">
        <v>570</v>
      </c>
      <c r="D338" s="2714" t="s">
        <v>569</v>
      </c>
      <c r="E338" s="2714" t="s">
        <v>602</v>
      </c>
      <c r="F338" s="2714" t="s">
        <v>606</v>
      </c>
      <c r="G338" s="2714" t="s">
        <v>603</v>
      </c>
      <c r="H338" s="2714" t="s">
        <v>604</v>
      </c>
      <c r="I338" s="2714" t="s">
        <v>605</v>
      </c>
      <c r="J338" s="2714"/>
      <c r="K338" s="2714"/>
      <c r="L338" s="2714" t="s">
        <v>927</v>
      </c>
      <c r="M338" s="2714" t="s">
        <v>1025</v>
      </c>
      <c r="N338" s="2638"/>
      <c r="O338" s="2473"/>
      <c r="P338" s="2473"/>
      <c r="Q338" s="2473"/>
    </row>
    <row r="339" spans="2:17" ht="20.100000000000001" customHeight="1">
      <c r="B339" s="2708"/>
      <c r="C339" s="2715">
        <f>(D336*E336)*C336</f>
        <v>1722.5</v>
      </c>
      <c r="D339" s="2715">
        <f>((D336*F336)*2)*C336+((E336*F336)*2)*C336</f>
        <v>427.5</v>
      </c>
      <c r="E339" s="2715">
        <f>((D336*H339)*2)*C336+((E336*H339)*2)*C336</f>
        <v>85.5</v>
      </c>
      <c r="F339" s="2715">
        <f>((D336*I339)*2)*C336+((E336*I339)*2)*C336</f>
        <v>85.5</v>
      </c>
      <c r="G339" s="2716">
        <f>G336/10</f>
        <v>0.25</v>
      </c>
      <c r="H339" s="2716">
        <f>H336/10</f>
        <v>0.5</v>
      </c>
      <c r="I339" s="2716">
        <f>I336/10</f>
        <v>0.5</v>
      </c>
      <c r="J339" s="2716"/>
      <c r="K339" s="2716"/>
      <c r="L339" s="2715">
        <f>SUM(C339:F339)</f>
        <v>2321</v>
      </c>
      <c r="M339" s="2717">
        <f>(C339*F336)/1000</f>
        <v>4.3062500000000004</v>
      </c>
      <c r="N339" s="2638"/>
      <c r="O339" s="2473"/>
      <c r="P339" s="2473"/>
      <c r="Q339" s="2473"/>
    </row>
    <row r="340" spans="2:17" ht="20.100000000000001" customHeight="1" thickBot="1">
      <c r="B340" s="2708"/>
      <c r="C340" s="2718"/>
      <c r="D340" s="2718"/>
      <c r="E340" s="2718"/>
      <c r="F340" s="2718"/>
      <c r="G340" s="2719"/>
      <c r="H340" s="2719"/>
      <c r="I340" s="2720" t="s">
        <v>1973</v>
      </c>
      <c r="J340" s="2720"/>
      <c r="K340" s="2720"/>
      <c r="L340" s="2721" t="s">
        <v>1033</v>
      </c>
      <c r="M340" s="2722">
        <f>L339*G339</f>
        <v>580.25</v>
      </c>
      <c r="N340" s="2638"/>
      <c r="O340" s="2473"/>
      <c r="P340" s="2473"/>
      <c r="Q340" s="2473"/>
    </row>
    <row r="341" spans="2:17" ht="20.100000000000001" customHeight="1">
      <c r="B341" s="2708"/>
      <c r="C341" s="2709"/>
      <c r="D341" s="5329" t="s">
        <v>1950</v>
      </c>
      <c r="E341" s="5329"/>
      <c r="F341" s="5329"/>
      <c r="G341" s="5329"/>
      <c r="H341" s="5329"/>
      <c r="I341" s="5329"/>
      <c r="J341" s="5329"/>
      <c r="K341" s="5329"/>
      <c r="L341" s="5329"/>
      <c r="M341" s="5329"/>
      <c r="N341" s="2638"/>
      <c r="O341" s="2473"/>
      <c r="P341" s="2473"/>
      <c r="Q341" s="2473"/>
    </row>
    <row r="342" spans="2:17" ht="20.100000000000001" customHeight="1">
      <c r="B342" s="2708"/>
      <c r="C342" s="5330" t="s">
        <v>1974</v>
      </c>
      <c r="D342" s="5330"/>
      <c r="E342" s="5330"/>
      <c r="F342" s="5330"/>
      <c r="G342" s="5330"/>
      <c r="H342" s="5330"/>
      <c r="I342" s="5330"/>
      <c r="J342" s="5330"/>
      <c r="K342" s="5330"/>
      <c r="L342" s="5330"/>
      <c r="M342" s="2723" t="s">
        <v>1419</v>
      </c>
      <c r="N342" s="2638"/>
      <c r="O342" s="2473"/>
      <c r="P342" s="2473"/>
      <c r="Q342" s="2473"/>
    </row>
    <row r="343" spans="2:17" ht="20.100000000000001" customHeight="1">
      <c r="B343" s="2708"/>
      <c r="C343" s="5331">
        <v>4</v>
      </c>
      <c r="D343" s="5332">
        <v>32.5</v>
      </c>
      <c r="E343" s="5332">
        <v>53</v>
      </c>
      <c r="F343" s="5333">
        <v>2.5</v>
      </c>
      <c r="G343" s="5322">
        <v>2.5</v>
      </c>
      <c r="H343" s="5322">
        <v>5</v>
      </c>
      <c r="I343" s="5322">
        <v>5</v>
      </c>
      <c r="J343" s="2724"/>
      <c r="K343" s="2724"/>
      <c r="L343" s="5323">
        <f>E359</f>
        <v>6.956999999999999</v>
      </c>
      <c r="M343" s="5324">
        <v>7</v>
      </c>
      <c r="N343" s="2638"/>
      <c r="O343" s="2473"/>
      <c r="P343" s="2473"/>
      <c r="Q343" s="2473"/>
    </row>
    <row r="344" spans="2:17" ht="20.100000000000001" customHeight="1">
      <c r="B344" s="2708"/>
      <c r="C344" s="5331"/>
      <c r="D344" s="5332"/>
      <c r="E344" s="5332"/>
      <c r="F344" s="5333"/>
      <c r="G344" s="5322"/>
      <c r="H344" s="5322"/>
      <c r="I344" s="5322"/>
      <c r="J344" s="2724"/>
      <c r="K344" s="2724"/>
      <c r="L344" s="5323"/>
      <c r="M344" s="5324"/>
      <c r="N344" s="2638"/>
      <c r="O344" s="2473"/>
      <c r="P344" s="2473"/>
      <c r="Q344" s="2473"/>
    </row>
    <row r="345" spans="2:17" ht="20.100000000000001" customHeight="1">
      <c r="B345" s="2708"/>
      <c r="C345" s="2725">
        <f>ROW()-2</f>
        <v>343</v>
      </c>
      <c r="D345" s="5325" t="s">
        <v>1975</v>
      </c>
      <c r="E345" s="5325"/>
      <c r="F345" s="5325"/>
      <c r="G345" s="5325"/>
      <c r="H345" s="5325"/>
      <c r="I345" s="5325"/>
      <c r="J345" s="2726"/>
      <c r="K345" s="2726"/>
      <c r="L345" s="2727"/>
      <c r="M345" s="2728">
        <f>IF(ISBLANK(M343),L343,M343)</f>
        <v>7</v>
      </c>
      <c r="N345" s="2638"/>
      <c r="O345" s="2473"/>
      <c r="P345" s="2473"/>
      <c r="Q345" s="2473"/>
    </row>
    <row r="346" spans="2:17" ht="20.100000000000001" customHeight="1">
      <c r="B346" s="2708"/>
      <c r="C346" s="2729" t="s">
        <v>570</v>
      </c>
      <c r="D346" s="2729" t="s">
        <v>569</v>
      </c>
      <c r="E346" s="2729" t="s">
        <v>602</v>
      </c>
      <c r="F346" s="2729" t="s">
        <v>606</v>
      </c>
      <c r="G346" s="2729" t="s">
        <v>603</v>
      </c>
      <c r="H346" s="2729" t="s">
        <v>604</v>
      </c>
      <c r="I346" s="2729" t="s">
        <v>605</v>
      </c>
      <c r="J346" s="2729"/>
      <c r="K346" s="2729"/>
      <c r="L346" s="2729" t="s">
        <v>927</v>
      </c>
      <c r="M346" s="2729" t="s">
        <v>1025</v>
      </c>
      <c r="N346" s="2638"/>
      <c r="O346" s="2473"/>
      <c r="P346" s="2473"/>
      <c r="Q346" s="2473"/>
    </row>
    <row r="347" spans="2:17" ht="20.100000000000001" customHeight="1">
      <c r="B347" s="2708"/>
      <c r="C347" s="2715">
        <f>(D343*E343)*C343</f>
        <v>6890</v>
      </c>
      <c r="D347" s="2715">
        <f>((D343*F343)*2)*C343+((E343*F343)*2)*C343</f>
        <v>1710</v>
      </c>
      <c r="E347" s="2715">
        <f>((D343*H347)*2)*C343+((E343*H347)*2)*C343</f>
        <v>342</v>
      </c>
      <c r="F347" s="2715">
        <f>((D343*I347)*2)*C343+((E343*I347)*2)*C343</f>
        <v>342</v>
      </c>
      <c r="G347" s="2716">
        <f>G343/10</f>
        <v>0.25</v>
      </c>
      <c r="H347" s="2716">
        <f>H343/10</f>
        <v>0.5</v>
      </c>
      <c r="I347" s="2716">
        <f>I343/10</f>
        <v>0.5</v>
      </c>
      <c r="J347" s="2716"/>
      <c r="K347" s="2716"/>
      <c r="L347" s="2715">
        <f>SUM(C347:F347)</f>
        <v>9284</v>
      </c>
      <c r="M347" s="2717">
        <f>(C347*F343)/1000</f>
        <v>17.225000000000001</v>
      </c>
      <c r="N347" s="2638"/>
      <c r="O347" s="2473"/>
      <c r="P347" s="2473"/>
      <c r="Q347" s="2473"/>
    </row>
    <row r="348" spans="2:17" ht="20.100000000000001" customHeight="1" thickBot="1">
      <c r="B348" s="2708"/>
      <c r="C348" s="2727"/>
      <c r="D348" s="2727"/>
      <c r="E348" s="2727"/>
      <c r="F348" s="2727"/>
      <c r="G348" s="2727"/>
      <c r="H348" s="2727"/>
      <c r="I348" s="2730" t="s">
        <v>1976</v>
      </c>
      <c r="J348" s="2730"/>
      <c r="K348" s="2730"/>
      <c r="L348" s="2729" t="s">
        <v>1033</v>
      </c>
      <c r="M348" s="2731">
        <f>L347*G347</f>
        <v>2321</v>
      </c>
      <c r="N348" s="2638"/>
      <c r="O348" s="2473"/>
      <c r="P348" s="2473"/>
      <c r="Q348" s="2473"/>
    </row>
    <row r="349" spans="2:17" ht="20.100000000000001" customHeight="1">
      <c r="B349" s="2708"/>
      <c r="C349" s="2732"/>
      <c r="D349" s="2732"/>
      <c r="E349" s="2732"/>
      <c r="F349" s="2732"/>
      <c r="G349" s="2732"/>
      <c r="H349" s="2732"/>
      <c r="I349" s="2733"/>
      <c r="J349" s="2733"/>
      <c r="K349" s="2733"/>
      <c r="L349" s="2734"/>
      <c r="M349" s="2735"/>
      <c r="N349" s="2638"/>
      <c r="O349" s="2473"/>
      <c r="P349" s="2473"/>
      <c r="Q349" s="2473"/>
    </row>
    <row r="350" spans="2:17" ht="20.100000000000001" customHeight="1">
      <c r="B350" s="2708"/>
      <c r="C350" s="2736" t="s">
        <v>570</v>
      </c>
      <c r="D350" s="2737" t="s">
        <v>1977</v>
      </c>
      <c r="E350" s="2737"/>
      <c r="F350" s="2736" t="s">
        <v>604</v>
      </c>
      <c r="G350" s="2738" t="s">
        <v>1978</v>
      </c>
      <c r="H350" s="2739"/>
      <c r="I350" s="2736" t="s">
        <v>1025</v>
      </c>
      <c r="J350" s="5326" t="s">
        <v>1979</v>
      </c>
      <c r="K350" s="5326"/>
      <c r="L350" s="5326"/>
      <c r="M350" s="5326"/>
      <c r="N350" s="2638"/>
      <c r="O350" s="2473"/>
      <c r="P350" s="2473"/>
      <c r="Q350" s="2473"/>
    </row>
    <row r="351" spans="2:17" ht="20.100000000000001" customHeight="1">
      <c r="B351" s="2708"/>
      <c r="C351" s="2736" t="s">
        <v>569</v>
      </c>
      <c r="D351" s="2737" t="s">
        <v>1980</v>
      </c>
      <c r="E351" s="2737"/>
      <c r="F351" s="2736" t="s">
        <v>605</v>
      </c>
      <c r="G351" s="2737" t="s">
        <v>1981</v>
      </c>
      <c r="H351" s="2739"/>
      <c r="I351" s="2740"/>
      <c r="J351" s="5326"/>
      <c r="K351" s="5326"/>
      <c r="L351" s="5326"/>
      <c r="M351" s="5326"/>
      <c r="N351" s="2638"/>
      <c r="O351" s="2473"/>
      <c r="P351" s="2473"/>
      <c r="Q351" s="2473"/>
    </row>
    <row r="352" spans="2:17" ht="20.100000000000001" customHeight="1">
      <c r="B352" s="2708"/>
      <c r="C352" s="2736" t="s">
        <v>602</v>
      </c>
      <c r="D352" s="2737" t="s">
        <v>1982</v>
      </c>
      <c r="E352" s="2737"/>
      <c r="F352" s="2736" t="s">
        <v>606</v>
      </c>
      <c r="G352" s="2737" t="s">
        <v>1983</v>
      </c>
      <c r="H352" s="2739"/>
      <c r="I352" s="2736" t="s">
        <v>1033</v>
      </c>
      <c r="J352" s="2737" t="s">
        <v>1984</v>
      </c>
      <c r="K352" s="2741"/>
      <c r="L352" s="2737"/>
      <c r="M352" s="2741"/>
      <c r="N352" s="2638"/>
      <c r="O352" s="2473"/>
      <c r="P352" s="2473"/>
      <c r="Q352" s="2473"/>
    </row>
    <row r="353" spans="2:17" ht="20.100000000000001" customHeight="1">
      <c r="B353" s="2708"/>
      <c r="C353" s="2736" t="s">
        <v>603</v>
      </c>
      <c r="D353" s="2737" t="s">
        <v>1985</v>
      </c>
      <c r="E353" s="2738"/>
      <c r="F353" s="2736" t="s">
        <v>927</v>
      </c>
      <c r="G353" s="2737" t="s">
        <v>1986</v>
      </c>
      <c r="H353" s="2739"/>
      <c r="I353" s="2739"/>
      <c r="J353" s="2739"/>
      <c r="K353" s="2739"/>
      <c r="L353" s="2742"/>
      <c r="M353" s="2741"/>
      <c r="N353" s="2638"/>
      <c r="O353" s="2473"/>
      <c r="P353" s="2473"/>
      <c r="Q353" s="2473"/>
    </row>
    <row r="354" spans="2:17" ht="20.100000000000001" customHeight="1" thickBot="1">
      <c r="B354" s="2708"/>
      <c r="C354" s="2736"/>
      <c r="D354" s="2737"/>
      <c r="E354" s="2738"/>
      <c r="F354" s="2736"/>
      <c r="G354" s="2737"/>
      <c r="H354" s="2739"/>
      <c r="I354" s="2739"/>
      <c r="J354" s="2739"/>
      <c r="K354" s="2739"/>
      <c r="L354" s="2742"/>
      <c r="M354" s="2741"/>
      <c r="N354" s="2638"/>
      <c r="O354" s="2473"/>
      <c r="P354" s="2473"/>
      <c r="Q354" s="2473"/>
    </row>
    <row r="355" spans="2:17" ht="20.100000000000001" customHeight="1">
      <c r="B355" s="2708"/>
      <c r="C355" s="2709"/>
      <c r="D355" s="5311" t="s">
        <v>1987</v>
      </c>
      <c r="E355" s="5311"/>
      <c r="F355" s="5311"/>
      <c r="G355" s="5311"/>
      <c r="H355" s="5311"/>
      <c r="I355" s="5311"/>
      <c r="J355" s="5311"/>
      <c r="K355" s="5311"/>
      <c r="L355" s="5311"/>
      <c r="M355" s="5311"/>
      <c r="N355" s="2638"/>
      <c r="O355" s="2473"/>
      <c r="P355" s="2473"/>
      <c r="Q355" s="2473"/>
    </row>
    <row r="356" spans="2:17" ht="20.100000000000001" customHeight="1">
      <c r="B356" s="2708"/>
      <c r="C356" s="5312" t="s">
        <v>1988</v>
      </c>
      <c r="D356" s="5312"/>
      <c r="E356" s="5312"/>
      <c r="F356" s="5312"/>
      <c r="G356" s="5312"/>
      <c r="H356" s="5312"/>
      <c r="I356" s="5312"/>
      <c r="J356" s="5312"/>
      <c r="K356" s="5312"/>
      <c r="L356" s="5312"/>
      <c r="M356" s="5312"/>
      <c r="N356" s="2638"/>
      <c r="O356" s="2473"/>
      <c r="P356" s="2473"/>
      <c r="Q356" s="2473"/>
    </row>
    <row r="357" spans="2:17" ht="20.100000000000001" customHeight="1">
      <c r="B357" s="2708"/>
      <c r="C357" s="5312"/>
      <c r="D357" s="5312"/>
      <c r="E357" s="5312"/>
      <c r="F357" s="5312"/>
      <c r="G357" s="5312"/>
      <c r="H357" s="5312"/>
      <c r="I357" s="5312"/>
      <c r="J357" s="5312"/>
      <c r="K357" s="5312"/>
      <c r="L357" s="5312"/>
      <c r="M357" s="5312"/>
      <c r="N357" s="2638"/>
      <c r="O357" s="2473"/>
      <c r="P357" s="2473"/>
      <c r="Q357" s="2473"/>
    </row>
    <row r="358" spans="2:17" ht="20.100000000000001" customHeight="1">
      <c r="B358" s="2708"/>
      <c r="C358" s="5313"/>
      <c r="D358" s="5313"/>
      <c r="E358" s="5313"/>
      <c r="F358" s="5313"/>
      <c r="G358" s="5313"/>
      <c r="H358" s="5313"/>
      <c r="I358" s="5313"/>
      <c r="J358" s="5313"/>
      <c r="K358" s="5313"/>
      <c r="L358" s="5313"/>
      <c r="M358" s="5313"/>
      <c r="N358" s="2638"/>
      <c r="O358" s="2473"/>
      <c r="P358" s="2473"/>
      <c r="Q358" s="2473"/>
    </row>
    <row r="359" spans="2:17" ht="20.100000000000001" customHeight="1">
      <c r="B359" s="2708"/>
      <c r="C359" s="2743"/>
      <c r="D359" s="2744" t="s">
        <v>1989</v>
      </c>
      <c r="E359" s="2745">
        <f>SUM(E360:E362,I360:I362)</f>
        <v>6.956999999999999</v>
      </c>
      <c r="F359" s="2743"/>
      <c r="G359" s="2743"/>
      <c r="H359" s="2743"/>
      <c r="I359" s="2743"/>
      <c r="J359" s="2743"/>
      <c r="K359" s="2743"/>
      <c r="L359" s="2743"/>
      <c r="M359" s="2743"/>
      <c r="N359" s="2638"/>
      <c r="O359" s="2473"/>
      <c r="P359" s="2473"/>
      <c r="Q359" s="2473"/>
    </row>
    <row r="360" spans="2:17" ht="20.100000000000001" customHeight="1">
      <c r="B360" s="2708"/>
      <c r="C360" s="2550"/>
      <c r="D360" s="2746" t="s">
        <v>1955</v>
      </c>
      <c r="E360" s="2747">
        <v>3.5</v>
      </c>
      <c r="F360" s="2748"/>
      <c r="G360" s="2550"/>
      <c r="H360" s="2746" t="s">
        <v>1990</v>
      </c>
      <c r="I360" s="2747">
        <v>0.55000000000000004</v>
      </c>
      <c r="J360" s="2747"/>
      <c r="K360" s="2747"/>
      <c r="L360" s="2748"/>
      <c r="M360" s="2743"/>
      <c r="N360" s="2638"/>
      <c r="O360" s="2473"/>
      <c r="P360" s="2473"/>
      <c r="Q360" s="2473"/>
    </row>
    <row r="361" spans="2:17" ht="20.100000000000001" customHeight="1">
      <c r="B361" s="2708"/>
      <c r="C361" s="2550"/>
      <c r="D361" s="2746" t="s">
        <v>1958</v>
      </c>
      <c r="E361" s="2747">
        <v>1.6</v>
      </c>
      <c r="F361" s="2748"/>
      <c r="G361" s="2550"/>
      <c r="H361" s="2746" t="s">
        <v>1991</v>
      </c>
      <c r="I361" s="2747">
        <v>4.4999999999999998E-2</v>
      </c>
      <c r="J361" s="2747"/>
      <c r="K361" s="2747"/>
      <c r="L361" s="2748"/>
      <c r="M361" s="2743"/>
      <c r="N361" s="2638"/>
      <c r="O361" s="2473"/>
      <c r="P361" s="2473"/>
      <c r="Q361" s="2473"/>
    </row>
    <row r="362" spans="2:17" ht="20.100000000000001" customHeight="1">
      <c r="B362" s="2708"/>
      <c r="C362" s="2550"/>
      <c r="D362" s="2746" t="s">
        <v>1992</v>
      </c>
      <c r="E362" s="2747">
        <v>1.25</v>
      </c>
      <c r="F362" s="2748"/>
      <c r="G362" s="2550"/>
      <c r="H362" s="2749" t="s">
        <v>1993</v>
      </c>
      <c r="I362" s="2747">
        <v>1.2E-2</v>
      </c>
      <c r="J362" s="2747"/>
      <c r="K362" s="2747"/>
      <c r="L362" s="2748"/>
      <c r="M362" s="2743"/>
      <c r="N362" s="2638"/>
      <c r="O362" s="2473"/>
      <c r="P362" s="2473"/>
      <c r="Q362" s="2473"/>
    </row>
    <row r="363" spans="2:17" ht="20.100000000000001" customHeight="1">
      <c r="B363" s="2708"/>
      <c r="C363" s="2750" t="s">
        <v>1994</v>
      </c>
      <c r="D363" s="2743"/>
      <c r="E363" s="2743"/>
      <c r="F363" s="2743"/>
      <c r="G363" s="2743"/>
      <c r="H363" s="2743"/>
      <c r="I363" s="2743"/>
      <c r="J363" s="2743"/>
      <c r="K363" s="2743"/>
      <c r="L363" s="2743"/>
      <c r="M363" s="2743"/>
      <c r="N363" s="2638"/>
      <c r="O363" s="2473"/>
      <c r="P363" s="2473"/>
      <c r="Q363" s="2473"/>
    </row>
    <row r="364" spans="2:17" ht="20.100000000000001" customHeight="1">
      <c r="B364" s="2708"/>
      <c r="C364" s="5314" t="s">
        <v>1995</v>
      </c>
      <c r="D364" s="5314"/>
      <c r="E364" s="5314"/>
      <c r="F364" s="5314"/>
      <c r="G364" s="5314"/>
      <c r="H364" s="5314"/>
      <c r="I364" s="5314"/>
      <c r="J364" s="5314"/>
      <c r="K364" s="5314"/>
      <c r="L364" s="5314"/>
      <c r="M364" s="5314"/>
      <c r="N364" s="2638"/>
      <c r="O364" s="2473"/>
      <c r="P364" s="2473"/>
      <c r="Q364" s="2473"/>
    </row>
    <row r="365" spans="2:17" ht="20.100000000000001" customHeight="1">
      <c r="B365" s="2708"/>
      <c r="C365" s="5314"/>
      <c r="D365" s="5314"/>
      <c r="E365" s="5314"/>
      <c r="F365" s="5314"/>
      <c r="G365" s="5314"/>
      <c r="H365" s="5314"/>
      <c r="I365" s="5314"/>
      <c r="J365" s="5314"/>
      <c r="K365" s="5314"/>
      <c r="L365" s="5314"/>
      <c r="M365" s="5314"/>
      <c r="N365" s="2638"/>
      <c r="O365" s="2473"/>
      <c r="P365" s="2473"/>
      <c r="Q365" s="2473"/>
    </row>
    <row r="366" spans="2:17" ht="20.100000000000001" customHeight="1">
      <c r="B366" s="2708"/>
      <c r="C366" s="2750" t="s">
        <v>1996</v>
      </c>
      <c r="D366" s="2743"/>
      <c r="E366" s="2743"/>
      <c r="F366" s="2743"/>
      <c r="G366" s="2743"/>
      <c r="H366" s="2743"/>
      <c r="I366" s="2743"/>
      <c r="J366" s="2743"/>
      <c r="K366" s="2743"/>
      <c r="L366" s="2743"/>
      <c r="M366" s="2743"/>
      <c r="N366" s="2638"/>
      <c r="O366" s="2473"/>
      <c r="P366" s="2473"/>
      <c r="Q366" s="2473"/>
    </row>
    <row r="367" spans="2:17" ht="20.100000000000001" customHeight="1">
      <c r="B367" s="2708"/>
      <c r="C367" s="2751" t="s">
        <v>1997</v>
      </c>
      <c r="D367" s="2743"/>
      <c r="E367" s="2743"/>
      <c r="F367" s="2743"/>
      <c r="G367" s="2743"/>
      <c r="H367" s="2743"/>
      <c r="I367" s="2743"/>
      <c r="J367" s="2743"/>
      <c r="K367" s="2743"/>
      <c r="L367" s="2743"/>
      <c r="M367" s="2743"/>
      <c r="N367" s="2638"/>
      <c r="O367" s="2473"/>
      <c r="P367" s="2473"/>
      <c r="Q367" s="2473"/>
    </row>
    <row r="368" spans="2:17" ht="20.100000000000001" customHeight="1">
      <c r="B368" s="2708"/>
      <c r="C368" s="2752" t="s">
        <v>1998</v>
      </c>
      <c r="D368" s="2743"/>
      <c r="E368" s="2743"/>
      <c r="F368" s="2752" t="s">
        <v>1999</v>
      </c>
      <c r="G368" s="2743"/>
      <c r="H368" s="2752" t="s">
        <v>2000</v>
      </c>
      <c r="I368" s="2743"/>
      <c r="J368" s="2743"/>
      <c r="K368" s="2743"/>
      <c r="L368" s="2743"/>
      <c r="M368" s="2743"/>
      <c r="N368" s="2638"/>
      <c r="O368" s="2473"/>
      <c r="P368" s="2473"/>
      <c r="Q368" s="2473"/>
    </row>
    <row r="369" spans="2:17" ht="20.100000000000001" customHeight="1">
      <c r="B369" s="2708"/>
      <c r="C369" s="2752" t="s">
        <v>2001</v>
      </c>
      <c r="D369" s="2753" t="s">
        <v>2002</v>
      </c>
      <c r="E369" s="2743"/>
      <c r="F369" s="2743"/>
      <c r="G369" s="2743"/>
      <c r="H369" s="2743"/>
      <c r="I369" s="2743"/>
      <c r="J369" s="2743"/>
      <c r="K369" s="2743"/>
      <c r="L369" s="2743"/>
      <c r="M369" s="2743"/>
      <c r="N369" s="2638"/>
      <c r="O369" s="2473"/>
      <c r="P369" s="2473"/>
      <c r="Q369" s="2473"/>
    </row>
    <row r="370" spans="2:17" ht="20.100000000000001" customHeight="1">
      <c r="B370" s="2708"/>
      <c r="C370" s="2743"/>
      <c r="D370" s="2743"/>
      <c r="E370" s="2743"/>
      <c r="F370" s="2743"/>
      <c r="G370" s="2743"/>
      <c r="H370" s="2743"/>
      <c r="I370" s="2743"/>
      <c r="J370" s="2743"/>
      <c r="K370" s="2743"/>
      <c r="L370" s="2743"/>
      <c r="M370" s="2743"/>
      <c r="N370" s="2638"/>
      <c r="O370" s="2473"/>
      <c r="P370" s="2473"/>
      <c r="Q370" s="2473"/>
    </row>
    <row r="371" spans="2:17" ht="20.100000000000001" customHeight="1">
      <c r="B371" s="2708"/>
      <c r="C371" s="5315" t="s">
        <v>568</v>
      </c>
      <c r="D371" s="5315"/>
      <c r="E371" s="5315"/>
      <c r="F371" s="5315"/>
      <c r="G371" s="5315"/>
      <c r="H371" s="5315"/>
      <c r="I371" s="5315"/>
      <c r="J371" s="5315"/>
      <c r="K371" s="5315"/>
      <c r="L371" s="5315"/>
      <c r="M371" s="5315"/>
      <c r="N371" s="2638"/>
      <c r="O371" s="2473"/>
      <c r="P371" s="2473"/>
      <c r="Q371" s="2473"/>
    </row>
    <row r="372" spans="2:17" ht="20.100000000000001" customHeight="1" thickBot="1">
      <c r="B372" s="2754"/>
      <c r="C372" s="5162"/>
      <c r="D372" s="5162"/>
      <c r="E372" s="5162"/>
      <c r="F372" s="5162"/>
      <c r="G372" s="5162"/>
      <c r="H372" s="5162"/>
      <c r="I372" s="5162"/>
      <c r="J372" s="5162"/>
      <c r="K372" s="5162"/>
      <c r="L372" s="5162"/>
      <c r="M372" s="5162"/>
      <c r="N372" s="2565"/>
      <c r="O372" s="2473"/>
      <c r="P372" s="2473"/>
      <c r="Q372" s="2473"/>
    </row>
    <row r="373" spans="2:17" ht="20.100000000000001" customHeight="1" thickBot="1">
      <c r="B373" s="2473"/>
      <c r="C373" s="2473"/>
      <c r="D373" s="2473"/>
      <c r="E373" s="2515"/>
      <c r="F373" s="2515"/>
      <c r="G373" s="2473"/>
      <c r="H373" s="2473"/>
      <c r="I373" s="2473"/>
      <c r="J373" s="2473"/>
      <c r="K373" s="2473"/>
      <c r="L373" s="2473"/>
      <c r="M373" s="2473"/>
      <c r="N373" s="2473"/>
      <c r="O373" s="2473"/>
      <c r="P373" s="2473"/>
      <c r="Q373" s="2473"/>
    </row>
    <row r="374" spans="2:17" ht="20.100000000000001" customHeight="1">
      <c r="B374" s="5316" t="s">
        <v>2003</v>
      </c>
      <c r="C374" s="5317"/>
      <c r="D374" s="5317"/>
      <c r="E374" s="5317"/>
      <c r="F374" s="5317"/>
      <c r="G374" s="5317"/>
      <c r="H374" s="5317"/>
      <c r="I374" s="5317"/>
      <c r="J374" s="5318"/>
      <c r="K374" s="2473"/>
      <c r="L374" s="2473"/>
      <c r="M374" s="2473"/>
      <c r="N374" s="2473"/>
      <c r="O374" s="2473"/>
      <c r="P374" s="2473"/>
      <c r="Q374" s="2473"/>
    </row>
    <row r="375" spans="2:17" ht="20.100000000000001" customHeight="1">
      <c r="B375" s="5319" t="s">
        <v>2004</v>
      </c>
      <c r="C375" s="5320"/>
      <c r="D375" s="5320"/>
      <c r="E375" s="5320"/>
      <c r="F375" s="5320"/>
      <c r="G375" s="5320"/>
      <c r="H375" s="5320"/>
      <c r="I375" s="5320"/>
      <c r="J375" s="5321"/>
      <c r="K375" s="2473"/>
      <c r="L375" s="2473"/>
      <c r="M375" s="2473"/>
      <c r="N375" s="2473"/>
      <c r="O375" s="2473"/>
      <c r="P375" s="2473"/>
      <c r="Q375" s="2473"/>
    </row>
    <row r="376" spans="2:17" ht="20.100000000000001" customHeight="1">
      <c r="B376" s="5296" t="s">
        <v>2005</v>
      </c>
      <c r="C376" s="5297"/>
      <c r="D376" s="5297"/>
      <c r="E376" s="5297"/>
      <c r="F376" s="5297"/>
      <c r="G376" s="5297"/>
      <c r="H376" s="5297"/>
      <c r="I376" s="5297"/>
      <c r="J376" s="5298"/>
      <c r="K376" s="2473"/>
      <c r="L376" s="2473"/>
      <c r="M376" s="2473"/>
      <c r="N376" s="2473"/>
      <c r="O376" s="2473"/>
      <c r="P376" s="2473"/>
      <c r="Q376" s="2473"/>
    </row>
    <row r="377" spans="2:17" ht="20.100000000000001" customHeight="1">
      <c r="B377" s="5296"/>
      <c r="C377" s="5297"/>
      <c r="D377" s="5297"/>
      <c r="E377" s="5297"/>
      <c r="F377" s="5297"/>
      <c r="G377" s="5297"/>
      <c r="H377" s="5297"/>
      <c r="I377" s="5297"/>
      <c r="J377" s="5298"/>
      <c r="K377" s="2473"/>
      <c r="L377" s="2473"/>
      <c r="M377" s="2473"/>
      <c r="N377" s="2473"/>
      <c r="O377" s="2473"/>
      <c r="P377" s="2473"/>
      <c r="Q377" s="2473"/>
    </row>
    <row r="378" spans="2:17" ht="20.100000000000001" customHeight="1">
      <c r="B378" s="2755" t="s">
        <v>2006</v>
      </c>
      <c r="C378" s="2756"/>
      <c r="D378" s="2756"/>
      <c r="E378" s="2756"/>
      <c r="F378" s="2756"/>
      <c r="G378" s="2756"/>
      <c r="H378" s="2756"/>
      <c r="I378" s="2756"/>
      <c r="J378" s="2757"/>
      <c r="K378" s="2473"/>
      <c r="L378" s="2473"/>
      <c r="M378" s="2473"/>
      <c r="N378" s="2473"/>
      <c r="O378" s="2473"/>
      <c r="P378" s="2473"/>
      <c r="Q378" s="2473"/>
    </row>
    <row r="379" spans="2:17" ht="20.100000000000001" customHeight="1">
      <c r="B379" s="2755" t="s">
        <v>2007</v>
      </c>
      <c r="C379" s="2756"/>
      <c r="D379" s="2756"/>
      <c r="E379" s="2756"/>
      <c r="F379" s="2756"/>
      <c r="G379" s="2758" t="s">
        <v>2008</v>
      </c>
      <c r="H379" s="2756"/>
      <c r="I379" s="2756"/>
      <c r="J379" s="2757"/>
      <c r="K379" s="2473"/>
      <c r="L379" s="2473"/>
      <c r="M379" s="2473"/>
      <c r="N379" s="2473"/>
      <c r="O379" s="2473"/>
      <c r="P379" s="2473"/>
      <c r="Q379" s="2473"/>
    </row>
    <row r="380" spans="2:17" ht="20.100000000000001" customHeight="1">
      <c r="B380" s="5299" t="s">
        <v>2009</v>
      </c>
      <c r="C380" s="5300"/>
      <c r="D380" s="5300"/>
      <c r="E380" s="5300"/>
      <c r="F380" s="5300"/>
      <c r="G380" s="5300"/>
      <c r="H380" s="5300"/>
      <c r="I380" s="5300"/>
      <c r="J380" s="5301"/>
      <c r="K380" s="2473"/>
      <c r="L380" s="2473"/>
      <c r="M380" s="2473"/>
      <c r="N380" s="2473"/>
      <c r="O380" s="2473"/>
      <c r="P380" s="2473"/>
      <c r="Q380" s="2473"/>
    </row>
    <row r="381" spans="2:17" ht="20.100000000000001" customHeight="1">
      <c r="B381" s="5299"/>
      <c r="C381" s="5300"/>
      <c r="D381" s="5300"/>
      <c r="E381" s="5300"/>
      <c r="F381" s="5300"/>
      <c r="G381" s="5300"/>
      <c r="H381" s="5300"/>
      <c r="I381" s="5300"/>
      <c r="J381" s="5301"/>
      <c r="K381" s="2473"/>
      <c r="L381" s="2473"/>
      <c r="M381" s="2473"/>
      <c r="N381" s="2473"/>
      <c r="O381" s="2473"/>
      <c r="P381" s="2473"/>
      <c r="Q381" s="2473"/>
    </row>
    <row r="382" spans="2:17" ht="20.100000000000001" customHeight="1">
      <c r="B382" s="5302" t="s">
        <v>2010</v>
      </c>
      <c r="C382" s="5303"/>
      <c r="D382" s="5303"/>
      <c r="E382" s="5303"/>
      <c r="F382" s="5303"/>
      <c r="G382" s="5303"/>
      <c r="H382" s="5303"/>
      <c r="I382" s="5303"/>
      <c r="J382" s="5304"/>
      <c r="K382" s="2473"/>
      <c r="L382" s="2473"/>
      <c r="M382" s="2473"/>
      <c r="N382" s="2473"/>
      <c r="O382" s="2473"/>
      <c r="P382" s="2473"/>
      <c r="Q382" s="2473"/>
    </row>
    <row r="383" spans="2:17" ht="20.100000000000001" customHeight="1">
      <c r="B383" s="5302"/>
      <c r="C383" s="5303"/>
      <c r="D383" s="5303"/>
      <c r="E383" s="5303"/>
      <c r="F383" s="5303"/>
      <c r="G383" s="5303"/>
      <c r="H383" s="5303"/>
      <c r="I383" s="5303"/>
      <c r="J383" s="5304"/>
      <c r="K383" s="2473"/>
      <c r="L383" s="2473"/>
      <c r="M383" s="2473"/>
      <c r="N383" s="2473"/>
      <c r="O383" s="2473"/>
      <c r="P383" s="2473"/>
      <c r="Q383" s="2473"/>
    </row>
    <row r="384" spans="2:17" ht="20.100000000000001" customHeight="1">
      <c r="B384" s="5305" t="s">
        <v>1421</v>
      </c>
      <c r="C384" s="5306"/>
      <c r="D384" s="5307">
        <v>9.86</v>
      </c>
      <c r="E384" s="5308" t="s">
        <v>2011</v>
      </c>
      <c r="F384" s="5307">
        <v>5.694</v>
      </c>
      <c r="G384" s="5309" t="s">
        <v>2012</v>
      </c>
      <c r="H384" s="5310">
        <f>D384*F384</f>
        <v>56.14284</v>
      </c>
      <c r="I384" s="5310" t="s">
        <v>2013</v>
      </c>
      <c r="J384" s="5289">
        <f>H384</f>
        <v>56.14284</v>
      </c>
      <c r="K384" s="2473"/>
      <c r="L384" s="2473"/>
      <c r="M384" s="2473"/>
      <c r="N384" s="2473"/>
      <c r="O384" s="2473"/>
      <c r="P384" s="2473"/>
      <c r="Q384" s="2473"/>
    </row>
    <row r="385" spans="2:17" ht="20.100000000000001" customHeight="1">
      <c r="B385" s="5305"/>
      <c r="C385" s="5306"/>
      <c r="D385" s="5307"/>
      <c r="E385" s="5308"/>
      <c r="F385" s="5307"/>
      <c r="G385" s="5309"/>
      <c r="H385" s="5310"/>
      <c r="I385" s="5310"/>
      <c r="J385" s="5289"/>
      <c r="K385" s="2473"/>
      <c r="L385" s="2473"/>
      <c r="M385" s="2473"/>
      <c r="N385" s="2473"/>
      <c r="O385" s="2473"/>
      <c r="P385" s="2473"/>
      <c r="Q385" s="2473"/>
    </row>
    <row r="386" spans="2:17" ht="20.100000000000001" customHeight="1">
      <c r="B386" s="2759"/>
      <c r="C386" s="2760" t="s">
        <v>2014</v>
      </c>
      <c r="D386" s="2739"/>
      <c r="E386" s="2739"/>
      <c r="F386" s="2739"/>
      <c r="G386" s="2739"/>
      <c r="H386" s="2739"/>
      <c r="I386" s="2739"/>
      <c r="J386" s="2761"/>
      <c r="K386" s="2473"/>
      <c r="L386" s="2473"/>
      <c r="M386" s="2473"/>
      <c r="N386" s="2473"/>
      <c r="O386" s="2473"/>
      <c r="P386" s="2473"/>
      <c r="Q386" s="2473"/>
    </row>
    <row r="387" spans="2:17" ht="20.100000000000001" customHeight="1">
      <c r="B387" s="2759"/>
      <c r="C387" s="2760" t="s">
        <v>2015</v>
      </c>
      <c r="D387" s="2739"/>
      <c r="E387" s="2739"/>
      <c r="F387" s="2739"/>
      <c r="G387" s="2739"/>
      <c r="H387" s="2739"/>
      <c r="I387" s="2739"/>
      <c r="J387" s="2761"/>
      <c r="K387" s="2473"/>
      <c r="L387" s="2473"/>
      <c r="M387" s="2473"/>
      <c r="N387" s="2473"/>
      <c r="O387" s="2473"/>
      <c r="P387" s="2473"/>
      <c r="Q387" s="2473"/>
    </row>
    <row r="388" spans="2:17" ht="20.100000000000001" customHeight="1">
      <c r="B388" s="2759"/>
      <c r="C388" s="2760" t="s">
        <v>2016</v>
      </c>
      <c r="D388" s="2739"/>
      <c r="E388" s="2739"/>
      <c r="F388" s="2739"/>
      <c r="G388" s="2739"/>
      <c r="H388" s="2739"/>
      <c r="I388" s="2739"/>
      <c r="J388" s="2761"/>
      <c r="K388" s="2473"/>
      <c r="L388" s="2473"/>
      <c r="M388" s="2473"/>
      <c r="N388" s="2473"/>
      <c r="O388" s="2473"/>
      <c r="P388" s="2473"/>
      <c r="Q388" s="2473"/>
    </row>
    <row r="389" spans="2:17" ht="20.100000000000001" customHeight="1">
      <c r="B389" s="2759"/>
      <c r="C389" s="2760" t="s">
        <v>2017</v>
      </c>
      <c r="D389" s="2739"/>
      <c r="E389" s="2739"/>
      <c r="F389" s="2739"/>
      <c r="G389" s="2739"/>
      <c r="H389" s="2739"/>
      <c r="I389" s="2739"/>
      <c r="J389" s="2761"/>
      <c r="K389" s="2473"/>
      <c r="L389" s="2473"/>
      <c r="M389" s="2473"/>
      <c r="N389" s="2473"/>
      <c r="O389" s="2473"/>
      <c r="P389" s="2473"/>
      <c r="Q389" s="2473"/>
    </row>
    <row r="390" spans="2:17" ht="20.100000000000001" customHeight="1">
      <c r="B390" s="5290" t="s">
        <v>2018</v>
      </c>
      <c r="C390" s="5291"/>
      <c r="D390" s="5291"/>
      <c r="E390" s="5291"/>
      <c r="F390" s="5291"/>
      <c r="G390" s="5291"/>
      <c r="H390" s="5291"/>
      <c r="I390" s="5291"/>
      <c r="J390" s="5292"/>
      <c r="K390" s="2473"/>
      <c r="L390" s="2473"/>
      <c r="M390" s="2473"/>
      <c r="N390" s="2473"/>
      <c r="O390" s="2473"/>
      <c r="P390" s="2473"/>
      <c r="Q390" s="2473"/>
    </row>
    <row r="391" spans="2:17" ht="20.100000000000001" customHeight="1">
      <c r="B391" s="5290"/>
      <c r="C391" s="5291"/>
      <c r="D391" s="5291"/>
      <c r="E391" s="5291"/>
      <c r="F391" s="5291"/>
      <c r="G391" s="5291"/>
      <c r="H391" s="5291"/>
      <c r="I391" s="5291"/>
      <c r="J391" s="5292"/>
      <c r="K391" s="2473"/>
      <c r="L391" s="2473"/>
      <c r="M391" s="2473"/>
      <c r="N391" s="2473"/>
      <c r="O391" s="2473"/>
      <c r="P391" s="2473"/>
      <c r="Q391" s="2473"/>
    </row>
    <row r="392" spans="2:17" ht="20.100000000000001" customHeight="1">
      <c r="B392" s="5290"/>
      <c r="C392" s="5291"/>
      <c r="D392" s="5291"/>
      <c r="E392" s="5291"/>
      <c r="F392" s="5291"/>
      <c r="G392" s="5291"/>
      <c r="H392" s="5291"/>
      <c r="I392" s="5291"/>
      <c r="J392" s="5292"/>
      <c r="K392" s="2473"/>
      <c r="L392" s="2473"/>
      <c r="M392" s="2473"/>
      <c r="N392" s="2473"/>
      <c r="O392" s="2473"/>
      <c r="P392" s="2473"/>
      <c r="Q392" s="2473"/>
    </row>
    <row r="393" spans="2:17" ht="20.100000000000001" customHeight="1">
      <c r="B393" s="5290" t="s">
        <v>2019</v>
      </c>
      <c r="C393" s="5291"/>
      <c r="D393" s="5291"/>
      <c r="E393" s="5291"/>
      <c r="F393" s="5291"/>
      <c r="G393" s="5291"/>
      <c r="H393" s="5291"/>
      <c r="I393" s="5291"/>
      <c r="J393" s="5292"/>
      <c r="K393" s="2473"/>
      <c r="L393" s="2473"/>
      <c r="M393" s="2473"/>
      <c r="N393" s="2473"/>
      <c r="O393" s="2473"/>
      <c r="P393" s="2473"/>
      <c r="Q393" s="2473"/>
    </row>
    <row r="394" spans="2:17" ht="20.100000000000001" customHeight="1">
      <c r="B394" s="5290"/>
      <c r="C394" s="5291"/>
      <c r="D394" s="5291"/>
      <c r="E394" s="5291"/>
      <c r="F394" s="5291"/>
      <c r="G394" s="5291"/>
      <c r="H394" s="5291"/>
      <c r="I394" s="5291"/>
      <c r="J394" s="5292"/>
      <c r="K394" s="2473"/>
      <c r="L394" s="2473"/>
      <c r="M394" s="2473"/>
      <c r="N394" s="2473"/>
      <c r="O394" s="2473"/>
      <c r="P394" s="2473"/>
      <c r="Q394" s="2473"/>
    </row>
    <row r="395" spans="2:17" ht="20.100000000000001" customHeight="1">
      <c r="B395" s="2759"/>
      <c r="C395" s="2760" t="s">
        <v>2020</v>
      </c>
      <c r="D395" s="2739"/>
      <c r="E395" s="2739"/>
      <c r="F395" s="2739"/>
      <c r="G395" s="2739"/>
      <c r="H395" s="2739"/>
      <c r="I395" s="2739"/>
      <c r="J395" s="2761"/>
      <c r="K395" s="2473"/>
      <c r="L395" s="2473"/>
      <c r="M395" s="2473"/>
      <c r="N395" s="2473"/>
      <c r="O395" s="2473"/>
      <c r="P395" s="2473"/>
      <c r="Q395" s="2473"/>
    </row>
    <row r="396" spans="2:17" ht="20.100000000000001" customHeight="1">
      <c r="B396" s="2759"/>
      <c r="C396" s="2760" t="s">
        <v>2021</v>
      </c>
      <c r="D396" s="2739"/>
      <c r="E396" s="2739"/>
      <c r="F396" s="2739"/>
      <c r="G396" s="2739"/>
      <c r="H396" s="2739"/>
      <c r="I396" s="2739"/>
      <c r="J396" s="2761"/>
      <c r="K396" s="2473"/>
      <c r="L396" s="2473"/>
      <c r="M396" s="2473"/>
      <c r="N396" s="2473"/>
      <c r="O396" s="2473"/>
      <c r="P396" s="2473"/>
      <c r="Q396" s="2473"/>
    </row>
    <row r="397" spans="2:17" ht="20.100000000000001" customHeight="1">
      <c r="B397" s="2762"/>
      <c r="C397" s="2763"/>
      <c r="D397" s="2739"/>
      <c r="E397" s="2739"/>
      <c r="F397" s="2739"/>
      <c r="G397" s="2739"/>
      <c r="H397" s="2739"/>
      <c r="I397" s="2739"/>
      <c r="J397" s="2761"/>
      <c r="K397" s="2473"/>
      <c r="L397" s="2473"/>
      <c r="M397" s="2473"/>
      <c r="N397" s="2473"/>
      <c r="O397" s="2473"/>
      <c r="P397" s="2473"/>
      <c r="Q397" s="2473"/>
    </row>
    <row r="398" spans="2:17" ht="20.100000000000001" customHeight="1">
      <c r="B398" s="2759"/>
      <c r="C398" s="2760" t="s">
        <v>2022</v>
      </c>
      <c r="D398" s="2739"/>
      <c r="E398" s="2739"/>
      <c r="F398" s="2739"/>
      <c r="G398" s="2739"/>
      <c r="H398" s="2739"/>
      <c r="I398" s="2739"/>
      <c r="J398" s="2761"/>
      <c r="K398" s="2473"/>
      <c r="L398" s="2473"/>
      <c r="M398" s="2473"/>
      <c r="N398" s="2473"/>
      <c r="O398" s="2473"/>
      <c r="P398" s="2473"/>
      <c r="Q398" s="2473"/>
    </row>
    <row r="399" spans="2:17" ht="20.100000000000001" customHeight="1">
      <c r="B399" s="2759"/>
      <c r="C399" s="2760" t="s">
        <v>2023</v>
      </c>
      <c r="D399" s="2739"/>
      <c r="E399" s="2739"/>
      <c r="F399" s="2739"/>
      <c r="G399" s="2739"/>
      <c r="H399" s="2739"/>
      <c r="I399" s="2739"/>
      <c r="J399" s="2761"/>
      <c r="K399" s="2473"/>
      <c r="L399" s="2473"/>
      <c r="M399" s="2473"/>
      <c r="N399" s="2473"/>
      <c r="O399" s="2473"/>
      <c r="P399" s="2473"/>
      <c r="Q399" s="2473"/>
    </row>
    <row r="400" spans="2:17" ht="20.100000000000001" customHeight="1">
      <c r="B400" s="2759"/>
      <c r="C400" s="2760" t="s">
        <v>2024</v>
      </c>
      <c r="D400" s="2739"/>
      <c r="E400" s="2739"/>
      <c r="F400" s="2739"/>
      <c r="G400" s="2739"/>
      <c r="H400" s="2739"/>
      <c r="I400" s="2739"/>
      <c r="J400" s="2761"/>
      <c r="K400" s="2473"/>
      <c r="L400" s="2473"/>
      <c r="M400" s="2473"/>
      <c r="N400" s="2473"/>
      <c r="O400" s="2473"/>
      <c r="P400" s="2473"/>
      <c r="Q400" s="2473"/>
    </row>
    <row r="401" spans="1:17" ht="20.100000000000001" customHeight="1">
      <c r="B401" s="2759"/>
      <c r="C401" s="2760" t="s">
        <v>2025</v>
      </c>
      <c r="D401" s="2739"/>
      <c r="E401" s="2739"/>
      <c r="F401" s="2739"/>
      <c r="G401" s="2739"/>
      <c r="H401" s="2739"/>
      <c r="I401" s="2739"/>
      <c r="J401" s="2761"/>
      <c r="K401" s="2473"/>
      <c r="L401" s="2473"/>
      <c r="M401" s="2473"/>
      <c r="N401" s="2473"/>
      <c r="O401" s="2473"/>
      <c r="P401" s="2473"/>
      <c r="Q401" s="2473"/>
    </row>
    <row r="402" spans="1:17" ht="20.100000000000001" customHeight="1">
      <c r="B402" s="5290" t="s">
        <v>2026</v>
      </c>
      <c r="C402" s="5291"/>
      <c r="D402" s="5291"/>
      <c r="E402" s="5291"/>
      <c r="F402" s="5291"/>
      <c r="G402" s="5291"/>
      <c r="H402" s="5291"/>
      <c r="I402" s="5291"/>
      <c r="J402" s="5292"/>
      <c r="K402" s="2473"/>
      <c r="L402" s="2473"/>
      <c r="M402" s="2473"/>
      <c r="N402" s="2473"/>
      <c r="O402" s="2473"/>
      <c r="P402" s="2473"/>
      <c r="Q402" s="2473"/>
    </row>
    <row r="403" spans="1:17" ht="20.100000000000001" customHeight="1">
      <c r="B403" s="5290"/>
      <c r="C403" s="5291"/>
      <c r="D403" s="5291"/>
      <c r="E403" s="5291"/>
      <c r="F403" s="5291"/>
      <c r="G403" s="5291"/>
      <c r="H403" s="5291"/>
      <c r="I403" s="5291"/>
      <c r="J403" s="5292"/>
      <c r="K403" s="2473"/>
      <c r="L403" s="2473"/>
      <c r="M403" s="2473"/>
      <c r="N403" s="2473"/>
      <c r="O403" s="2473"/>
      <c r="P403" s="2473"/>
      <c r="Q403" s="2473"/>
    </row>
    <row r="404" spans="1:17" ht="20.100000000000001" customHeight="1">
      <c r="B404" s="2764" t="s">
        <v>2027</v>
      </c>
      <c r="C404" s="2531"/>
      <c r="D404" s="2531"/>
      <c r="E404" s="2531"/>
      <c r="F404" s="2531"/>
      <c r="G404" s="2531"/>
      <c r="H404" s="2531"/>
      <c r="I404" s="2531"/>
      <c r="J404" s="2638"/>
      <c r="K404" s="2473"/>
      <c r="L404" s="2473"/>
      <c r="M404" s="2473"/>
      <c r="N404" s="2473"/>
      <c r="O404" s="2473"/>
      <c r="P404" s="2473"/>
      <c r="Q404" s="2473"/>
    </row>
    <row r="405" spans="1:17" ht="20.100000000000001" customHeight="1" thickBot="1">
      <c r="B405" s="2563"/>
      <c r="C405" s="2564"/>
      <c r="D405" s="2564"/>
      <c r="E405" s="2564"/>
      <c r="F405" s="2564"/>
      <c r="G405" s="2564"/>
      <c r="H405" s="2564"/>
      <c r="I405" s="2564"/>
      <c r="J405" s="2565"/>
      <c r="K405" s="2473"/>
      <c r="L405" s="2473"/>
      <c r="M405" s="2473"/>
      <c r="N405" s="2473"/>
      <c r="O405" s="2473"/>
      <c r="P405" s="2473"/>
      <c r="Q405" s="2473"/>
    </row>
    <row r="406" spans="1:17" ht="20.100000000000001" customHeight="1">
      <c r="B406" s="2473"/>
      <c r="C406" s="2473"/>
      <c r="D406" s="2473"/>
      <c r="E406" s="2515"/>
      <c r="F406" s="2515"/>
      <c r="G406" s="2473"/>
      <c r="H406" s="2473"/>
      <c r="I406" s="2473"/>
      <c r="J406" s="2473"/>
      <c r="K406" s="2473"/>
      <c r="L406" s="2473"/>
      <c r="M406" s="2473"/>
      <c r="N406" s="2473"/>
      <c r="O406" s="2473"/>
      <c r="P406" s="2473"/>
      <c r="Q406" s="2473"/>
    </row>
    <row r="407" spans="1:17">
      <c r="A407" s="2512"/>
      <c r="B407" s="2513"/>
      <c r="C407" s="2514"/>
      <c r="D407" s="2514"/>
      <c r="E407" s="2514"/>
      <c r="F407" s="2514"/>
      <c r="G407" s="2514"/>
      <c r="H407" s="2514"/>
      <c r="I407" s="2514"/>
      <c r="J407" s="2513"/>
      <c r="K407" s="2513"/>
      <c r="L407" s="2513"/>
      <c r="M407" s="2512"/>
      <c r="N407" s="2512"/>
      <c r="O407" s="2512"/>
      <c r="P407" s="2512"/>
      <c r="Q407" s="2512"/>
    </row>
    <row r="408" spans="1:17" ht="20.100000000000001" customHeight="1">
      <c r="B408" s="2473"/>
      <c r="C408" s="2473"/>
      <c r="D408" s="2473"/>
      <c r="E408" s="2515"/>
      <c r="F408" s="2515"/>
      <c r="G408" s="2473"/>
      <c r="H408" s="2473"/>
      <c r="I408" s="2473"/>
      <c r="J408" s="2473"/>
      <c r="K408" s="2473"/>
      <c r="L408" s="2473"/>
      <c r="M408" s="2473"/>
      <c r="N408" s="2473"/>
      <c r="O408" s="2473"/>
      <c r="P408" s="2473"/>
      <c r="Q408" s="2473"/>
    </row>
    <row r="409" spans="1:17" ht="15.75" thickBot="1">
      <c r="A409" s="2473"/>
      <c r="B409" s="2471"/>
      <c r="C409" s="2492"/>
      <c r="D409" s="2492"/>
      <c r="E409" s="2492"/>
      <c r="F409" s="2492"/>
      <c r="G409" s="2492"/>
      <c r="H409" s="2492"/>
      <c r="I409" s="2492"/>
      <c r="J409" s="2471"/>
      <c r="K409" s="2471"/>
      <c r="L409" s="2471"/>
      <c r="M409" s="2473"/>
      <c r="N409" s="2473"/>
      <c r="O409" s="2473"/>
      <c r="P409" s="2473"/>
      <c r="Q409" s="2473"/>
    </row>
    <row r="410" spans="1:17" ht="15.75">
      <c r="A410" s="2473"/>
      <c r="B410" s="5293" t="s">
        <v>2028</v>
      </c>
      <c r="C410" s="5294"/>
      <c r="D410" s="5294"/>
      <c r="E410" s="5294"/>
      <c r="F410" s="5294"/>
      <c r="G410" s="5295"/>
      <c r="H410" s="2492"/>
      <c r="I410" s="5293" t="s">
        <v>2028</v>
      </c>
      <c r="J410" s="5294"/>
      <c r="K410" s="5294"/>
      <c r="L410" s="5294"/>
      <c r="M410" s="5294"/>
      <c r="N410" s="5295"/>
      <c r="O410" s="2473"/>
      <c r="P410" s="2473"/>
      <c r="Q410" s="2473"/>
    </row>
    <row r="411" spans="1:17">
      <c r="A411" s="2473"/>
      <c r="B411" s="5279" t="s">
        <v>1931</v>
      </c>
      <c r="C411" s="5280"/>
      <c r="D411" s="2766" t="s">
        <v>2029</v>
      </c>
      <c r="E411" s="2765" t="s">
        <v>2030</v>
      </c>
      <c r="F411" s="5281" t="s">
        <v>284</v>
      </c>
      <c r="G411" s="5282"/>
      <c r="H411" s="2492"/>
      <c r="I411" s="5279" t="s">
        <v>1931</v>
      </c>
      <c r="J411" s="5280"/>
      <c r="K411" s="2766" t="s">
        <v>2029</v>
      </c>
      <c r="L411" s="2765" t="s">
        <v>2030</v>
      </c>
      <c r="M411" s="5281" t="s">
        <v>284</v>
      </c>
      <c r="N411" s="5282"/>
      <c r="O411" s="2473"/>
      <c r="P411" s="2473"/>
      <c r="Q411" s="2473"/>
    </row>
    <row r="412" spans="1:17">
      <c r="A412" s="2473"/>
      <c r="B412" s="5283">
        <v>20</v>
      </c>
      <c r="C412" s="5285">
        <f>B412/100</f>
        <v>0.2</v>
      </c>
      <c r="D412" s="2767" t="s">
        <v>26</v>
      </c>
      <c r="E412" s="2768">
        <v>1</v>
      </c>
      <c r="F412" s="2769">
        <f>(B412*E412)*10</f>
        <v>200</v>
      </c>
      <c r="G412" s="2770">
        <f>F412/1000</f>
        <v>0.2</v>
      </c>
      <c r="H412" s="2492"/>
      <c r="I412" s="5287">
        <v>10</v>
      </c>
      <c r="J412" s="5285">
        <f>I412/10</f>
        <v>1</v>
      </c>
      <c r="K412" s="2767" t="s">
        <v>26</v>
      </c>
      <c r="L412" s="2768">
        <v>1</v>
      </c>
      <c r="M412" s="2769">
        <f>(I412*L412)*100</f>
        <v>1000</v>
      </c>
      <c r="N412" s="2770">
        <f>M412/1000</f>
        <v>1</v>
      </c>
      <c r="O412" s="2473"/>
      <c r="P412" s="2473"/>
      <c r="Q412" s="2473"/>
    </row>
    <row r="413" spans="1:17">
      <c r="A413" s="2473"/>
      <c r="B413" s="5283"/>
      <c r="C413" s="5285"/>
      <c r="D413" s="2767" t="s">
        <v>2031</v>
      </c>
      <c r="E413" s="2768">
        <v>1.03</v>
      </c>
      <c r="F413" s="2769">
        <f>(B412*E413)*10</f>
        <v>206</v>
      </c>
      <c r="G413" s="2770">
        <f>F413/1000</f>
        <v>0.20599999999999999</v>
      </c>
      <c r="H413" s="2492"/>
      <c r="I413" s="5287"/>
      <c r="J413" s="5285"/>
      <c r="K413" s="2767" t="s">
        <v>2031</v>
      </c>
      <c r="L413" s="2768">
        <v>1.03</v>
      </c>
      <c r="M413" s="2769">
        <f>(I412*L413)*100</f>
        <v>1030</v>
      </c>
      <c r="N413" s="2770">
        <f>M413/1000</f>
        <v>1.03</v>
      </c>
      <c r="O413" s="2473"/>
      <c r="P413" s="2473"/>
      <c r="Q413" s="2473"/>
    </row>
    <row r="414" spans="1:17">
      <c r="A414" s="2473"/>
      <c r="B414" s="5283"/>
      <c r="C414" s="5285"/>
      <c r="D414" s="2767" t="s">
        <v>2032</v>
      </c>
      <c r="E414" s="2768">
        <v>1.0149999999999999</v>
      </c>
      <c r="F414" s="2769">
        <f>(E414*B412)*10</f>
        <v>202.99999999999997</v>
      </c>
      <c r="G414" s="2770">
        <f>F414/1000</f>
        <v>0.20299999999999996</v>
      </c>
      <c r="H414" s="2492"/>
      <c r="I414" s="5287"/>
      <c r="J414" s="5285"/>
      <c r="K414" s="2767" t="s">
        <v>2032</v>
      </c>
      <c r="L414" s="2768">
        <v>1.0149999999999999</v>
      </c>
      <c r="M414" s="2769">
        <f>(L414*I412)*100</f>
        <v>1014.9999999999999</v>
      </c>
      <c r="N414" s="2770">
        <f>M414/1000</f>
        <v>1.0149999999999999</v>
      </c>
      <c r="O414" s="2473"/>
      <c r="P414" s="2473"/>
      <c r="Q414" s="2473"/>
    </row>
    <row r="415" spans="1:17">
      <c r="A415" s="2473"/>
      <c r="B415" s="5283"/>
      <c r="C415" s="5285"/>
      <c r="D415" s="2767" t="s">
        <v>2033</v>
      </c>
      <c r="E415" s="2768">
        <v>0.92</v>
      </c>
      <c r="F415" s="2769">
        <f>(E415*B412)*10</f>
        <v>184.00000000000003</v>
      </c>
      <c r="G415" s="2770">
        <f>F415/1000</f>
        <v>0.18400000000000002</v>
      </c>
      <c r="H415" s="2492"/>
      <c r="I415" s="5287"/>
      <c r="J415" s="5285"/>
      <c r="K415" s="2767" t="s">
        <v>2033</v>
      </c>
      <c r="L415" s="2768">
        <v>0.92</v>
      </c>
      <c r="M415" s="2769">
        <f>(L415*I412)*100</f>
        <v>920.00000000000011</v>
      </c>
      <c r="N415" s="2770">
        <f>M415/1000</f>
        <v>0.92000000000000015</v>
      </c>
      <c r="O415" s="2473"/>
      <c r="P415" s="2473"/>
      <c r="Q415" s="2473"/>
    </row>
    <row r="416" spans="1:17" ht="15.75" thickBot="1">
      <c r="A416" s="2473"/>
      <c r="B416" s="5284"/>
      <c r="C416" s="5286"/>
      <c r="D416" s="2771" t="s">
        <v>2034</v>
      </c>
      <c r="E416" s="2772">
        <v>0.8</v>
      </c>
      <c r="F416" s="2773">
        <f>(E416*B412)*10</f>
        <v>160</v>
      </c>
      <c r="G416" s="2774">
        <f>F416/1000</f>
        <v>0.16</v>
      </c>
      <c r="H416" s="2492"/>
      <c r="I416" s="5288"/>
      <c r="J416" s="5286"/>
      <c r="K416" s="2771" t="s">
        <v>2034</v>
      </c>
      <c r="L416" s="2772">
        <v>0.8</v>
      </c>
      <c r="M416" s="2773">
        <f>(L416*I412)*100</f>
        <v>800</v>
      </c>
      <c r="N416" s="2774">
        <f>M416/1000</f>
        <v>0.8</v>
      </c>
      <c r="O416" s="2473"/>
      <c r="P416" s="2473"/>
      <c r="Q416" s="2473"/>
    </row>
    <row r="417" spans="1:17">
      <c r="A417" s="2473"/>
      <c r="B417" s="2471"/>
      <c r="C417" s="2492"/>
      <c r="D417" s="2492"/>
      <c r="E417" s="2492"/>
      <c r="F417" s="2492"/>
      <c r="G417" s="2492"/>
      <c r="H417" s="2492"/>
      <c r="I417" s="2492"/>
      <c r="J417" s="2471"/>
      <c r="K417" s="2471"/>
      <c r="L417" s="2471"/>
      <c r="M417" s="2473"/>
      <c r="N417" s="2473"/>
      <c r="O417" s="2473"/>
      <c r="P417" s="2473"/>
      <c r="Q417" s="2473"/>
    </row>
    <row r="418" spans="1:17">
      <c r="A418" s="2473"/>
      <c r="B418" s="2471"/>
      <c r="C418" s="2492"/>
      <c r="D418" s="2492"/>
      <c r="E418" s="2492"/>
      <c r="F418" s="2492"/>
      <c r="G418" s="2492"/>
      <c r="H418" s="2492"/>
      <c r="I418" s="2492"/>
      <c r="J418" s="2471"/>
      <c r="K418" s="2471"/>
      <c r="L418" s="2471"/>
      <c r="M418" s="2473"/>
      <c r="N418" s="2473"/>
      <c r="O418" s="2473"/>
      <c r="P418" s="2473"/>
      <c r="Q418" s="2473"/>
    </row>
    <row r="419" spans="1:17">
      <c r="A419" s="2473"/>
      <c r="B419" s="2471"/>
      <c r="C419" s="2492"/>
      <c r="D419" s="2492"/>
      <c r="E419" s="2492"/>
      <c r="F419" s="2492"/>
      <c r="G419" s="2492"/>
      <c r="H419" s="2492"/>
      <c r="I419" s="2492"/>
      <c r="J419" s="2471"/>
      <c r="K419" s="2471"/>
      <c r="L419" s="2471"/>
      <c r="M419" s="2473"/>
      <c r="N419" s="2473"/>
      <c r="O419" s="2473"/>
      <c r="P419" s="2473"/>
      <c r="Q419" s="2473"/>
    </row>
    <row r="420" spans="1:17" ht="15.75" thickBot="1">
      <c r="A420" s="2473"/>
      <c r="B420" s="2471"/>
      <c r="C420" s="2492"/>
      <c r="D420" s="2492"/>
      <c r="E420" s="2492"/>
      <c r="F420" s="2492"/>
      <c r="G420" s="2492"/>
      <c r="H420" s="2492"/>
      <c r="I420" s="2492"/>
      <c r="J420" s="2471"/>
      <c r="K420" s="2471"/>
      <c r="L420" s="2471"/>
      <c r="M420" s="2473"/>
      <c r="N420" s="2473"/>
      <c r="O420" s="2473"/>
      <c r="P420" s="2473"/>
      <c r="Q420" s="2473"/>
    </row>
    <row r="421" spans="1:17">
      <c r="A421" s="2473"/>
      <c r="B421" s="2471"/>
      <c r="C421" s="2492"/>
      <c r="D421" s="2492"/>
      <c r="E421" s="2492"/>
      <c r="F421" s="5261" t="s">
        <v>2035</v>
      </c>
      <c r="G421" s="5262"/>
      <c r="H421" s="5262"/>
      <c r="I421" s="5263"/>
      <c r="J421" s="2471"/>
      <c r="K421" s="5261" t="s">
        <v>2035</v>
      </c>
      <c r="L421" s="5262"/>
      <c r="M421" s="5262"/>
      <c r="N421" s="5263"/>
      <c r="O421" s="2473"/>
      <c r="P421" s="2473"/>
    </row>
    <row r="422" spans="1:17" ht="15.75" thickBot="1">
      <c r="A422" s="2473"/>
      <c r="B422" s="2471"/>
      <c r="C422" s="2471"/>
      <c r="D422" s="2471"/>
      <c r="E422" s="2471"/>
      <c r="F422" s="5264"/>
      <c r="G422" s="5265"/>
      <c r="H422" s="5265"/>
      <c r="I422" s="5266"/>
      <c r="J422" s="2473"/>
      <c r="K422" s="5264"/>
      <c r="L422" s="5265"/>
      <c r="M422" s="5265"/>
      <c r="N422" s="5266"/>
      <c r="O422" s="2473"/>
      <c r="P422" s="2473"/>
    </row>
    <row r="423" spans="1:17" ht="19.5" customHeight="1" thickBot="1">
      <c r="A423" s="2473"/>
      <c r="B423" s="2471"/>
      <c r="C423" s="2471"/>
      <c r="D423" s="2471"/>
      <c r="E423" s="2471"/>
      <c r="F423" s="2775" t="s">
        <v>212</v>
      </c>
      <c r="G423" s="2776" t="s">
        <v>344</v>
      </c>
      <c r="H423" s="2776" t="s">
        <v>346</v>
      </c>
      <c r="I423" s="2777" t="s">
        <v>348</v>
      </c>
      <c r="J423" s="2473"/>
      <c r="K423" s="5236" t="s">
        <v>2036</v>
      </c>
      <c r="L423" s="5237"/>
      <c r="M423" s="5237"/>
      <c r="N423" s="5238"/>
      <c r="O423" s="2473"/>
      <c r="P423" s="2473"/>
    </row>
    <row r="424" spans="1:17" ht="15.75" customHeight="1">
      <c r="A424" s="2473"/>
      <c r="B424" s="2471"/>
      <c r="C424" s="2471"/>
      <c r="D424" s="2471"/>
      <c r="E424" s="2471"/>
      <c r="F424" s="5267" t="s">
        <v>2037</v>
      </c>
      <c r="G424" s="5268"/>
      <c r="H424" s="5268"/>
      <c r="I424" s="5269"/>
      <c r="J424" s="2473"/>
      <c r="K424" s="5270" t="s">
        <v>1661</v>
      </c>
      <c r="L424" s="5271"/>
      <c r="M424" s="5271"/>
      <c r="N424" s="5272"/>
      <c r="O424" s="2473"/>
      <c r="P424" s="2473"/>
    </row>
    <row r="425" spans="1:17" ht="18.75" customHeight="1">
      <c r="A425" s="2473"/>
      <c r="B425" s="2471"/>
      <c r="C425" s="2471"/>
      <c r="D425" s="2471"/>
      <c r="E425" s="2471"/>
      <c r="F425" s="2778" t="s">
        <v>134</v>
      </c>
      <c r="G425" s="2779" t="s">
        <v>343</v>
      </c>
      <c r="H425" s="2779" t="s">
        <v>345</v>
      </c>
      <c r="I425" s="2780" t="s">
        <v>347</v>
      </c>
      <c r="J425" s="2473"/>
      <c r="K425" s="5273" t="s">
        <v>1662</v>
      </c>
      <c r="L425" s="5275" t="s">
        <v>1663</v>
      </c>
      <c r="M425" s="5275" t="s">
        <v>1664</v>
      </c>
      <c r="N425" s="5277" t="s">
        <v>1665</v>
      </c>
      <c r="O425" s="2473"/>
      <c r="P425" s="2473"/>
    </row>
    <row r="426" spans="1:17" ht="15.75" customHeight="1">
      <c r="A426" s="2473"/>
      <c r="B426" s="2471"/>
      <c r="C426" s="2471"/>
      <c r="D426" s="2471"/>
      <c r="E426" s="2471"/>
      <c r="F426" s="2781">
        <v>1</v>
      </c>
      <c r="G426" s="2782">
        <f>F426*10</f>
        <v>10</v>
      </c>
      <c r="H426" s="2782">
        <f>G426*10</f>
        <v>100</v>
      </c>
      <c r="I426" s="2783">
        <f>H426*10</f>
        <v>1000</v>
      </c>
      <c r="J426" s="2473"/>
      <c r="K426" s="5274"/>
      <c r="L426" s="5276"/>
      <c r="M426" s="5276"/>
      <c r="N426" s="5278"/>
      <c r="O426" s="2473"/>
      <c r="P426" s="2473"/>
    </row>
    <row r="427" spans="1:17" ht="15.75" customHeight="1">
      <c r="A427" s="2473"/>
      <c r="B427" s="2471"/>
      <c r="C427" s="2471"/>
      <c r="D427" s="2471"/>
      <c r="E427" s="2471"/>
      <c r="F427" s="2784">
        <f>G427/10</f>
        <v>0.1</v>
      </c>
      <c r="G427" s="2785">
        <v>1</v>
      </c>
      <c r="H427" s="2782">
        <f>G427*10</f>
        <v>10</v>
      </c>
      <c r="I427" s="2783">
        <f>G427*100</f>
        <v>100</v>
      </c>
      <c r="J427" s="2473"/>
      <c r="K427" s="2786" t="s">
        <v>1666</v>
      </c>
      <c r="L427" s="2787" t="s">
        <v>1667</v>
      </c>
      <c r="M427" s="2787" t="s">
        <v>1668</v>
      </c>
      <c r="N427" s="2788" t="s">
        <v>1669</v>
      </c>
      <c r="O427" s="2473"/>
      <c r="P427" s="2473"/>
    </row>
    <row r="428" spans="1:17" ht="15.75" customHeight="1">
      <c r="A428" s="2473"/>
      <c r="B428" s="2471"/>
      <c r="C428" s="2471"/>
      <c r="D428" s="2471"/>
      <c r="E428" s="2471"/>
      <c r="F428" s="2784">
        <f t="shared" ref="F428:G428" si="1">G428/10</f>
        <v>0.01</v>
      </c>
      <c r="G428" s="2782">
        <f t="shared" si="1"/>
        <v>0.1</v>
      </c>
      <c r="H428" s="2785">
        <v>1</v>
      </c>
      <c r="I428" s="2783">
        <f>G428*100</f>
        <v>10</v>
      </c>
      <c r="J428" s="2473"/>
      <c r="K428" s="2786" t="s">
        <v>1672</v>
      </c>
      <c r="L428" s="2787" t="s">
        <v>1673</v>
      </c>
      <c r="M428" s="2787" t="s">
        <v>1674</v>
      </c>
      <c r="N428" s="2788" t="s">
        <v>1675</v>
      </c>
      <c r="O428" s="2473"/>
      <c r="P428" s="2473"/>
    </row>
    <row r="429" spans="1:17" ht="15.75" customHeight="1">
      <c r="A429" s="2473"/>
      <c r="B429" s="2471"/>
      <c r="C429" s="2471"/>
      <c r="D429" s="2471"/>
      <c r="E429" s="2471"/>
      <c r="F429" s="2789">
        <f>I429/1000</f>
        <v>1E-3</v>
      </c>
      <c r="G429" s="2790">
        <f>I429/100</f>
        <v>0.01</v>
      </c>
      <c r="H429" s="2790">
        <f>I429/10</f>
        <v>0.1</v>
      </c>
      <c r="I429" s="2791">
        <v>1</v>
      </c>
      <c r="J429" s="2473"/>
      <c r="K429" s="2786" t="s">
        <v>1680</v>
      </c>
      <c r="L429" s="2787" t="s">
        <v>1681</v>
      </c>
      <c r="M429" s="2787" t="s">
        <v>1682</v>
      </c>
      <c r="N429" s="2788" t="s">
        <v>1683</v>
      </c>
      <c r="O429" s="2473"/>
      <c r="P429" s="2473"/>
    </row>
    <row r="430" spans="1:17" ht="15" customHeight="1">
      <c r="A430" s="2473"/>
      <c r="B430" s="2471"/>
      <c r="C430" s="2471"/>
      <c r="D430" s="2471"/>
      <c r="E430" s="2471"/>
      <c r="F430" s="5236" t="s">
        <v>2036</v>
      </c>
      <c r="G430" s="5237"/>
      <c r="H430" s="5237"/>
      <c r="I430" s="5238"/>
      <c r="J430" s="2473"/>
      <c r="K430" s="2792" t="s">
        <v>1687</v>
      </c>
      <c r="L430" s="2793" t="s">
        <v>1688</v>
      </c>
      <c r="M430" s="2793" t="s">
        <v>1689</v>
      </c>
      <c r="N430" s="2794" t="s">
        <v>1690</v>
      </c>
      <c r="O430" s="2473"/>
      <c r="P430" s="2473"/>
    </row>
    <row r="431" spans="1:17" ht="16.5" thickBot="1">
      <c r="A431" s="2473"/>
      <c r="B431" s="2471"/>
      <c r="C431" s="2471"/>
      <c r="D431" s="2471"/>
      <c r="E431" s="2471"/>
      <c r="F431" s="5239" t="s">
        <v>1694</v>
      </c>
      <c r="G431" s="5240"/>
      <c r="H431" s="5240"/>
      <c r="I431" s="5241"/>
      <c r="J431" s="2473"/>
      <c r="K431" s="5239" t="s">
        <v>1694</v>
      </c>
      <c r="L431" s="5240"/>
      <c r="M431" s="5240"/>
      <c r="N431" s="5241"/>
      <c r="O431" s="2473"/>
      <c r="P431" s="2473"/>
    </row>
    <row r="432" spans="1:17">
      <c r="A432" s="2473"/>
      <c r="B432" s="2471"/>
      <c r="C432" s="2471"/>
      <c r="D432" s="2471"/>
      <c r="F432" s="2473"/>
      <c r="G432" s="2473"/>
      <c r="H432" s="2473"/>
      <c r="I432" s="2473"/>
      <c r="J432" s="2473"/>
      <c r="K432" s="2473"/>
      <c r="L432" s="2473"/>
      <c r="M432" s="2473"/>
      <c r="N432" s="2473"/>
      <c r="O432" s="2473"/>
      <c r="P432" s="2473"/>
    </row>
    <row r="433" spans="1:17">
      <c r="A433" s="2473"/>
      <c r="B433" s="2471"/>
      <c r="C433" s="2471"/>
      <c r="D433" s="2471"/>
      <c r="E433" s="2473"/>
      <c r="F433" s="2473"/>
      <c r="G433" s="2473"/>
      <c r="H433" s="2473"/>
      <c r="I433" s="2473"/>
      <c r="J433" s="2473"/>
      <c r="K433" s="2473"/>
      <c r="L433" s="2473"/>
      <c r="M433" s="2473"/>
      <c r="N433" s="2473"/>
      <c r="O433" s="2473"/>
      <c r="P433" s="2473"/>
    </row>
    <row r="434" spans="1:17" ht="21" customHeight="1">
      <c r="A434" s="2473"/>
      <c r="B434" s="2517" t="s">
        <v>1328</v>
      </c>
      <c r="C434" s="2795" t="s">
        <v>404</v>
      </c>
      <c r="D434" s="2471"/>
      <c r="E434" s="2473"/>
      <c r="F434" s="2473"/>
      <c r="G434" s="2473"/>
      <c r="H434" s="2473"/>
      <c r="I434" s="2473"/>
      <c r="J434" s="2473"/>
      <c r="K434" s="5242" t="s">
        <v>2038</v>
      </c>
      <c r="L434" s="5243"/>
      <c r="M434" s="5244"/>
      <c r="N434" s="2473"/>
      <c r="O434" s="2473"/>
      <c r="P434" s="2473"/>
    </row>
    <row r="435" spans="1:17" ht="21">
      <c r="A435" s="2473"/>
      <c r="B435" s="2515"/>
      <c r="C435" s="2796"/>
      <c r="D435" s="2471"/>
      <c r="E435" s="2473"/>
      <c r="F435" s="2473"/>
      <c r="G435" s="2473"/>
      <c r="H435" s="2473"/>
      <c r="I435" s="2473"/>
      <c r="J435" s="2473"/>
      <c r="K435" s="2797" t="s">
        <v>2039</v>
      </c>
      <c r="L435" s="2798" t="s">
        <v>2040</v>
      </c>
      <c r="M435" s="2799" t="s">
        <v>2041</v>
      </c>
      <c r="N435" s="2473"/>
      <c r="O435" s="2473"/>
      <c r="P435" s="2473"/>
      <c r="Q435" s="2473"/>
    </row>
    <row r="436" spans="1:17" ht="21">
      <c r="A436" s="2473"/>
      <c r="B436" s="2515" t="s">
        <v>405</v>
      </c>
      <c r="C436" s="2800"/>
      <c r="D436" s="2471"/>
      <c r="E436" s="2473"/>
      <c r="F436" s="2473"/>
      <c r="G436" s="2473"/>
      <c r="H436" s="2473"/>
      <c r="I436" s="2473"/>
      <c r="J436" s="2473"/>
      <c r="K436" s="2801">
        <v>4.1666666666666664E-2</v>
      </c>
      <c r="L436" s="2802">
        <v>60</v>
      </c>
      <c r="M436" s="2803">
        <v>100</v>
      </c>
      <c r="N436" s="2473"/>
      <c r="O436" s="2473"/>
      <c r="P436" s="2473"/>
      <c r="Q436" s="2473"/>
    </row>
    <row r="437" spans="1:17" ht="21">
      <c r="A437" s="2473"/>
      <c r="B437" s="2515" t="s">
        <v>406</v>
      </c>
      <c r="C437" s="2800"/>
      <c r="D437" s="2471"/>
      <c r="E437" s="2473"/>
      <c r="F437" s="2473"/>
      <c r="G437" s="2473"/>
      <c r="H437" s="2473"/>
      <c r="I437" s="2473"/>
      <c r="J437" s="2473"/>
      <c r="K437" s="2804">
        <v>4.1666666666666664E-2</v>
      </c>
      <c r="L437" s="2805">
        <f>(L436/K436)*K437</f>
        <v>60</v>
      </c>
      <c r="M437" s="2806">
        <f>(M436/K436)*K437</f>
        <v>100</v>
      </c>
      <c r="N437" s="2473"/>
      <c r="O437" s="2473"/>
      <c r="P437" s="2473"/>
      <c r="Q437" s="2473"/>
    </row>
    <row r="438" spans="1:17" ht="21">
      <c r="A438" s="2473"/>
      <c r="B438" s="2517" t="s">
        <v>1328</v>
      </c>
      <c r="C438" s="2795" t="s">
        <v>407</v>
      </c>
      <c r="D438" s="2471"/>
      <c r="F438" s="2473"/>
      <c r="G438" s="2473"/>
      <c r="H438" s="2473"/>
      <c r="I438" s="2473"/>
      <c r="J438" s="2473"/>
      <c r="K438" s="2807">
        <f>(K436/L436)*L438</f>
        <v>6.2499999999999993E-2</v>
      </c>
      <c r="L438" s="2808">
        <v>90</v>
      </c>
      <c r="M438" s="2809">
        <f>(M436/L436)*L438</f>
        <v>150</v>
      </c>
      <c r="N438" s="2473"/>
      <c r="O438" s="2473"/>
      <c r="P438" s="2473"/>
      <c r="Q438" s="2473"/>
    </row>
    <row r="439" spans="1:17" ht="15.75">
      <c r="A439" s="2473"/>
      <c r="B439" s="2471"/>
      <c r="C439" s="2471"/>
      <c r="D439" s="2471"/>
      <c r="F439" s="2473"/>
      <c r="G439" s="2473"/>
      <c r="H439" s="2473"/>
      <c r="I439" s="2473"/>
      <c r="J439" s="2473"/>
      <c r="K439" s="2810">
        <f>(K436/M436)*M439</f>
        <v>1.6666666666666666E-2</v>
      </c>
      <c r="L439" s="2811">
        <f>(L436/M436)*M439</f>
        <v>24</v>
      </c>
      <c r="M439" s="2812">
        <v>40</v>
      </c>
      <c r="N439" s="2473"/>
      <c r="O439" s="2473"/>
      <c r="P439" s="2473"/>
      <c r="Q439" s="2473"/>
    </row>
    <row r="440" spans="1:17">
      <c r="A440" s="2473"/>
      <c r="B440" s="2471"/>
      <c r="C440" s="2471"/>
      <c r="D440" s="2471"/>
      <c r="E440" s="2471"/>
      <c r="F440" s="2471"/>
      <c r="G440" s="2471"/>
      <c r="H440" s="2473"/>
      <c r="I440" s="2473"/>
      <c r="J440" s="2473"/>
      <c r="K440" s="2473"/>
      <c r="L440" s="2473"/>
      <c r="M440" s="2473"/>
      <c r="N440" s="2473"/>
      <c r="O440" s="2473"/>
      <c r="P440" s="2473"/>
      <c r="Q440" s="2473"/>
    </row>
    <row r="441" spans="1:17">
      <c r="A441" s="2512"/>
      <c r="B441" s="2513"/>
      <c r="C441" s="2514"/>
      <c r="D441" s="2514"/>
      <c r="E441" s="2514"/>
      <c r="F441" s="2514"/>
      <c r="G441" s="2514"/>
      <c r="H441" s="2514"/>
      <c r="I441" s="2514"/>
      <c r="J441" s="2513"/>
      <c r="K441" s="2513"/>
      <c r="L441" s="2513"/>
      <c r="M441" s="2512"/>
      <c r="N441" s="2512"/>
      <c r="O441" s="2512"/>
      <c r="P441" s="2512"/>
      <c r="Q441" s="2512"/>
    </row>
    <row r="442" spans="1:17" ht="15.75" thickBot="1">
      <c r="A442" s="2473"/>
      <c r="B442" s="2471"/>
      <c r="C442" s="2471"/>
      <c r="D442" s="2471"/>
      <c r="E442" s="2471"/>
      <c r="F442" s="2471"/>
      <c r="G442" s="2471"/>
      <c r="H442" s="2473"/>
      <c r="I442" s="2473"/>
      <c r="J442" s="2473"/>
      <c r="K442" s="2473"/>
      <c r="L442" s="2473"/>
      <c r="M442" s="2473"/>
      <c r="N442" s="2473"/>
      <c r="O442" s="2473"/>
      <c r="P442" s="2473"/>
      <c r="Q442" s="2473"/>
    </row>
    <row r="443" spans="1:17">
      <c r="A443" s="2473"/>
      <c r="B443" s="5245" t="s">
        <v>2042</v>
      </c>
      <c r="C443" s="5246"/>
      <c r="D443" s="5246"/>
      <c r="E443" s="5246"/>
      <c r="F443" s="5246"/>
      <c r="G443" s="5247"/>
      <c r="H443" s="2473"/>
      <c r="I443" s="5251" t="s">
        <v>2043</v>
      </c>
      <c r="J443" s="5252"/>
      <c r="K443" s="5255" t="s">
        <v>2044</v>
      </c>
      <c r="L443" s="5255"/>
      <c r="M443" s="5257" t="s">
        <v>2045</v>
      </c>
      <c r="N443" s="5259" t="s">
        <v>2046</v>
      </c>
      <c r="O443" s="2473"/>
      <c r="P443" s="2473"/>
      <c r="Q443" s="2473"/>
    </row>
    <row r="444" spans="1:17">
      <c r="A444" s="2473"/>
      <c r="B444" s="5248"/>
      <c r="C444" s="5249"/>
      <c r="D444" s="5249"/>
      <c r="E444" s="5249"/>
      <c r="F444" s="5249"/>
      <c r="G444" s="5250"/>
      <c r="H444" s="2473"/>
      <c r="I444" s="5253"/>
      <c r="J444" s="5254"/>
      <c r="K444" s="5256"/>
      <c r="L444" s="5256"/>
      <c r="M444" s="5258"/>
      <c r="N444" s="5260"/>
      <c r="O444" s="2473"/>
      <c r="P444" s="2473"/>
      <c r="Q444" s="2473"/>
    </row>
    <row r="445" spans="1:17" ht="15.75" customHeight="1">
      <c r="A445" s="2473"/>
      <c r="B445" s="5214" t="s">
        <v>2047</v>
      </c>
      <c r="C445" s="5215"/>
      <c r="D445" s="5215"/>
      <c r="E445" s="5215"/>
      <c r="F445" s="5215"/>
      <c r="G445" s="5216"/>
      <c r="H445" s="2473"/>
      <c r="I445" s="5232" t="s">
        <v>2048</v>
      </c>
      <c r="J445" s="5233"/>
      <c r="K445" s="2814" t="s">
        <v>2049</v>
      </c>
      <c r="L445" s="2814"/>
      <c r="M445" s="2815"/>
      <c r="N445" s="2816"/>
      <c r="O445" s="2473"/>
      <c r="P445" s="2473"/>
      <c r="Q445" s="2473"/>
    </row>
    <row r="446" spans="1:17" ht="15.75" customHeight="1">
      <c r="A446" s="2473"/>
      <c r="B446" s="5214"/>
      <c r="C446" s="5215"/>
      <c r="D446" s="5215"/>
      <c r="E446" s="5215"/>
      <c r="F446" s="5215"/>
      <c r="G446" s="5216"/>
      <c r="H446" s="2473"/>
      <c r="I446" s="5234" t="s">
        <v>2050</v>
      </c>
      <c r="J446" s="5235"/>
      <c r="K446" s="2580" t="s">
        <v>2051</v>
      </c>
      <c r="L446" s="2580"/>
      <c r="M446" s="2578" t="s">
        <v>2052</v>
      </c>
      <c r="N446" s="2817" t="s">
        <v>2053</v>
      </c>
      <c r="O446" s="2473"/>
      <c r="P446" s="2473"/>
      <c r="Q446" s="2473"/>
    </row>
    <row r="447" spans="1:17" ht="16.5" customHeight="1">
      <c r="A447" s="2473"/>
      <c r="B447" s="2813" t="s">
        <v>2054</v>
      </c>
      <c r="C447" s="5228" t="s">
        <v>2055</v>
      </c>
      <c r="D447" s="5228"/>
      <c r="E447" s="5228"/>
      <c r="F447" s="5228"/>
      <c r="G447" s="5229"/>
      <c r="H447" s="2473"/>
      <c r="I447" s="5234" t="s">
        <v>2056</v>
      </c>
      <c r="J447" s="5235"/>
      <c r="K447" s="2580" t="s">
        <v>2057</v>
      </c>
      <c r="L447" s="2580"/>
      <c r="M447" s="2578" t="s">
        <v>2058</v>
      </c>
      <c r="N447" s="2817" t="s">
        <v>2059</v>
      </c>
      <c r="O447" s="2473"/>
      <c r="P447" s="2473"/>
      <c r="Q447" s="2473"/>
    </row>
    <row r="448" spans="1:17">
      <c r="A448" s="2473"/>
      <c r="B448" s="2813" t="s">
        <v>2054</v>
      </c>
      <c r="C448" s="5228" t="s">
        <v>2060</v>
      </c>
      <c r="D448" s="5228"/>
      <c r="E448" s="5228"/>
      <c r="F448" s="5228"/>
      <c r="G448" s="5229"/>
      <c r="H448" s="2473"/>
      <c r="I448" s="5234" t="s">
        <v>2061</v>
      </c>
      <c r="J448" s="5235"/>
      <c r="K448" s="2580" t="s">
        <v>2062</v>
      </c>
      <c r="L448" s="2580"/>
      <c r="M448" s="2578" t="s">
        <v>2063</v>
      </c>
      <c r="N448" s="2817" t="s">
        <v>2064</v>
      </c>
      <c r="O448" s="2473"/>
      <c r="P448" s="2473"/>
      <c r="Q448" s="2473"/>
    </row>
    <row r="449" spans="1:17" ht="15.75" customHeight="1" thickBot="1">
      <c r="A449" s="2473"/>
      <c r="B449" s="2813" t="s">
        <v>2054</v>
      </c>
      <c r="C449" s="5228" t="s">
        <v>2065</v>
      </c>
      <c r="D449" s="5228"/>
      <c r="E449" s="5228"/>
      <c r="F449" s="5228"/>
      <c r="G449" s="5229"/>
      <c r="H449" s="2473"/>
      <c r="I449" s="5230" t="s">
        <v>413</v>
      </c>
      <c r="J449" s="5231"/>
      <c r="K449" s="2819" t="s">
        <v>2066</v>
      </c>
      <c r="L449" s="2819"/>
      <c r="M449" s="2818" t="s">
        <v>2067</v>
      </c>
      <c r="N449" s="2820" t="s">
        <v>2068</v>
      </c>
      <c r="O449" s="2473"/>
      <c r="P449" s="2473"/>
      <c r="Q449" s="2473"/>
    </row>
    <row r="450" spans="1:17" ht="15.75" customHeight="1">
      <c r="A450" s="2473"/>
      <c r="B450" s="2813" t="s">
        <v>2069</v>
      </c>
      <c r="C450" s="5228" t="s">
        <v>2070</v>
      </c>
      <c r="D450" s="5228"/>
      <c r="E450" s="5228"/>
      <c r="F450" s="5228"/>
      <c r="G450" s="5229"/>
      <c r="H450" s="2473"/>
      <c r="I450" s="2473"/>
      <c r="J450" s="2473"/>
      <c r="K450" s="2473"/>
      <c r="L450" s="2473"/>
      <c r="M450" s="2473"/>
      <c r="N450" s="2473"/>
      <c r="O450" s="2473"/>
      <c r="P450" s="2473"/>
      <c r="Q450" s="2473"/>
    </row>
    <row r="451" spans="1:17" ht="15" customHeight="1">
      <c r="A451" s="2473"/>
      <c r="B451" s="2813" t="s">
        <v>2071</v>
      </c>
      <c r="C451" s="5228" t="s">
        <v>2072</v>
      </c>
      <c r="D451" s="5228"/>
      <c r="E451" s="5228"/>
      <c r="F451" s="5228"/>
      <c r="G451" s="5229"/>
      <c r="H451" s="2471"/>
      <c r="I451" s="2473"/>
      <c r="J451" s="2473"/>
      <c r="K451" s="2473"/>
      <c r="L451" s="2473"/>
      <c r="M451" s="2473"/>
      <c r="N451" s="2473"/>
      <c r="O451" s="2473"/>
      <c r="P451" s="2473"/>
      <c r="Q451" s="2473"/>
    </row>
    <row r="452" spans="1:17">
      <c r="A452" s="2473"/>
      <c r="B452" s="2813" t="s">
        <v>2073</v>
      </c>
      <c r="C452" s="5228" t="s">
        <v>2074</v>
      </c>
      <c r="D452" s="5228"/>
      <c r="E452" s="5228"/>
      <c r="F452" s="5228"/>
      <c r="G452" s="5229"/>
      <c r="H452" s="2471"/>
      <c r="I452" s="2473"/>
      <c r="J452" s="2473"/>
      <c r="K452" s="2473"/>
      <c r="L452" s="2473"/>
      <c r="M452" s="2473"/>
      <c r="N452" s="2473"/>
      <c r="O452" s="2473"/>
      <c r="P452" s="2473"/>
      <c r="Q452" s="2473"/>
    </row>
    <row r="453" spans="1:17">
      <c r="A453" s="2473"/>
      <c r="B453" s="2813" t="s">
        <v>2073</v>
      </c>
      <c r="C453" s="5228" t="s">
        <v>2075</v>
      </c>
      <c r="D453" s="5228"/>
      <c r="E453" s="5228"/>
      <c r="F453" s="5228"/>
      <c r="G453" s="5229"/>
      <c r="H453" s="2471"/>
      <c r="I453" s="2473"/>
      <c r="J453" s="2473"/>
      <c r="K453" s="2473"/>
      <c r="L453" s="2473"/>
      <c r="M453" s="2473"/>
      <c r="N453" s="2473"/>
      <c r="O453" s="2473"/>
      <c r="P453" s="2473"/>
      <c r="Q453" s="2473"/>
    </row>
    <row r="454" spans="1:17">
      <c r="A454" s="2473"/>
      <c r="B454" s="5214" t="s">
        <v>2076</v>
      </c>
      <c r="C454" s="5215" t="s">
        <v>2077</v>
      </c>
      <c r="D454" s="5215"/>
      <c r="E454" s="5215"/>
      <c r="F454" s="5215"/>
      <c r="G454" s="5216"/>
      <c r="H454" s="2471"/>
      <c r="I454" s="2473"/>
      <c r="J454" s="2473"/>
      <c r="K454" s="2473"/>
      <c r="L454" s="2473"/>
      <c r="M454" s="2473"/>
      <c r="N454" s="2473"/>
      <c r="O454" s="2473"/>
      <c r="P454" s="2473"/>
      <c r="Q454" s="2473"/>
    </row>
    <row r="455" spans="1:17">
      <c r="A455" s="2473"/>
      <c r="B455" s="5214"/>
      <c r="C455" s="5215"/>
      <c r="D455" s="5215"/>
      <c r="E455" s="5215"/>
      <c r="F455" s="5215"/>
      <c r="G455" s="5216"/>
      <c r="H455" s="2471"/>
      <c r="I455" s="2473"/>
      <c r="J455" s="2473"/>
      <c r="K455" s="2473"/>
      <c r="L455" s="2473"/>
      <c r="M455" s="2473"/>
      <c r="N455" s="2473"/>
      <c r="O455" s="2473"/>
      <c r="P455" s="2473"/>
      <c r="Q455" s="2473"/>
    </row>
    <row r="456" spans="1:17">
      <c r="A456" s="2473"/>
      <c r="B456" s="5214" t="s">
        <v>2078</v>
      </c>
      <c r="C456" s="5215" t="s">
        <v>2079</v>
      </c>
      <c r="D456" s="5215"/>
      <c r="E456" s="5215"/>
      <c r="F456" s="5215"/>
      <c r="G456" s="5216"/>
      <c r="H456" s="2471"/>
      <c r="I456" s="2473"/>
      <c r="J456" s="2473"/>
      <c r="K456" s="2473"/>
      <c r="L456" s="2473"/>
      <c r="M456" s="2473"/>
      <c r="N456" s="2473"/>
      <c r="O456" s="2473"/>
      <c r="P456" s="2473"/>
      <c r="Q456" s="2473"/>
    </row>
    <row r="457" spans="1:17">
      <c r="A457" s="2473"/>
      <c r="B457" s="5217"/>
      <c r="C457" s="5218"/>
      <c r="D457" s="5218"/>
      <c r="E457" s="5218"/>
      <c r="F457" s="5218"/>
      <c r="G457" s="5219"/>
      <c r="H457" s="2471"/>
      <c r="I457" s="2473"/>
      <c r="J457" s="2473"/>
      <c r="K457" s="2473"/>
      <c r="L457" s="2473"/>
      <c r="M457" s="2473"/>
      <c r="N457" s="2473"/>
      <c r="O457" s="2473"/>
      <c r="P457" s="2473"/>
      <c r="Q457" s="2473"/>
    </row>
    <row r="458" spans="1:17" ht="15.75" thickBot="1">
      <c r="A458" s="2473"/>
      <c r="B458" s="2577"/>
      <c r="C458" s="2577"/>
      <c r="D458" s="2577"/>
      <c r="E458" s="2577"/>
      <c r="F458" s="2577"/>
      <c r="G458" s="2577"/>
      <c r="H458" s="2471"/>
      <c r="I458" s="2578"/>
      <c r="J458" s="2578"/>
      <c r="K458" s="2580"/>
      <c r="L458" s="2580"/>
      <c r="M458" s="2578"/>
      <c r="N458" s="2578"/>
      <c r="O458" s="2473"/>
      <c r="P458" s="2473"/>
      <c r="Q458" s="2473"/>
    </row>
    <row r="459" spans="1:17" ht="15.75">
      <c r="B459" s="2821" t="s">
        <v>2080</v>
      </c>
      <c r="C459" s="2822"/>
      <c r="D459" s="2822"/>
      <c r="E459" s="2823"/>
      <c r="F459" s="2473"/>
      <c r="G459" s="2473"/>
      <c r="H459" s="2824" t="s">
        <v>2081</v>
      </c>
      <c r="I459" s="2825"/>
      <c r="J459" s="2826"/>
      <c r="K459" s="2826"/>
      <c r="L459" s="2826"/>
      <c r="M459" s="2826"/>
      <c r="N459" s="2827"/>
      <c r="O459" s="2473"/>
      <c r="P459" s="2473"/>
      <c r="Q459" s="2473"/>
    </row>
    <row r="460" spans="1:17" ht="25.5">
      <c r="B460" s="5220" t="s">
        <v>30</v>
      </c>
      <c r="C460" s="5221"/>
      <c r="D460" s="5224" t="s">
        <v>31</v>
      </c>
      <c r="E460" s="5226">
        <f>(B462*B465)+(C462*C465)+(D462*D465)+(E462*E465)</f>
        <v>228.85000000000002</v>
      </c>
      <c r="F460" s="2473"/>
      <c r="G460" s="2473"/>
      <c r="H460" s="2828" t="s">
        <v>2082</v>
      </c>
      <c r="I460" s="2829" t="s">
        <v>26</v>
      </c>
      <c r="J460" s="2829" t="s">
        <v>2083</v>
      </c>
      <c r="K460" s="2829" t="s">
        <v>2084</v>
      </c>
      <c r="L460" s="2829" t="s">
        <v>2085</v>
      </c>
      <c r="M460" s="2829" t="s">
        <v>2086</v>
      </c>
      <c r="N460" s="2830" t="s">
        <v>2087</v>
      </c>
      <c r="O460" s="2473"/>
      <c r="P460" s="2473"/>
      <c r="Q460" s="2473"/>
    </row>
    <row r="461" spans="1:17">
      <c r="B461" s="5222"/>
      <c r="C461" s="5223"/>
      <c r="D461" s="5225"/>
      <c r="E461" s="5227"/>
      <c r="F461" s="2473"/>
      <c r="G461" s="2473"/>
      <c r="H461" s="5212">
        <v>0.12</v>
      </c>
      <c r="I461" s="5213">
        <v>1</v>
      </c>
      <c r="J461" s="5213">
        <v>0.11</v>
      </c>
      <c r="K461" s="5213">
        <v>0</v>
      </c>
      <c r="L461" s="5213">
        <v>0.01</v>
      </c>
      <c r="M461" s="5213">
        <v>5.0000000000000001E-3</v>
      </c>
      <c r="N461" s="5204">
        <f>SUM(H461:M461)</f>
        <v>1.2450000000000001</v>
      </c>
      <c r="O461" s="2473"/>
      <c r="P461" s="2473"/>
      <c r="Q461" s="2473"/>
    </row>
    <row r="462" spans="1:17">
      <c r="B462" s="5205">
        <v>6.5000000000000002E-2</v>
      </c>
      <c r="C462" s="5207">
        <v>7.4999999999999997E-2</v>
      </c>
      <c r="D462" s="5207">
        <v>0.12</v>
      </c>
      <c r="E462" s="5209">
        <v>0.15</v>
      </c>
      <c r="F462" s="2473"/>
      <c r="G462" s="2473"/>
      <c r="H462" s="5212"/>
      <c r="I462" s="5213"/>
      <c r="J462" s="5213"/>
      <c r="K462" s="5213"/>
      <c r="L462" s="5213"/>
      <c r="M462" s="5213"/>
      <c r="N462" s="5204"/>
      <c r="O462" s="2473"/>
      <c r="P462" s="2473"/>
      <c r="Q462" s="2473"/>
    </row>
    <row r="463" spans="1:17">
      <c r="B463" s="5206"/>
      <c r="C463" s="5208"/>
      <c r="D463" s="5208"/>
      <c r="E463" s="5210"/>
      <c r="F463" s="2473"/>
      <c r="G463" s="2473"/>
      <c r="H463" s="5211">
        <f>(H461/N461)*N463</f>
        <v>2.1204819277108431</v>
      </c>
      <c r="I463" s="5192">
        <f>(I461/N461)*N463</f>
        <v>17.670682730923691</v>
      </c>
      <c r="J463" s="5192">
        <f>(J461/N461)*N463</f>
        <v>1.9437751004016062</v>
      </c>
      <c r="K463" s="5192">
        <f>(K461/N461)*N463</f>
        <v>0</v>
      </c>
      <c r="L463" s="5192">
        <f>(L461/N461)*N463</f>
        <v>0.17670682730923692</v>
      </c>
      <c r="M463" s="5192">
        <f>(M461/N461)*N463</f>
        <v>8.8353413654618462E-2</v>
      </c>
      <c r="N463" s="5193">
        <v>22</v>
      </c>
      <c r="O463" s="2473"/>
      <c r="P463" s="2473"/>
      <c r="Q463" s="2473"/>
    </row>
    <row r="464" spans="1:17">
      <c r="B464" s="2831" t="s">
        <v>32</v>
      </c>
      <c r="C464" s="2832" t="s">
        <v>33</v>
      </c>
      <c r="D464" s="2832" t="s">
        <v>34</v>
      </c>
      <c r="E464" s="2833" t="s">
        <v>35</v>
      </c>
      <c r="F464" s="2473"/>
      <c r="G464" s="2473"/>
      <c r="H464" s="5211"/>
      <c r="I464" s="5192"/>
      <c r="J464" s="5192"/>
      <c r="K464" s="5192"/>
      <c r="L464" s="5192"/>
      <c r="M464" s="5192"/>
      <c r="N464" s="5193"/>
      <c r="O464" s="2473"/>
      <c r="P464" s="2473"/>
      <c r="Q464" s="2473"/>
    </row>
    <row r="465" spans="1:17">
      <c r="B465" s="5194">
        <v>920</v>
      </c>
      <c r="C465" s="5196">
        <v>1700</v>
      </c>
      <c r="D465" s="5196">
        <v>240</v>
      </c>
      <c r="E465" s="5198">
        <v>85</v>
      </c>
      <c r="F465" s="2473"/>
      <c r="G465" s="2473"/>
      <c r="H465" s="5200" t="s">
        <v>2088</v>
      </c>
      <c r="I465" s="5201"/>
      <c r="J465" s="5201"/>
      <c r="K465" s="5201"/>
      <c r="L465" s="5201"/>
      <c r="M465" s="5201"/>
      <c r="N465" s="5202"/>
      <c r="O465" s="2473"/>
      <c r="P465" s="2473"/>
      <c r="Q465" s="2473"/>
    </row>
    <row r="466" spans="1:17">
      <c r="B466" s="5195"/>
      <c r="C466" s="5197"/>
      <c r="D466" s="5197"/>
      <c r="E466" s="5199"/>
      <c r="F466" s="2473"/>
      <c r="G466" s="2473"/>
      <c r="H466" s="5203">
        <f t="shared" ref="H466:M466" si="2">ROUNDUP(H463,2)</f>
        <v>2.13</v>
      </c>
      <c r="I466" s="5179">
        <f t="shared" si="2"/>
        <v>17.680000000000003</v>
      </c>
      <c r="J466" s="5179">
        <f t="shared" si="2"/>
        <v>1.95</v>
      </c>
      <c r="K466" s="5179">
        <f t="shared" si="2"/>
        <v>0</v>
      </c>
      <c r="L466" s="5179">
        <f t="shared" si="2"/>
        <v>0.18000000000000002</v>
      </c>
      <c r="M466" s="5179">
        <f t="shared" si="2"/>
        <v>0.09</v>
      </c>
      <c r="N466" s="5180">
        <f>SUM(H466:M466)</f>
        <v>22.03</v>
      </c>
      <c r="O466" s="2473"/>
      <c r="P466" s="2473"/>
      <c r="Q466" s="2473"/>
    </row>
    <row r="467" spans="1:17">
      <c r="B467" s="5181" t="s">
        <v>2089</v>
      </c>
      <c r="C467" s="5183">
        <f>SUM(B465:E465)</f>
        <v>2945</v>
      </c>
      <c r="D467" s="5185" t="s">
        <v>2090</v>
      </c>
      <c r="E467" s="5187">
        <f>IF(E460=0,0,E460/D462)</f>
        <v>1907.0833333333335</v>
      </c>
      <c r="F467" s="2473"/>
      <c r="G467" s="2473"/>
      <c r="H467" s="5203"/>
      <c r="I467" s="5179"/>
      <c r="J467" s="5179"/>
      <c r="K467" s="5179"/>
      <c r="L467" s="5179"/>
      <c r="M467" s="5179"/>
      <c r="N467" s="5180"/>
      <c r="O467" s="2473"/>
      <c r="P467" s="2473"/>
      <c r="Q467" s="2473"/>
    </row>
    <row r="468" spans="1:17" ht="15.75" thickBot="1">
      <c r="B468" s="5182"/>
      <c r="C468" s="5184"/>
      <c r="D468" s="5186"/>
      <c r="E468" s="5188"/>
      <c r="F468" s="2473"/>
      <c r="G468" s="2473"/>
      <c r="H468" s="5189" t="s">
        <v>2091</v>
      </c>
      <c r="I468" s="5190"/>
      <c r="J468" s="5190"/>
      <c r="K468" s="5190"/>
      <c r="L468" s="5190"/>
      <c r="M468" s="5190"/>
      <c r="N468" s="5191"/>
      <c r="O468" s="2473"/>
      <c r="P468" s="2473"/>
      <c r="Q468" s="2473"/>
    </row>
    <row r="469" spans="1:17" ht="15.75" thickBot="1">
      <c r="B469" s="5164" t="s">
        <v>2091</v>
      </c>
      <c r="C469" s="5165"/>
      <c r="D469" s="5165"/>
      <c r="E469" s="5166"/>
      <c r="F469" s="2473"/>
      <c r="G469" s="2473"/>
      <c r="H469" s="2473"/>
      <c r="I469" s="2471"/>
      <c r="J469" s="2471"/>
      <c r="K469" s="2471"/>
      <c r="L469" s="2471"/>
      <c r="M469" s="2473"/>
      <c r="N469" s="2473"/>
      <c r="O469" s="2473"/>
      <c r="P469" s="2473"/>
      <c r="Q469" s="2473"/>
    </row>
    <row r="470" spans="1:17" ht="15.75" thickBot="1">
      <c r="A470" s="2473"/>
      <c r="B470" s="2577"/>
      <c r="C470" s="2577"/>
      <c r="D470" s="2577"/>
      <c r="E470" s="2577"/>
      <c r="F470" s="2577"/>
      <c r="G470" s="2577"/>
      <c r="H470" s="2471"/>
      <c r="I470" s="2578"/>
      <c r="J470" s="2578"/>
      <c r="K470" s="2580"/>
      <c r="L470" s="2471"/>
      <c r="M470" s="2471"/>
      <c r="N470" s="2471"/>
      <c r="O470" s="2471"/>
      <c r="P470" s="2471"/>
      <c r="Q470" s="2471"/>
    </row>
    <row r="471" spans="1:17" ht="15" customHeight="1">
      <c r="B471" s="5167" t="s">
        <v>543</v>
      </c>
      <c r="C471" s="5168"/>
      <c r="D471" s="5168"/>
      <c r="E471" s="5168"/>
      <c r="F471" s="5168"/>
      <c r="G471" s="5168"/>
      <c r="H471" s="5168"/>
      <c r="I471" s="5168"/>
      <c r="J471" s="5168"/>
      <c r="K471" s="5168"/>
      <c r="L471" s="5168"/>
      <c r="M471" s="5168"/>
      <c r="N471" s="5168"/>
      <c r="O471" s="5168"/>
      <c r="P471" s="5168"/>
      <c r="Q471" s="5169"/>
    </row>
    <row r="472" spans="1:17" ht="15.75" customHeight="1" thickBot="1">
      <c r="B472" s="5170"/>
      <c r="C472" s="5171"/>
      <c r="D472" s="5171"/>
      <c r="E472" s="5171"/>
      <c r="F472" s="5171"/>
      <c r="G472" s="5171"/>
      <c r="H472" s="5171"/>
      <c r="I472" s="5171"/>
      <c r="J472" s="5171"/>
      <c r="K472" s="5171"/>
      <c r="L472" s="5171"/>
      <c r="M472" s="5171"/>
      <c r="N472" s="5171"/>
      <c r="O472" s="5171"/>
      <c r="P472" s="5171"/>
      <c r="Q472" s="5172"/>
    </row>
    <row r="473" spans="1:17">
      <c r="A473" s="2473"/>
      <c r="B473" s="2473"/>
      <c r="C473" s="2473"/>
      <c r="D473" s="2473"/>
      <c r="E473" s="2473"/>
      <c r="F473" s="2473"/>
      <c r="G473" s="2473"/>
      <c r="H473" s="2473"/>
      <c r="I473" s="2473"/>
      <c r="J473" s="2473"/>
      <c r="K473" s="2473"/>
      <c r="L473" s="2473"/>
      <c r="M473" s="2473"/>
      <c r="N473" s="2473"/>
      <c r="O473" s="2473"/>
      <c r="P473" s="2473"/>
      <c r="Q473" s="2473"/>
    </row>
    <row r="474" spans="1:17" ht="15.75" thickBot="1">
      <c r="A474" s="2635" t="s">
        <v>550</v>
      </c>
      <c r="B474" s="5140" t="str">
        <f>B475</f>
        <v>Gélatine alimentaire</v>
      </c>
      <c r="C474" s="5140"/>
      <c r="D474" s="5140"/>
      <c r="E474" s="5140"/>
      <c r="F474" s="5140"/>
      <c r="G474" s="5140"/>
      <c r="H474" s="5140"/>
      <c r="I474" s="5140"/>
      <c r="J474" s="5140"/>
      <c r="K474" s="5140"/>
      <c r="L474" s="5140"/>
      <c r="M474" s="5140"/>
      <c r="N474" s="5140"/>
      <c r="O474" s="2473"/>
      <c r="P474" s="2473"/>
      <c r="Q474" s="2473"/>
    </row>
    <row r="475" spans="1:17" ht="15" customHeight="1">
      <c r="A475" s="5141" t="str">
        <f>B475</f>
        <v>Gélatine alimentaire</v>
      </c>
      <c r="B475" s="4610" t="s">
        <v>581</v>
      </c>
      <c r="C475" s="5142"/>
      <c r="D475" s="5142"/>
      <c r="E475" s="5142"/>
      <c r="F475" s="5142"/>
      <c r="G475" s="5142"/>
      <c r="H475" s="5142"/>
      <c r="I475" s="5142"/>
      <c r="J475" s="5142"/>
      <c r="K475" s="5142"/>
      <c r="L475" s="5142"/>
      <c r="M475" s="5142"/>
      <c r="N475" s="5143"/>
      <c r="O475" s="2473"/>
      <c r="P475" s="2473"/>
      <c r="Q475" s="2473"/>
    </row>
    <row r="476" spans="1:17" ht="15" customHeight="1">
      <c r="A476" s="5141"/>
      <c r="B476" s="4613"/>
      <c r="C476" s="4614"/>
      <c r="D476" s="4614"/>
      <c r="E476" s="4614"/>
      <c r="F476" s="4614"/>
      <c r="G476" s="4614"/>
      <c r="H476" s="4614"/>
      <c r="I476" s="4614"/>
      <c r="J476" s="4614"/>
      <c r="K476" s="4614"/>
      <c r="L476" s="4614"/>
      <c r="M476" s="4614"/>
      <c r="N476" s="5144"/>
      <c r="O476" s="2473"/>
      <c r="P476" s="2473"/>
      <c r="Q476" s="2473"/>
    </row>
    <row r="477" spans="1:17" ht="15" customHeight="1">
      <c r="A477" s="5141"/>
      <c r="B477" s="5145" t="s">
        <v>582</v>
      </c>
      <c r="C477" s="5146"/>
      <c r="D477" s="5146"/>
      <c r="E477" s="5146"/>
      <c r="F477" s="5146"/>
      <c r="G477" s="5146"/>
      <c r="H477" s="5146"/>
      <c r="I477" s="5146"/>
      <c r="J477" s="5146"/>
      <c r="K477" s="5146"/>
      <c r="L477" s="5146"/>
      <c r="M477" s="5146"/>
      <c r="N477" s="5147"/>
      <c r="O477" s="2473"/>
      <c r="P477" s="2473"/>
      <c r="Q477" s="2473"/>
    </row>
    <row r="478" spans="1:17" ht="15.75" customHeight="1">
      <c r="A478" s="5141"/>
      <c r="B478" s="5148"/>
      <c r="C478" s="5149"/>
      <c r="D478" s="5149"/>
      <c r="E478" s="5149"/>
      <c r="F478" s="5149"/>
      <c r="G478" s="5149"/>
      <c r="H478" s="5149"/>
      <c r="I478" s="5149"/>
      <c r="J478" s="5149"/>
      <c r="K478" s="5149"/>
      <c r="L478" s="5149"/>
      <c r="M478" s="5149"/>
      <c r="N478" s="5150"/>
      <c r="O478" s="2473"/>
      <c r="P478" s="2473"/>
      <c r="Q478" s="2473"/>
    </row>
    <row r="479" spans="1:17" ht="15.75" customHeight="1">
      <c r="A479" s="5141"/>
      <c r="B479" s="2834"/>
      <c r="C479" s="2835"/>
      <c r="D479" s="2835"/>
      <c r="E479" s="2835"/>
      <c r="F479" s="2835"/>
      <c r="G479" s="2835"/>
      <c r="H479" s="2835"/>
      <c r="I479" s="2835"/>
      <c r="J479" s="2835"/>
      <c r="K479" s="2835"/>
      <c r="L479" s="2835"/>
      <c r="M479" s="2835"/>
      <c r="N479" s="2836" t="s">
        <v>555</v>
      </c>
      <c r="O479" s="2473"/>
      <c r="P479" s="2473"/>
      <c r="Q479" s="2473"/>
    </row>
    <row r="480" spans="1:17" ht="16.5" customHeight="1">
      <c r="A480" s="5141"/>
      <c r="B480" s="2834"/>
      <c r="C480" s="2837" t="s">
        <v>583</v>
      </c>
      <c r="D480" s="2835"/>
      <c r="E480" s="2835"/>
      <c r="F480" s="2835"/>
      <c r="G480" s="2835"/>
      <c r="H480" s="2835"/>
      <c r="I480" s="2835"/>
      <c r="J480" s="2835"/>
      <c r="K480" s="2835"/>
      <c r="L480" s="2835"/>
      <c r="M480" s="2835"/>
      <c r="N480" s="2838"/>
      <c r="O480" s="2473"/>
      <c r="P480" s="2473"/>
      <c r="Q480" s="2473"/>
    </row>
    <row r="481" spans="1:17" ht="15.75" customHeight="1">
      <c r="A481" s="5141"/>
      <c r="B481" s="2834"/>
      <c r="C481" s="2837" t="s">
        <v>584</v>
      </c>
      <c r="D481" s="2835"/>
      <c r="E481" s="2835"/>
      <c r="F481" s="2835"/>
      <c r="G481" s="2835"/>
      <c r="H481" s="2835"/>
      <c r="I481" s="2835"/>
      <c r="J481" s="2835"/>
      <c r="K481" s="2835"/>
      <c r="L481" s="2835"/>
      <c r="M481" s="2835"/>
      <c r="N481" s="2838"/>
      <c r="O481" s="2473"/>
      <c r="P481" s="2473"/>
      <c r="Q481" s="2473"/>
    </row>
    <row r="482" spans="1:17" ht="15.75">
      <c r="A482" s="5141"/>
      <c r="B482" s="2834"/>
      <c r="C482" s="2837" t="s">
        <v>585</v>
      </c>
      <c r="D482" s="2835"/>
      <c r="E482" s="2835"/>
      <c r="F482" s="2835"/>
      <c r="G482" s="2835"/>
      <c r="H482" s="2835"/>
      <c r="I482" s="2835"/>
      <c r="J482" s="2835"/>
      <c r="K482" s="2835"/>
      <c r="L482" s="2835"/>
      <c r="M482" s="2835"/>
      <c r="N482" s="2838"/>
      <c r="O482" s="2473"/>
      <c r="P482" s="2473"/>
      <c r="Q482" s="2473"/>
    </row>
    <row r="483" spans="1:17" ht="15.75" customHeight="1">
      <c r="A483" s="5141"/>
      <c r="B483" s="2834"/>
      <c r="C483" s="2837" t="s">
        <v>586</v>
      </c>
      <c r="D483" s="2835"/>
      <c r="E483" s="2835"/>
      <c r="F483" s="2835"/>
      <c r="G483" s="2835"/>
      <c r="H483" s="2835"/>
      <c r="I483" s="2835"/>
      <c r="J483" s="2835"/>
      <c r="K483" s="2835"/>
      <c r="L483" s="2835"/>
      <c r="M483" s="2835"/>
      <c r="N483" s="2838"/>
      <c r="O483" s="2473"/>
      <c r="P483" s="2473"/>
      <c r="Q483" s="2473"/>
    </row>
    <row r="484" spans="1:17" ht="15.75">
      <c r="A484" s="5141"/>
      <c r="B484" s="2834"/>
      <c r="C484" s="2837" t="s">
        <v>587</v>
      </c>
      <c r="D484" s="2835"/>
      <c r="E484" s="2835"/>
      <c r="F484" s="2835"/>
      <c r="G484" s="2835"/>
      <c r="H484" s="2835"/>
      <c r="I484" s="2835"/>
      <c r="J484" s="2835"/>
      <c r="K484" s="2835"/>
      <c r="L484" s="2835"/>
      <c r="M484" s="2835"/>
      <c r="N484" s="2838"/>
      <c r="O484" s="2473"/>
      <c r="P484" s="2473"/>
      <c r="Q484" s="2473"/>
    </row>
    <row r="485" spans="1:17" ht="15.75">
      <c r="A485" s="5141"/>
      <c r="B485" s="2834"/>
      <c r="C485" s="2837" t="s">
        <v>588</v>
      </c>
      <c r="D485" s="2835"/>
      <c r="E485" s="2835"/>
      <c r="F485" s="2835"/>
      <c r="G485" s="2835"/>
      <c r="H485" s="2835"/>
      <c r="I485" s="2835"/>
      <c r="J485" s="2835"/>
      <c r="K485" s="2835"/>
      <c r="L485" s="2835"/>
      <c r="M485" s="2835"/>
      <c r="N485" s="2838"/>
      <c r="O485" s="2473"/>
      <c r="P485" s="2473"/>
      <c r="Q485" s="2473"/>
    </row>
    <row r="486" spans="1:17" ht="15.75">
      <c r="A486" s="5141"/>
      <c r="B486" s="2834"/>
      <c r="C486" s="2837" t="s">
        <v>589</v>
      </c>
      <c r="D486" s="2835"/>
      <c r="E486" s="2835"/>
      <c r="F486" s="2835"/>
      <c r="G486" s="2835"/>
      <c r="H486" s="2835"/>
      <c r="I486" s="2835"/>
      <c r="J486" s="2835"/>
      <c r="K486" s="2835"/>
      <c r="L486" s="2835"/>
      <c r="M486" s="2835"/>
      <c r="N486" s="2838"/>
      <c r="O486" s="2473"/>
      <c r="P486" s="2473"/>
      <c r="Q486" s="2473"/>
    </row>
    <row r="487" spans="1:17">
      <c r="A487" s="5141"/>
      <c r="B487" s="2834"/>
      <c r="C487" s="2835"/>
      <c r="D487" s="2835"/>
      <c r="E487" s="2835"/>
      <c r="F487" s="2835"/>
      <c r="G487" s="2835"/>
      <c r="H487" s="2835"/>
      <c r="I487" s="2835"/>
      <c r="J487" s="2835"/>
      <c r="K487" s="2835"/>
      <c r="L487" s="2835"/>
      <c r="M487" s="2835"/>
      <c r="N487" s="2838"/>
      <c r="O487" s="2473"/>
      <c r="P487" s="2473"/>
      <c r="Q487" s="2473"/>
    </row>
    <row r="488" spans="1:17">
      <c r="A488" s="5141"/>
      <c r="B488" s="2834"/>
      <c r="C488" s="5173" t="s">
        <v>356</v>
      </c>
      <c r="D488" s="5174"/>
      <c r="E488" s="5174"/>
      <c r="F488" s="5174"/>
      <c r="G488" s="5174"/>
      <c r="H488" s="5174"/>
      <c r="I488" s="5174"/>
      <c r="J488" s="5174"/>
      <c r="K488" s="5174"/>
      <c r="L488" s="5174"/>
      <c r="M488" s="5175"/>
      <c r="N488" s="2838"/>
      <c r="O488" s="2473"/>
      <c r="P488" s="2473"/>
      <c r="Q488" s="2473"/>
    </row>
    <row r="489" spans="1:17">
      <c r="A489" s="5141"/>
      <c r="B489" s="2834"/>
      <c r="C489" s="2839"/>
      <c r="D489" s="2840"/>
      <c r="E489" s="2473"/>
      <c r="F489" s="140" t="s">
        <v>570</v>
      </c>
      <c r="G489" s="2840"/>
      <c r="H489" s="5176" t="s">
        <v>362</v>
      </c>
      <c r="I489" s="5176"/>
      <c r="J489" s="5176"/>
      <c r="K489" s="5176"/>
      <c r="L489" s="5176"/>
      <c r="M489" s="5177"/>
      <c r="N489" s="2838"/>
      <c r="O489" s="2473"/>
      <c r="P489" s="2473"/>
      <c r="Q489" s="2473"/>
    </row>
    <row r="490" spans="1:17" ht="15.75">
      <c r="A490" s="5141"/>
      <c r="B490" s="2834"/>
      <c r="C490" s="2841" t="s">
        <v>569</v>
      </c>
      <c r="D490" s="5178" t="s">
        <v>591</v>
      </c>
      <c r="E490" s="5178"/>
      <c r="F490" s="2842">
        <v>2</v>
      </c>
      <c r="G490" s="2843"/>
      <c r="H490" s="2844" t="s">
        <v>366</v>
      </c>
      <c r="I490" s="2843"/>
      <c r="J490" s="2843"/>
      <c r="K490" s="2845"/>
      <c r="L490" s="2845"/>
      <c r="M490" s="2846"/>
      <c r="N490" s="2838"/>
      <c r="O490" s="2473"/>
      <c r="P490" s="2473"/>
      <c r="Q490" s="2473"/>
    </row>
    <row r="491" spans="1:17" ht="15.75">
      <c r="A491" s="5141"/>
      <c r="B491" s="2834"/>
      <c r="C491" s="2847">
        <v>10</v>
      </c>
      <c r="D491" s="2848" t="s">
        <v>360</v>
      </c>
      <c r="E491" s="2473"/>
      <c r="F491" s="2849">
        <f>C491*F490</f>
        <v>20</v>
      </c>
      <c r="G491" s="2850"/>
      <c r="H491" s="2851" t="s">
        <v>367</v>
      </c>
      <c r="I491" s="2843"/>
      <c r="J491" s="2843"/>
      <c r="K491" s="2845"/>
      <c r="L491" s="2845"/>
      <c r="M491" s="2846"/>
      <c r="N491" s="2838"/>
      <c r="O491" s="2473"/>
      <c r="P491" s="2473"/>
      <c r="Q491" s="2473"/>
    </row>
    <row r="492" spans="1:17" ht="15.75">
      <c r="A492" s="5141"/>
      <c r="B492" s="2834"/>
      <c r="C492" s="2852"/>
      <c r="D492" s="174"/>
      <c r="E492" s="2845"/>
      <c r="F492" s="2845"/>
      <c r="G492" s="2845"/>
      <c r="H492" s="2851" t="s">
        <v>368</v>
      </c>
      <c r="I492" s="2612"/>
      <c r="J492" s="2843"/>
      <c r="K492" s="2845"/>
      <c r="L492" s="2845"/>
      <c r="M492" s="2846"/>
      <c r="N492" s="2838"/>
      <c r="O492" s="2473"/>
      <c r="P492" s="2473"/>
      <c r="Q492" s="2473"/>
    </row>
    <row r="493" spans="1:17" ht="15.75">
      <c r="A493" s="5141"/>
      <c r="B493" s="2834"/>
      <c r="C493" s="2841"/>
      <c r="D493" s="175"/>
      <c r="E493" s="2845"/>
      <c r="F493" s="2845"/>
      <c r="G493" s="2845"/>
      <c r="H493" s="2844" t="s">
        <v>370</v>
      </c>
      <c r="I493" s="2843"/>
      <c r="J493" s="2843"/>
      <c r="K493" s="2845"/>
      <c r="L493" s="2845"/>
      <c r="M493" s="2846"/>
      <c r="N493" s="2838"/>
      <c r="O493" s="2473"/>
      <c r="P493" s="2473"/>
      <c r="Q493" s="2473"/>
    </row>
    <row r="494" spans="1:17" ht="15.75">
      <c r="A494" s="5141"/>
      <c r="B494" s="2834"/>
      <c r="C494" s="176" t="s">
        <v>570</v>
      </c>
      <c r="D494" s="177" t="s">
        <v>592</v>
      </c>
      <c r="E494" s="2853"/>
      <c r="F494" s="2853"/>
      <c r="G494" s="2853"/>
      <c r="H494" s="2853"/>
      <c r="I494" s="2853"/>
      <c r="J494" s="2853"/>
      <c r="K494" s="2853"/>
      <c r="L494" s="2853"/>
      <c r="M494" s="2854"/>
      <c r="N494" s="2838"/>
      <c r="O494" s="2473"/>
      <c r="P494" s="2473"/>
      <c r="Q494" s="2473"/>
    </row>
    <row r="495" spans="1:17" ht="15.75">
      <c r="A495" s="5141"/>
      <c r="B495" s="2834"/>
      <c r="C495" s="180" t="s">
        <v>569</v>
      </c>
      <c r="D495" s="2855" t="s">
        <v>593</v>
      </c>
      <c r="E495" s="2856"/>
      <c r="F495" s="2856"/>
      <c r="G495" s="2856"/>
      <c r="H495" s="2856"/>
      <c r="I495" s="2856"/>
      <c r="J495" s="2856"/>
      <c r="K495" s="2856"/>
      <c r="L495" s="2856"/>
      <c r="M495" s="2857"/>
      <c r="N495" s="2838"/>
      <c r="O495" s="2473"/>
      <c r="P495" s="2473"/>
      <c r="Q495" s="2473"/>
    </row>
    <row r="496" spans="1:17">
      <c r="A496" s="5141"/>
      <c r="B496" s="2858" t="str">
        <f ca="1">CELL("nomfichier",A492)</f>
        <v>D:\Données\1.UPRT\0-UPRT.fait\uprt-php\www\mesimages\fichiers-uprt\ff-fiches-fabrication\ff-fiches-fabrication-maj-08-2020\[ff-5-B.collectivite-conditionnement-gastronormes.xlsx]Cuisiniers.Pesez</v>
      </c>
      <c r="C496" s="2835"/>
      <c r="D496" s="2835"/>
      <c r="E496" s="2835"/>
      <c r="F496" s="2835"/>
      <c r="G496" s="2835"/>
      <c r="H496" s="2835"/>
      <c r="I496" s="2835"/>
      <c r="J496" s="2835"/>
      <c r="K496" s="2835"/>
      <c r="L496" s="2835"/>
      <c r="M496" s="2835"/>
      <c r="N496" s="2838"/>
      <c r="O496" s="2473"/>
      <c r="P496" s="2473"/>
      <c r="Q496" s="2473"/>
    </row>
    <row r="497" spans="1:17" ht="15" customHeight="1">
      <c r="A497" s="5141"/>
      <c r="B497" s="5158" t="s">
        <v>561</v>
      </c>
      <c r="C497" s="5159"/>
      <c r="D497" s="5159"/>
      <c r="E497" s="5159"/>
      <c r="F497" s="5159"/>
      <c r="G497" s="5159"/>
      <c r="H497" s="5159"/>
      <c r="I497" s="5159"/>
      <c r="J497" s="5159"/>
      <c r="K497" s="5159"/>
      <c r="L497" s="5159"/>
      <c r="M497" s="5159"/>
      <c r="N497" s="5160"/>
      <c r="O497" s="2473"/>
      <c r="P497" s="2473"/>
      <c r="Q497" s="2473"/>
    </row>
    <row r="498" spans="1:17" ht="15.75" thickBot="1">
      <c r="A498" s="5141"/>
      <c r="B498" s="5161"/>
      <c r="C498" s="5162"/>
      <c r="D498" s="5162"/>
      <c r="E498" s="5162"/>
      <c r="F498" s="5162"/>
      <c r="G498" s="5162"/>
      <c r="H498" s="5162"/>
      <c r="I498" s="5162"/>
      <c r="J498" s="5162"/>
      <c r="K498" s="5162"/>
      <c r="L498" s="5162"/>
      <c r="M498" s="5162"/>
      <c r="N498" s="5163"/>
      <c r="O498" s="2473"/>
      <c r="P498" s="2473"/>
      <c r="Q498" s="2473"/>
    </row>
    <row r="499" spans="1:17">
      <c r="B499" s="2473"/>
      <c r="C499" s="2473"/>
      <c r="D499" s="2473"/>
      <c r="E499" s="2473"/>
      <c r="F499" s="2473"/>
      <c r="G499" s="2473"/>
      <c r="H499" s="2473"/>
      <c r="I499" s="2473"/>
      <c r="J499" s="2473"/>
      <c r="K499" s="2473"/>
      <c r="L499" s="2473"/>
      <c r="M499" s="2473"/>
      <c r="N499" s="2473"/>
      <c r="O499" s="2473"/>
      <c r="P499" s="2473"/>
      <c r="Q499" s="2473"/>
    </row>
    <row r="500" spans="1:17" ht="15.75" thickBot="1">
      <c r="A500" s="2635" t="s">
        <v>550</v>
      </c>
      <c r="B500" s="5140" t="str">
        <f>B501</f>
        <v>ŒUFS poids et %</v>
      </c>
      <c r="C500" s="5140"/>
      <c r="D500" s="5140"/>
      <c r="E500" s="5140"/>
      <c r="F500" s="5140"/>
      <c r="G500" s="5140"/>
      <c r="H500" s="5140"/>
      <c r="I500" s="5140"/>
      <c r="J500" s="5140"/>
      <c r="K500" s="5140"/>
      <c r="L500" s="5140"/>
      <c r="M500" s="5140"/>
      <c r="N500" s="5140"/>
      <c r="O500" s="2473"/>
      <c r="P500" s="2473"/>
      <c r="Q500" s="2473"/>
    </row>
    <row r="501" spans="1:17" ht="15" customHeight="1">
      <c r="A501" s="5141" t="str">
        <f>B501</f>
        <v>ŒUFS poids et %</v>
      </c>
      <c r="B501" s="4610" t="s">
        <v>357</v>
      </c>
      <c r="C501" s="5142"/>
      <c r="D501" s="5142"/>
      <c r="E501" s="5142"/>
      <c r="F501" s="5142"/>
      <c r="G501" s="5142"/>
      <c r="H501" s="5142"/>
      <c r="I501" s="5142"/>
      <c r="J501" s="5142"/>
      <c r="K501" s="5142"/>
      <c r="L501" s="5142"/>
      <c r="M501" s="5142"/>
      <c r="N501" s="5143"/>
      <c r="O501" s="2473"/>
      <c r="P501" s="2473"/>
      <c r="Q501" s="2473"/>
    </row>
    <row r="502" spans="1:17" ht="15" customHeight="1">
      <c r="A502" s="5141"/>
      <c r="B502" s="4613"/>
      <c r="C502" s="4614"/>
      <c r="D502" s="4614"/>
      <c r="E502" s="4614"/>
      <c r="F502" s="4614"/>
      <c r="G502" s="4614"/>
      <c r="H502" s="4614"/>
      <c r="I502" s="4614"/>
      <c r="J502" s="4614"/>
      <c r="K502" s="4614"/>
      <c r="L502" s="4614"/>
      <c r="M502" s="4614"/>
      <c r="N502" s="5144"/>
      <c r="O502" s="2473"/>
      <c r="P502" s="2473"/>
      <c r="Q502" s="2473"/>
    </row>
    <row r="503" spans="1:17" ht="15" customHeight="1">
      <c r="A503" s="5141"/>
      <c r="B503" s="5145" t="s">
        <v>281</v>
      </c>
      <c r="C503" s="5146"/>
      <c r="D503" s="5146"/>
      <c r="E503" s="5146"/>
      <c r="F503" s="5146"/>
      <c r="G503" s="5146"/>
      <c r="H503" s="5146"/>
      <c r="I503" s="5146"/>
      <c r="J503" s="5146"/>
      <c r="K503" s="5146"/>
      <c r="L503" s="5146"/>
      <c r="M503" s="5146"/>
      <c r="N503" s="5147"/>
      <c r="O503" s="2473"/>
      <c r="P503" s="2473"/>
      <c r="Q503" s="2473"/>
    </row>
    <row r="504" spans="1:17" ht="15.75" customHeight="1">
      <c r="A504" s="5141"/>
      <c r="B504" s="5148"/>
      <c r="C504" s="5149"/>
      <c r="D504" s="5149"/>
      <c r="E504" s="5149"/>
      <c r="F504" s="5149"/>
      <c r="G504" s="5149"/>
      <c r="H504" s="5149"/>
      <c r="I504" s="5149"/>
      <c r="J504" s="5149"/>
      <c r="K504" s="5149"/>
      <c r="L504" s="5149"/>
      <c r="M504" s="5149"/>
      <c r="N504" s="5150"/>
      <c r="O504" s="2473"/>
      <c r="P504" s="2473"/>
      <c r="Q504" s="2473"/>
    </row>
    <row r="505" spans="1:17" ht="15" customHeight="1">
      <c r="A505" s="5141"/>
      <c r="B505" s="5151" t="s">
        <v>357</v>
      </c>
      <c r="C505" s="5152"/>
      <c r="D505" s="5152"/>
      <c r="E505" s="5152"/>
      <c r="F505" s="5152"/>
      <c r="G505" s="5152"/>
      <c r="H505" s="5152"/>
      <c r="I505" s="5152"/>
      <c r="J505" s="5152"/>
      <c r="K505" s="5152"/>
      <c r="L505" s="5152"/>
      <c r="M505" s="5152"/>
      <c r="N505" s="5153"/>
      <c r="O505" s="2473"/>
      <c r="P505" s="2473"/>
      <c r="Q505" s="2473"/>
    </row>
    <row r="506" spans="1:17" ht="15.75" customHeight="1">
      <c r="A506" s="5141"/>
      <c r="B506" s="136" t="s">
        <v>569</v>
      </c>
      <c r="C506" s="2859"/>
      <c r="D506" s="2860" t="s">
        <v>570</v>
      </c>
      <c r="E506" s="2859"/>
      <c r="F506" s="2859"/>
      <c r="G506" s="2861" t="s">
        <v>569</v>
      </c>
      <c r="H506" s="2859"/>
      <c r="I506" s="2860" t="s">
        <v>570</v>
      </c>
      <c r="J506" s="2859"/>
      <c r="K506" s="2861" t="s">
        <v>569</v>
      </c>
      <c r="L506" s="2859"/>
      <c r="M506" s="2860" t="s">
        <v>570</v>
      </c>
      <c r="N506" s="2862"/>
      <c r="O506" s="2473"/>
      <c r="P506" s="2473"/>
      <c r="Q506" s="2473"/>
    </row>
    <row r="507" spans="1:17" ht="18.75" customHeight="1">
      <c r="A507" s="5141"/>
      <c r="B507" s="5154" t="s">
        <v>571</v>
      </c>
      <c r="C507" s="5155"/>
      <c r="D507" s="2863">
        <v>50</v>
      </c>
      <c r="E507" s="2864">
        <v>1</v>
      </c>
      <c r="F507" s="2865"/>
      <c r="G507" s="5156" t="s">
        <v>572</v>
      </c>
      <c r="H507" s="5157"/>
      <c r="I507" s="2863">
        <v>20</v>
      </c>
      <c r="J507" s="2866">
        <f>I507/D507</f>
        <v>0.4</v>
      </c>
      <c r="K507" s="5156" t="s">
        <v>573</v>
      </c>
      <c r="L507" s="5157"/>
      <c r="M507" s="2863">
        <v>30</v>
      </c>
      <c r="N507" s="2867">
        <f>M507/D507</f>
        <v>0.6</v>
      </c>
      <c r="O507" s="2473"/>
      <c r="P507" s="2473"/>
      <c r="Q507" s="2473"/>
    </row>
    <row r="508" spans="1:17" ht="15.75">
      <c r="A508" s="5141"/>
      <c r="B508" s="2868">
        <v>4</v>
      </c>
      <c r="C508" s="2869" t="s">
        <v>574</v>
      </c>
      <c r="D508" s="2869">
        <f>B508*D507</f>
        <v>200</v>
      </c>
      <c r="E508" s="2848" t="s">
        <v>348</v>
      </c>
      <c r="F508" s="2473"/>
      <c r="G508" s="2868">
        <v>10</v>
      </c>
      <c r="H508" s="2869" t="s">
        <v>575</v>
      </c>
      <c r="I508" s="2869">
        <f>G508*I507</f>
        <v>200</v>
      </c>
      <c r="J508" s="2848" t="s">
        <v>348</v>
      </c>
      <c r="K508" s="2868">
        <v>12</v>
      </c>
      <c r="L508" s="2869" t="s">
        <v>576</v>
      </c>
      <c r="M508" s="2869">
        <f>K508*M507</f>
        <v>360</v>
      </c>
      <c r="N508" s="2870" t="s">
        <v>348</v>
      </c>
      <c r="O508" s="2473"/>
      <c r="P508" s="2473"/>
      <c r="Q508" s="2473"/>
    </row>
    <row r="509" spans="1:17" ht="15.75" customHeight="1">
      <c r="A509" s="5141"/>
      <c r="B509" s="2871" t="s">
        <v>284</v>
      </c>
      <c r="C509" s="2872" t="s">
        <v>363</v>
      </c>
      <c r="D509" s="2872" t="s">
        <v>364</v>
      </c>
      <c r="E509" s="2872" t="s">
        <v>365</v>
      </c>
      <c r="F509" s="2473"/>
      <c r="G509" s="2871" t="s">
        <v>284</v>
      </c>
      <c r="H509" s="2872" t="s">
        <v>363</v>
      </c>
      <c r="I509" s="2872" t="s">
        <v>364</v>
      </c>
      <c r="J509" s="2872" t="s">
        <v>365</v>
      </c>
      <c r="K509" s="2871" t="s">
        <v>284</v>
      </c>
      <c r="L509" s="2872" t="s">
        <v>363</v>
      </c>
      <c r="M509" s="2872" t="s">
        <v>364</v>
      </c>
      <c r="N509" s="2873" t="s">
        <v>365</v>
      </c>
      <c r="O509" s="2473"/>
      <c r="P509" s="2473"/>
      <c r="Q509" s="2473"/>
    </row>
    <row r="510" spans="1:17">
      <c r="A510" s="5141"/>
      <c r="B510" s="2874">
        <f>D508</f>
        <v>200</v>
      </c>
      <c r="C510" s="2875">
        <f>B510*C511</f>
        <v>24.489795918367346</v>
      </c>
      <c r="D510" s="2875">
        <f>B510*D511</f>
        <v>22.448979591836736</v>
      </c>
      <c r="E510" s="2875">
        <f>B510*E511</f>
        <v>153.0612244897959</v>
      </c>
      <c r="F510" s="2473"/>
      <c r="G510" s="2874">
        <f>I508</f>
        <v>200</v>
      </c>
      <c r="H510" s="2876">
        <f>G510*H511</f>
        <v>34.4</v>
      </c>
      <c r="I510" s="2876">
        <f>G510*I511</f>
        <v>64.600000000000009</v>
      </c>
      <c r="J510" s="2876">
        <f>G510*J511</f>
        <v>101</v>
      </c>
      <c r="K510" s="2874">
        <f>M508</f>
        <v>360</v>
      </c>
      <c r="L510" s="2875">
        <f>K510*L511</f>
        <v>39.96</v>
      </c>
      <c r="M510" s="2875">
        <f>K510*M511</f>
        <v>0</v>
      </c>
      <c r="N510" s="2877">
        <f>K510*N511</f>
        <v>320</v>
      </c>
      <c r="O510" s="2473"/>
      <c r="P510" s="2473"/>
      <c r="Q510" s="2473"/>
    </row>
    <row r="511" spans="1:17">
      <c r="A511" s="5141"/>
      <c r="B511" s="2878">
        <f>C511+D511+E511</f>
        <v>1</v>
      </c>
      <c r="C511" s="2879">
        <v>0.12244897959183673</v>
      </c>
      <c r="D511" s="2879">
        <v>0.11224489795918367</v>
      </c>
      <c r="E511" s="2879">
        <v>0.76530612244897955</v>
      </c>
      <c r="F511" s="2473"/>
      <c r="G511" s="2878">
        <f>H511+I511+J511</f>
        <v>1</v>
      </c>
      <c r="H511" s="2879">
        <v>0.17199999999999999</v>
      </c>
      <c r="I511" s="2879">
        <v>0.32300000000000001</v>
      </c>
      <c r="J511" s="2879">
        <v>0.505</v>
      </c>
      <c r="K511" s="2878">
        <f>L511+M511+N511</f>
        <v>0.99988888888888894</v>
      </c>
      <c r="L511" s="2879">
        <v>0.111</v>
      </c>
      <c r="M511" s="2880">
        <v>0</v>
      </c>
      <c r="N511" s="2881">
        <v>0.88888888888888895</v>
      </c>
      <c r="O511" s="2473"/>
      <c r="P511" s="2473"/>
      <c r="Q511" s="2473"/>
    </row>
    <row r="512" spans="1:17">
      <c r="A512" s="5141"/>
      <c r="B512" s="2882"/>
      <c r="C512" s="2860" t="s">
        <v>570</v>
      </c>
      <c r="D512" s="2860" t="s">
        <v>570</v>
      </c>
      <c r="E512" s="2860" t="s">
        <v>570</v>
      </c>
      <c r="F512" s="2883"/>
      <c r="G512" s="2882"/>
      <c r="H512" s="2860" t="s">
        <v>570</v>
      </c>
      <c r="I512" s="2860" t="s">
        <v>570</v>
      </c>
      <c r="J512" s="2860" t="s">
        <v>570</v>
      </c>
      <c r="K512" s="2882"/>
      <c r="L512" s="2860" t="s">
        <v>570</v>
      </c>
      <c r="M512" s="2884"/>
      <c r="N512" s="159" t="s">
        <v>570</v>
      </c>
      <c r="O512" s="2473"/>
      <c r="P512" s="2473"/>
      <c r="Q512" s="2473"/>
    </row>
    <row r="513" spans="1:17">
      <c r="A513" s="5141"/>
      <c r="B513" s="160" t="s">
        <v>570</v>
      </c>
      <c r="C513" s="161" t="s">
        <v>579</v>
      </c>
      <c r="D513" s="162"/>
      <c r="E513" s="162"/>
      <c r="F513" s="162"/>
      <c r="G513" s="162"/>
      <c r="H513" s="162"/>
      <c r="I513" s="162"/>
      <c r="J513" s="162"/>
      <c r="K513" s="162"/>
      <c r="L513" s="162"/>
      <c r="M513" s="162"/>
      <c r="N513" s="2885"/>
      <c r="O513" s="2473"/>
      <c r="P513" s="2473"/>
      <c r="Q513" s="2473"/>
    </row>
    <row r="514" spans="1:17" ht="15.75">
      <c r="A514" s="5141"/>
      <c r="B514" s="164" t="s">
        <v>569</v>
      </c>
      <c r="C514" s="165" t="s">
        <v>580</v>
      </c>
      <c r="D514" s="162"/>
      <c r="E514" s="162"/>
      <c r="F514" s="162"/>
      <c r="G514" s="162"/>
      <c r="H514" s="162"/>
      <c r="I514" s="162"/>
      <c r="J514" s="162"/>
      <c r="K514" s="162"/>
      <c r="L514" s="162"/>
      <c r="M514" s="2835"/>
      <c r="N514" s="2886" t="s">
        <v>555</v>
      </c>
      <c r="O514" s="2473"/>
      <c r="P514" s="2473"/>
      <c r="Q514" s="2473"/>
    </row>
    <row r="515" spans="1:17">
      <c r="A515" s="5141"/>
      <c r="B515" s="2887"/>
      <c r="C515" s="140"/>
      <c r="D515" s="2888" t="s">
        <v>553</v>
      </c>
      <c r="E515" s="2889" t="s">
        <v>376</v>
      </c>
      <c r="F515" s="2473"/>
      <c r="G515" s="2880"/>
      <c r="H515" s="140"/>
      <c r="I515" s="140"/>
      <c r="J515" s="140"/>
      <c r="K515" s="162"/>
      <c r="L515" s="162"/>
      <c r="M515" s="2835"/>
      <c r="N515" s="2885"/>
      <c r="O515" s="2473"/>
      <c r="P515" s="2473"/>
      <c r="Q515" s="2473"/>
    </row>
    <row r="516" spans="1:17" ht="15" customHeight="1">
      <c r="A516" s="5141"/>
      <c r="B516" s="5158" t="s">
        <v>561</v>
      </c>
      <c r="C516" s="5159"/>
      <c r="D516" s="5159"/>
      <c r="E516" s="5159"/>
      <c r="F516" s="5159"/>
      <c r="G516" s="5159"/>
      <c r="H516" s="5159"/>
      <c r="I516" s="5159"/>
      <c r="J516" s="5159"/>
      <c r="K516" s="5159"/>
      <c r="L516" s="5159"/>
      <c r="M516" s="5159"/>
      <c r="N516" s="5160"/>
      <c r="O516" s="2473"/>
      <c r="P516" s="2473"/>
      <c r="Q516" s="2473"/>
    </row>
    <row r="517" spans="1:17" ht="15.75" thickBot="1">
      <c r="A517" s="5141"/>
      <c r="B517" s="5161"/>
      <c r="C517" s="5162"/>
      <c r="D517" s="5162"/>
      <c r="E517" s="5162"/>
      <c r="F517" s="5162"/>
      <c r="G517" s="5162"/>
      <c r="H517" s="5162"/>
      <c r="I517" s="5162"/>
      <c r="J517" s="5162"/>
      <c r="K517" s="5162"/>
      <c r="L517" s="5162"/>
      <c r="M517" s="5162"/>
      <c r="N517" s="5163"/>
      <c r="O517" s="2473"/>
      <c r="P517" s="2473"/>
      <c r="Q517" s="2473"/>
    </row>
    <row r="518" spans="1:17">
      <c r="A518" s="2473"/>
      <c r="B518" s="2577"/>
      <c r="C518" s="2577"/>
      <c r="D518" s="2577"/>
      <c r="E518" s="2577"/>
      <c r="F518" s="2577"/>
      <c r="G518" s="2577"/>
      <c r="H518" s="2471"/>
      <c r="I518" s="2578"/>
      <c r="J518" s="2578"/>
      <c r="K518" s="2580"/>
      <c r="L518" s="2471"/>
      <c r="M518" s="2471"/>
      <c r="N518" s="2471"/>
      <c r="O518" s="2471"/>
      <c r="P518" s="2471"/>
      <c r="Q518" s="2471"/>
    </row>
    <row r="519" spans="1:17">
      <c r="A519" s="2512"/>
      <c r="B519" s="2513"/>
      <c r="C519" s="2514"/>
      <c r="D519" s="2514"/>
      <c r="E519" s="2514"/>
      <c r="F519" s="2514"/>
      <c r="G519" s="2514"/>
      <c r="H519" s="2514"/>
      <c r="I519" s="2514"/>
      <c r="J519" s="2513"/>
      <c r="K519" s="2513"/>
      <c r="L519" s="2513"/>
      <c r="M519" s="2512"/>
      <c r="N519" s="2512"/>
      <c r="O519" s="2512"/>
      <c r="P519" s="2512"/>
      <c r="Q519" s="2512"/>
    </row>
    <row r="520" spans="1:17" ht="16.5" thickBot="1">
      <c r="A520" s="2473"/>
      <c r="B520" s="2890"/>
      <c r="C520" s="2891"/>
      <c r="D520" s="2891"/>
      <c r="E520" s="2891"/>
      <c r="F520" s="2891"/>
      <c r="G520" s="2891"/>
      <c r="H520" s="2471"/>
      <c r="I520" s="2471"/>
      <c r="J520" s="2471"/>
      <c r="K520" s="2471"/>
      <c r="L520" s="2471"/>
      <c r="M520" s="2471"/>
      <c r="N520" s="2471"/>
      <c r="O520" s="2471"/>
      <c r="P520" s="2471"/>
      <c r="Q520" s="2473"/>
    </row>
    <row r="521" spans="1:17" ht="15.75">
      <c r="B521" s="2892"/>
      <c r="C521" s="2893"/>
      <c r="D521" s="2893"/>
      <c r="E521" s="2893"/>
      <c r="F521" s="2893"/>
      <c r="G521" s="2893"/>
      <c r="H521" s="2893"/>
      <c r="I521" s="2893"/>
      <c r="J521" s="2894" t="s">
        <v>2092</v>
      </c>
      <c r="K521" s="2471"/>
      <c r="L521" s="2471"/>
      <c r="M521" s="2471"/>
      <c r="N521" s="2471"/>
      <c r="O521" s="2471"/>
      <c r="P521" s="2471"/>
      <c r="Q521" s="2473"/>
    </row>
    <row r="522" spans="1:17">
      <c r="B522" s="2895"/>
      <c r="C522" s="2896" t="s">
        <v>2093</v>
      </c>
      <c r="D522" s="2897">
        <v>0.44</v>
      </c>
      <c r="E522" s="2471"/>
      <c r="F522" s="2898" t="s">
        <v>2093</v>
      </c>
      <c r="G522" s="2897">
        <v>100</v>
      </c>
      <c r="H522" s="2471"/>
      <c r="I522" s="2899" t="s">
        <v>2094</v>
      </c>
      <c r="J522" s="2900">
        <v>115</v>
      </c>
      <c r="K522" s="2471"/>
      <c r="L522" s="2471"/>
      <c r="M522" s="2473"/>
      <c r="N522" s="2473"/>
      <c r="O522" s="2473"/>
      <c r="P522" s="2473"/>
      <c r="Q522" s="2473"/>
    </row>
    <row r="523" spans="1:17">
      <c r="B523" s="2901"/>
      <c r="C523" s="2902" t="s">
        <v>2095</v>
      </c>
      <c r="D523" s="2903">
        <v>60</v>
      </c>
      <c r="E523" s="2471"/>
      <c r="F523" s="2902" t="s">
        <v>2096</v>
      </c>
      <c r="G523" s="2904">
        <v>10</v>
      </c>
      <c r="H523" s="2471"/>
      <c r="I523" s="2898" t="s">
        <v>2093</v>
      </c>
      <c r="J523" s="2905">
        <v>133</v>
      </c>
      <c r="K523" s="2471"/>
      <c r="L523" s="2471"/>
      <c r="M523" s="2473"/>
      <c r="N523" s="2473"/>
      <c r="O523" s="2473"/>
      <c r="P523" s="2473"/>
      <c r="Q523" s="2473"/>
    </row>
    <row r="524" spans="1:17">
      <c r="B524" s="2906"/>
      <c r="C524" s="2907" t="s">
        <v>2096</v>
      </c>
      <c r="D524" s="2908">
        <f>D522*D523%</f>
        <v>0.26400000000000001</v>
      </c>
      <c r="E524" s="2471"/>
      <c r="F524" s="2909" t="s">
        <v>2094</v>
      </c>
      <c r="G524" s="2908">
        <f>IF(G522=0,0,G522+G523)</f>
        <v>110</v>
      </c>
      <c r="H524" s="2471"/>
      <c r="I524" s="2907" t="s">
        <v>2096</v>
      </c>
      <c r="J524" s="2910">
        <f>IF(J522=0,0,IF(J523=0,0,J522-J523))</f>
        <v>-18</v>
      </c>
      <c r="K524" s="2471"/>
      <c r="L524" s="2471"/>
      <c r="M524" s="2473"/>
      <c r="N524" s="2473"/>
      <c r="O524" s="2473"/>
      <c r="P524" s="2473"/>
      <c r="Q524" s="2473"/>
    </row>
    <row r="525" spans="1:17">
      <c r="B525" s="2911"/>
      <c r="C525" s="2909" t="s">
        <v>2094</v>
      </c>
      <c r="D525" s="2908">
        <f>((D522*D523)/100)+D522</f>
        <v>0.70399999999999996</v>
      </c>
      <c r="E525" s="2471"/>
      <c r="F525" s="2912" t="s">
        <v>2095</v>
      </c>
      <c r="G525" s="2913">
        <f>IF(G522=0,0,IF(ISBLANK(G522),0,(G523/G522)*100))</f>
        <v>10</v>
      </c>
      <c r="H525" s="2471"/>
      <c r="I525" s="2912" t="s">
        <v>2095</v>
      </c>
      <c r="J525" s="2914">
        <f>IF(J523=0,0,IF(ISBLANK(J523),0,(J524/J523)*100))</f>
        <v>-13.533834586466165</v>
      </c>
      <c r="K525" s="2471"/>
      <c r="L525" s="2471"/>
      <c r="M525" s="2473"/>
      <c r="N525" s="2473"/>
      <c r="O525" s="2473"/>
      <c r="P525" s="2473"/>
      <c r="Q525" s="2473"/>
    </row>
    <row r="526" spans="1:17">
      <c r="B526" s="2915"/>
      <c r="C526" s="2916"/>
      <c r="D526" s="2917"/>
      <c r="E526" s="2918"/>
      <c r="F526" s="2919"/>
      <c r="G526" s="2920"/>
      <c r="H526" s="2918"/>
      <c r="I526" s="2919"/>
      <c r="J526" s="2921"/>
      <c r="K526" s="2471"/>
      <c r="L526" s="2471"/>
      <c r="M526" s="2473"/>
      <c r="N526" s="2473"/>
      <c r="O526" s="2473"/>
      <c r="P526" s="2473"/>
      <c r="Q526" s="2473"/>
    </row>
    <row r="527" spans="1:17">
      <c r="B527" s="2895"/>
      <c r="C527" s="2898" t="s">
        <v>2093</v>
      </c>
      <c r="D527" s="2897">
        <v>5.8970000000000002</v>
      </c>
      <c r="E527" s="2471"/>
      <c r="F527" s="2899" t="s">
        <v>2094</v>
      </c>
      <c r="G527" s="2904">
        <v>9.64</v>
      </c>
      <c r="H527" s="2471"/>
      <c r="I527" s="2899" t="s">
        <v>2094</v>
      </c>
      <c r="J527" s="2900">
        <v>100</v>
      </c>
      <c r="K527" s="2471"/>
      <c r="L527" s="2471"/>
      <c r="M527" s="2473"/>
      <c r="N527" s="2473"/>
      <c r="O527" s="2473"/>
      <c r="P527" s="2473"/>
      <c r="Q527" s="2473"/>
    </row>
    <row r="528" spans="1:17" ht="45">
      <c r="B528" s="2922"/>
      <c r="C528" s="2899" t="s">
        <v>2094</v>
      </c>
      <c r="D528" s="2904">
        <v>9.64</v>
      </c>
      <c r="E528" s="2471"/>
      <c r="F528" s="2923" t="s">
        <v>2095</v>
      </c>
      <c r="G528" s="2924">
        <v>63.5</v>
      </c>
      <c r="H528" s="2471"/>
      <c r="I528" s="2923" t="s">
        <v>2096</v>
      </c>
      <c r="J528" s="2900">
        <v>50</v>
      </c>
      <c r="K528" s="2471"/>
      <c r="L528" s="2471"/>
      <c r="M528" s="2473"/>
      <c r="N528" s="2473"/>
      <c r="O528" s="2473"/>
      <c r="P528" s="2473"/>
      <c r="Q528" s="2473"/>
    </row>
    <row r="529" spans="1:17">
      <c r="B529" s="2906"/>
      <c r="C529" s="2907" t="s">
        <v>2096</v>
      </c>
      <c r="D529" s="2908">
        <f>IF(D527=0,0,IF(D528=0,0,D528-D527))</f>
        <v>3.7430000000000003</v>
      </c>
      <c r="E529" s="2471"/>
      <c r="F529" s="2907" t="s">
        <v>2096</v>
      </c>
      <c r="G529" s="2908">
        <f>G527-G530</f>
        <v>3.7439755351681958</v>
      </c>
      <c r="H529" s="2471"/>
      <c r="I529" s="2909" t="s">
        <v>2093</v>
      </c>
      <c r="J529" s="2910">
        <f>IF(J527=0,0,IF(ISBLANK(J527),0,J527-J528))</f>
        <v>50</v>
      </c>
      <c r="K529" s="2471"/>
      <c r="L529" s="2471"/>
      <c r="M529" s="2473"/>
      <c r="N529" s="2473"/>
      <c r="O529" s="2473"/>
      <c r="P529" s="2473"/>
      <c r="Q529" s="2473"/>
    </row>
    <row r="530" spans="1:17">
      <c r="B530" s="2925"/>
      <c r="C530" s="2926" t="s">
        <v>2095</v>
      </c>
      <c r="D530" s="2927">
        <f>IF(D527=0,0,IF(ISBLANK(D527),0,(D529/D527)*100))</f>
        <v>63.472952348651859</v>
      </c>
      <c r="E530" s="2471"/>
      <c r="F530" s="2928" t="s">
        <v>2093</v>
      </c>
      <c r="G530" s="2929">
        <f>(G527/(100+G528)*100)</f>
        <v>5.8960244648318048</v>
      </c>
      <c r="H530" s="2471"/>
      <c r="I530" s="2926" t="s">
        <v>2095</v>
      </c>
      <c r="J530" s="2930">
        <f>IF(J529=0,0,IF(ISBLANK(J528),0,(J528/J529)*100))</f>
        <v>100</v>
      </c>
      <c r="K530" s="2471"/>
      <c r="L530" s="2471"/>
      <c r="M530" s="2473"/>
      <c r="N530" s="2473"/>
      <c r="O530" s="2473"/>
      <c r="P530" s="2473"/>
      <c r="Q530" s="2473"/>
    </row>
    <row r="531" spans="1:17">
      <c r="B531" s="5131" t="s">
        <v>2091</v>
      </c>
      <c r="C531" s="5132"/>
      <c r="D531" s="5132"/>
      <c r="E531" s="5132"/>
      <c r="F531" s="5132"/>
      <c r="G531" s="5132"/>
      <c r="H531" s="5132"/>
      <c r="I531" s="5132"/>
      <c r="J531" s="5132"/>
      <c r="K531" s="2471"/>
      <c r="L531" s="2471"/>
      <c r="M531" s="2473"/>
      <c r="N531" s="2473"/>
      <c r="O531" s="2473"/>
      <c r="P531" s="2473"/>
      <c r="Q531" s="2473"/>
    </row>
    <row r="532" spans="1:17">
      <c r="A532" s="2473"/>
      <c r="B532" s="2577"/>
      <c r="C532" s="2577"/>
      <c r="D532" s="2577"/>
      <c r="E532" s="2577"/>
      <c r="F532" s="2577"/>
      <c r="G532" s="2577"/>
      <c r="H532" s="2471"/>
      <c r="I532" s="2578"/>
      <c r="J532" s="2578"/>
      <c r="K532" s="2580"/>
      <c r="L532" s="2580"/>
      <c r="M532" s="2578"/>
      <c r="N532" s="2578"/>
      <c r="O532" s="2473"/>
      <c r="P532" s="2473"/>
      <c r="Q532" s="2471"/>
    </row>
    <row r="533" spans="1:17">
      <c r="A533" s="2473"/>
      <c r="B533" s="2577"/>
      <c r="C533" s="2577"/>
      <c r="D533" s="2577"/>
      <c r="E533" s="2577"/>
      <c r="F533" s="2577"/>
      <c r="G533" s="2577"/>
      <c r="H533" s="2471"/>
      <c r="I533" s="2578"/>
      <c r="J533" s="2578"/>
      <c r="K533" s="2580"/>
      <c r="L533" s="2580"/>
      <c r="M533" s="2578"/>
      <c r="N533" s="2578"/>
      <c r="O533" s="2473"/>
      <c r="P533" s="2473"/>
      <c r="Q533" s="2471"/>
    </row>
    <row r="534" spans="1:17">
      <c r="A534" s="2473"/>
      <c r="B534" s="2931">
        <v>15</v>
      </c>
      <c r="C534" s="2931">
        <v>15</v>
      </c>
      <c r="D534" s="2931">
        <v>15</v>
      </c>
      <c r="E534" s="2931">
        <v>15</v>
      </c>
      <c r="F534" s="2931">
        <v>15</v>
      </c>
      <c r="G534" s="2931">
        <v>15</v>
      </c>
      <c r="H534" s="2932" t="s">
        <v>2097</v>
      </c>
      <c r="I534" s="2931">
        <v>15</v>
      </c>
      <c r="J534" s="2931">
        <v>15</v>
      </c>
      <c r="K534" s="2931">
        <v>15</v>
      </c>
      <c r="L534" s="2931">
        <v>15</v>
      </c>
      <c r="M534" s="2931">
        <v>15</v>
      </c>
      <c r="N534" s="2931">
        <v>15</v>
      </c>
      <c r="O534" s="2933" t="s">
        <v>2097</v>
      </c>
      <c r="P534" s="2473"/>
      <c r="Q534" s="2471"/>
    </row>
    <row r="535" spans="1:17" ht="18">
      <c r="A535" s="2473"/>
      <c r="B535" s="2934" t="s">
        <v>2098</v>
      </c>
      <c r="C535" s="2935"/>
      <c r="D535" s="2935"/>
      <c r="E535" s="2935"/>
      <c r="F535" s="2935"/>
      <c r="G535" s="2936" t="s">
        <v>2099</v>
      </c>
      <c r="H535" s="2473"/>
      <c r="I535" s="2934" t="s">
        <v>2100</v>
      </c>
      <c r="J535" s="2935"/>
      <c r="K535" s="2935"/>
      <c r="L535" s="2935"/>
      <c r="M535" s="2935"/>
      <c r="N535" s="2936" t="s">
        <v>2099</v>
      </c>
      <c r="O535" s="2473"/>
      <c r="P535" s="2473"/>
      <c r="Q535" s="2471"/>
    </row>
    <row r="536" spans="1:17" ht="15.75">
      <c r="A536" s="2473"/>
      <c r="B536" s="2937" t="s">
        <v>5</v>
      </c>
      <c r="C536" s="2938">
        <v>1000</v>
      </c>
      <c r="D536" s="2939" t="s">
        <v>5</v>
      </c>
      <c r="E536" s="2938">
        <v>1000</v>
      </c>
      <c r="F536" s="2937" t="s">
        <v>5</v>
      </c>
      <c r="G536" s="2938">
        <v>100</v>
      </c>
      <c r="H536" s="2473"/>
      <c r="I536" s="2940" t="s">
        <v>5</v>
      </c>
      <c r="J536" s="2941">
        <v>1</v>
      </c>
      <c r="K536" s="2939" t="s">
        <v>5</v>
      </c>
      <c r="L536" s="2941">
        <v>1</v>
      </c>
      <c r="M536" s="2937" t="s">
        <v>5</v>
      </c>
      <c r="N536" s="2941">
        <v>1</v>
      </c>
      <c r="O536" s="2473"/>
      <c r="P536" s="2473"/>
      <c r="Q536" s="2471"/>
    </row>
    <row r="537" spans="1:17" ht="15.75">
      <c r="A537" s="2473"/>
      <c r="B537" s="2942" t="s">
        <v>6</v>
      </c>
      <c r="C537" s="2943">
        <v>2000</v>
      </c>
      <c r="D537" s="2944" t="s">
        <v>8</v>
      </c>
      <c r="E537" s="2943">
        <v>327</v>
      </c>
      <c r="F537" s="2942" t="s">
        <v>7</v>
      </c>
      <c r="G537" s="2945">
        <v>40</v>
      </c>
      <c r="H537" s="2473"/>
      <c r="I537" s="2942" t="s">
        <v>6</v>
      </c>
      <c r="J537" s="2946">
        <v>2</v>
      </c>
      <c r="K537" s="2944" t="s">
        <v>8</v>
      </c>
      <c r="L537" s="2946">
        <v>2</v>
      </c>
      <c r="M537" s="2942" t="s">
        <v>7</v>
      </c>
      <c r="N537" s="2945">
        <v>50</v>
      </c>
      <c r="O537" s="2473"/>
      <c r="P537" s="2473"/>
      <c r="Q537" s="2471"/>
    </row>
    <row r="538" spans="1:17" ht="15.75">
      <c r="A538" s="2473"/>
      <c r="B538" s="2947" t="s">
        <v>2101</v>
      </c>
      <c r="C538" s="2948">
        <f>IF(C536=0,0,IF(C537=0,0,C537-C536))</f>
        <v>1000</v>
      </c>
      <c r="D538" s="2947" t="s">
        <v>228</v>
      </c>
      <c r="E538" s="2948">
        <f>IF(E536=0,0,E536+E537)</f>
        <v>1327</v>
      </c>
      <c r="F538" s="2947" t="s">
        <v>2101</v>
      </c>
      <c r="G538" s="2949">
        <f>G539*G537%</f>
        <v>66.666666666666671</v>
      </c>
      <c r="H538" s="2473"/>
      <c r="I538" s="2947" t="s">
        <v>2101</v>
      </c>
      <c r="J538" s="2950">
        <f>IF(J536=0,0,IF(J537=0,0,J537-J536))</f>
        <v>1</v>
      </c>
      <c r="K538" s="2947" t="s">
        <v>228</v>
      </c>
      <c r="L538" s="2950">
        <f>IF(L536=0,0,L536+L537)</f>
        <v>3</v>
      </c>
      <c r="M538" s="2947" t="s">
        <v>2101</v>
      </c>
      <c r="N538" s="2950">
        <f>N539*N537%</f>
        <v>1</v>
      </c>
      <c r="O538" s="2473"/>
      <c r="P538" s="2473"/>
      <c r="Q538" s="2471"/>
    </row>
    <row r="539" spans="1:17" ht="15.75">
      <c r="A539" s="2473"/>
      <c r="B539" s="2951" t="s">
        <v>2102</v>
      </c>
      <c r="C539" s="2952">
        <f>IF(C536=0,0,IF(C537=0,0,C538/C537))</f>
        <v>0.5</v>
      </c>
      <c r="D539" s="2951" t="s">
        <v>2102</v>
      </c>
      <c r="E539" s="2952">
        <f>IF(E536=0,0,E537/E538)</f>
        <v>0.24642049736247174</v>
      </c>
      <c r="F539" s="2947" t="s">
        <v>228</v>
      </c>
      <c r="G539" s="2949">
        <f>G536/(100-G537)*100</f>
        <v>166.66666666666669</v>
      </c>
      <c r="H539" s="2473"/>
      <c r="I539" s="2951" t="s">
        <v>2102</v>
      </c>
      <c r="J539" s="2952">
        <f>IF(J536=0,0,IF(J537=0,0,J538/J537))</f>
        <v>0.5</v>
      </c>
      <c r="K539" s="2951" t="s">
        <v>2102</v>
      </c>
      <c r="L539" s="2952">
        <f>IF(L536=0,0,L537/L538)</f>
        <v>0.66666666666666663</v>
      </c>
      <c r="M539" s="2947" t="s">
        <v>228</v>
      </c>
      <c r="N539" s="2953">
        <f>N536/(100-N537)*100</f>
        <v>2</v>
      </c>
      <c r="O539" s="2473"/>
      <c r="P539" s="2473"/>
      <c r="Q539" s="2471"/>
    </row>
    <row r="540" spans="1:17" ht="15.75">
      <c r="A540" s="2473"/>
      <c r="B540" s="2954" t="s">
        <v>6</v>
      </c>
      <c r="C540" s="2943">
        <v>1780</v>
      </c>
      <c r="D540" s="2955" t="s">
        <v>6</v>
      </c>
      <c r="E540" s="2943">
        <v>2310</v>
      </c>
      <c r="F540" s="2956" t="s">
        <v>6</v>
      </c>
      <c r="G540" s="2957">
        <v>500</v>
      </c>
      <c r="H540" s="2473"/>
      <c r="I540" s="2954" t="s">
        <v>6</v>
      </c>
      <c r="J540" s="2958">
        <v>2</v>
      </c>
      <c r="K540" s="2955" t="s">
        <v>6</v>
      </c>
      <c r="L540" s="2959">
        <v>2</v>
      </c>
      <c r="M540" s="2955" t="s">
        <v>6</v>
      </c>
      <c r="N540" s="2958">
        <v>1</v>
      </c>
      <c r="O540" s="2473"/>
      <c r="P540" s="2473"/>
      <c r="Q540" s="2471"/>
    </row>
    <row r="541" spans="1:17" ht="15.75">
      <c r="A541" s="2473"/>
      <c r="B541" s="2960" t="s">
        <v>5</v>
      </c>
      <c r="C541" s="2938">
        <v>1000</v>
      </c>
      <c r="D541" s="2961" t="s">
        <v>8</v>
      </c>
      <c r="E541" s="2938">
        <v>720</v>
      </c>
      <c r="F541" s="2961" t="s">
        <v>7</v>
      </c>
      <c r="G541" s="2962">
        <v>50</v>
      </c>
      <c r="H541" s="2473"/>
      <c r="I541" s="2960" t="s">
        <v>5</v>
      </c>
      <c r="J541" s="2963">
        <v>1</v>
      </c>
      <c r="K541" s="2961" t="s">
        <v>8</v>
      </c>
      <c r="L541" s="2963">
        <v>1</v>
      </c>
      <c r="M541" s="2961" t="s">
        <v>7</v>
      </c>
      <c r="N541" s="2962">
        <v>50</v>
      </c>
      <c r="O541" s="2473"/>
      <c r="P541" s="2473"/>
      <c r="Q541" s="2471"/>
    </row>
    <row r="542" spans="1:17" ht="15.75">
      <c r="A542" s="2473"/>
      <c r="B542" s="2947" t="s">
        <v>2101</v>
      </c>
      <c r="C542" s="2948">
        <f>IF(C540=0,0,IF(C541=0,0,C540-C541))</f>
        <v>780</v>
      </c>
      <c r="D542" s="2947" t="s">
        <v>2103</v>
      </c>
      <c r="E542" s="2948">
        <f>IF(E540=0,0,IF(E541=0,0,E540-E541))</f>
        <v>1590</v>
      </c>
      <c r="F542" s="2947" t="s">
        <v>2101</v>
      </c>
      <c r="G542" s="2948">
        <f>G540*G541%</f>
        <v>250</v>
      </c>
      <c r="H542" s="2473"/>
      <c r="I542" s="2947" t="s">
        <v>2101</v>
      </c>
      <c r="J542" s="2950">
        <f>IF(J540=0,0,IF(J541=0,0,J540-J541))</f>
        <v>1</v>
      </c>
      <c r="K542" s="2947" t="s">
        <v>2103</v>
      </c>
      <c r="L542" s="2950">
        <f>IF(L540=0,0,IF(L541=0,0,L540-L541))</f>
        <v>1</v>
      </c>
      <c r="M542" s="2947" t="s">
        <v>2101</v>
      </c>
      <c r="N542" s="2950">
        <f>N540*N541%</f>
        <v>0.5</v>
      </c>
      <c r="O542" s="2473"/>
      <c r="P542" s="2473"/>
      <c r="Q542" s="2471"/>
    </row>
    <row r="543" spans="1:17" ht="15.75">
      <c r="A543" s="2473"/>
      <c r="B543" s="2951" t="s">
        <v>2102</v>
      </c>
      <c r="C543" s="2952">
        <f>IF(C540=0,0,C542/C540)</f>
        <v>0.43820224719101125</v>
      </c>
      <c r="D543" s="2951" t="s">
        <v>2102</v>
      </c>
      <c r="E543" s="2952">
        <f>IF(E540=0,0,IF(E541=0,0,E541/E540))</f>
        <v>0.31168831168831168</v>
      </c>
      <c r="F543" s="2951" t="s">
        <v>2103</v>
      </c>
      <c r="G543" s="2964">
        <f>G540-G542</f>
        <v>250</v>
      </c>
      <c r="H543" s="2473"/>
      <c r="I543" s="2951" t="s">
        <v>2102</v>
      </c>
      <c r="J543" s="2952">
        <f>IF(J540=0,0,J542/J540)</f>
        <v>0.5</v>
      </c>
      <c r="K543" s="2951" t="s">
        <v>2102</v>
      </c>
      <c r="L543" s="2952">
        <f>IF(L540=0,0,IF(L541=0,0,L541/L540))</f>
        <v>0.5</v>
      </c>
      <c r="M543" s="2951" t="s">
        <v>2103</v>
      </c>
      <c r="N543" s="2965">
        <f>N540-N542</f>
        <v>0.5</v>
      </c>
      <c r="O543" s="2473"/>
      <c r="P543" s="2473"/>
      <c r="Q543" s="2471"/>
    </row>
    <row r="544" spans="1:17">
      <c r="A544" s="2473"/>
      <c r="B544" s="5133" t="s">
        <v>2091</v>
      </c>
      <c r="C544" s="5134"/>
      <c r="D544" s="5134"/>
      <c r="E544" s="5134"/>
      <c r="F544" s="5134"/>
      <c r="G544" s="5134"/>
      <c r="H544" s="2473"/>
      <c r="I544" s="5133" t="s">
        <v>2091</v>
      </c>
      <c r="J544" s="5134"/>
      <c r="K544" s="5134"/>
      <c r="L544" s="5134"/>
      <c r="M544" s="5134"/>
      <c r="N544" s="5134"/>
      <c r="O544" s="2473"/>
      <c r="P544" s="2473"/>
      <c r="Q544" s="2471"/>
    </row>
    <row r="545" spans="1:17">
      <c r="A545" s="2473"/>
      <c r="B545" s="2577"/>
      <c r="C545" s="2577"/>
      <c r="D545" s="2577"/>
      <c r="E545" s="2577"/>
      <c r="F545" s="2577"/>
      <c r="G545" s="2577"/>
      <c r="H545" s="2471"/>
      <c r="I545" s="2578"/>
      <c r="J545" s="2578"/>
      <c r="K545" s="2580"/>
      <c r="L545" s="2580"/>
      <c r="M545" s="2578"/>
      <c r="N545" s="2578"/>
      <c r="O545" s="2473"/>
      <c r="P545" s="2473"/>
      <c r="Q545" s="2471"/>
    </row>
    <row r="546" spans="1:17">
      <c r="A546" s="2512"/>
      <c r="B546" s="2513"/>
      <c r="C546" s="2514"/>
      <c r="D546" s="2514"/>
      <c r="E546" s="2514"/>
      <c r="F546" s="2514"/>
      <c r="G546" s="2514"/>
      <c r="H546" s="2514"/>
      <c r="I546" s="2514"/>
      <c r="J546" s="2513"/>
      <c r="K546" s="2513"/>
      <c r="L546" s="2513"/>
      <c r="M546" s="2512"/>
      <c r="N546" s="2512"/>
      <c r="O546" s="2512"/>
      <c r="P546" s="2512"/>
      <c r="Q546" s="2512"/>
    </row>
    <row r="547" spans="1:17">
      <c r="A547" s="2473"/>
      <c r="B547" s="2577"/>
      <c r="C547" s="2577"/>
      <c r="D547" s="2577"/>
      <c r="E547" s="2577"/>
      <c r="F547" s="2577"/>
      <c r="G547" s="2577"/>
      <c r="H547" s="2471"/>
      <c r="I547" s="2578"/>
      <c r="J547" s="2578"/>
      <c r="K547" s="2580"/>
      <c r="L547" s="2580"/>
      <c r="M547" s="2578"/>
      <c r="N547" s="2578"/>
      <c r="O547" s="2473"/>
      <c r="P547" s="2473"/>
      <c r="Q547" s="2471"/>
    </row>
    <row r="548" spans="1:17">
      <c r="A548" s="2473"/>
      <c r="B548" s="2577"/>
      <c r="C548" s="2577"/>
      <c r="D548" s="2577"/>
      <c r="E548" s="2577"/>
      <c r="F548" s="2577"/>
      <c r="G548" s="2577"/>
      <c r="H548" s="2471"/>
      <c r="I548" s="2578"/>
      <c r="J548" s="2578"/>
      <c r="K548" s="2580"/>
      <c r="L548" s="2580"/>
      <c r="M548" s="2578"/>
      <c r="N548" s="2578"/>
      <c r="O548" s="2473"/>
      <c r="P548" s="2473"/>
      <c r="Q548" s="2471"/>
    </row>
    <row r="549" spans="1:17" ht="15.75">
      <c r="A549" s="2473"/>
      <c r="B549" s="2577"/>
      <c r="C549" s="2577"/>
      <c r="D549" s="2577"/>
      <c r="E549" s="2577"/>
      <c r="F549" s="2577"/>
      <c r="G549" s="2577"/>
      <c r="H549" s="2471"/>
      <c r="I549" s="2578"/>
      <c r="J549" s="2966" t="s">
        <v>2104</v>
      </c>
      <c r="K549" s="2967"/>
      <c r="L549" s="2967"/>
      <c r="M549" s="2968"/>
      <c r="N549" s="2968"/>
      <c r="O549" s="2473"/>
      <c r="P549" s="2473"/>
      <c r="Q549" s="2471"/>
    </row>
    <row r="550" spans="1:17">
      <c r="A550" s="2473"/>
      <c r="B550" s="2577"/>
      <c r="C550" s="2577"/>
      <c r="D550" s="2577"/>
      <c r="E550" s="2577"/>
      <c r="F550" s="2577"/>
      <c r="G550" s="2577"/>
      <c r="H550" s="2471"/>
      <c r="I550" s="2578"/>
      <c r="J550" s="2578"/>
      <c r="K550" s="2580"/>
      <c r="L550" s="2580"/>
      <c r="M550" s="2578"/>
      <c r="N550" s="2578"/>
      <c r="O550" s="2473"/>
      <c r="P550" s="2473"/>
      <c r="Q550" s="2471"/>
    </row>
    <row r="551" spans="1:17" ht="21">
      <c r="A551" s="2473"/>
      <c r="B551" s="2577"/>
      <c r="C551" s="2577"/>
      <c r="D551" s="2577"/>
      <c r="E551" s="2577"/>
      <c r="F551" s="2577"/>
      <c r="G551" s="2577"/>
      <c r="H551" s="2471"/>
      <c r="I551" s="2578"/>
      <c r="J551" s="2969" t="s">
        <v>2105</v>
      </c>
      <c r="K551" s="2473"/>
      <c r="L551" s="2473"/>
      <c r="M551" s="2473"/>
      <c r="N551" s="2473"/>
      <c r="O551" s="2473"/>
      <c r="P551" s="2473"/>
      <c r="Q551" s="2471"/>
    </row>
    <row r="552" spans="1:17" ht="23.25">
      <c r="A552" s="2473"/>
      <c r="B552" s="2577"/>
      <c r="C552" s="2577"/>
      <c r="D552" s="2577"/>
      <c r="E552" s="2577"/>
      <c r="F552" s="2577"/>
      <c r="G552" s="2577"/>
      <c r="H552" s="2471"/>
      <c r="I552" s="2578"/>
      <c r="J552" s="5135" t="s">
        <v>2106</v>
      </c>
      <c r="K552" s="5135"/>
      <c r="L552" s="5135"/>
      <c r="M552" s="5135"/>
      <c r="N552" s="5135"/>
      <c r="O552" s="2473"/>
      <c r="P552" s="2473"/>
      <c r="Q552" s="2471"/>
    </row>
    <row r="553" spans="1:17" ht="21">
      <c r="A553" s="2473"/>
      <c r="B553" s="2577"/>
      <c r="C553" s="2577"/>
      <c r="D553" s="2577"/>
      <c r="E553" s="2577"/>
      <c r="F553" s="2577"/>
      <c r="G553" s="2577"/>
      <c r="H553" s="2471"/>
      <c r="I553" s="2578"/>
      <c r="J553" s="2970"/>
      <c r="K553" s="2971" t="s">
        <v>2107</v>
      </c>
      <c r="L553" s="2972"/>
      <c r="M553" s="2973"/>
      <c r="N553" s="2578"/>
      <c r="O553" s="2473"/>
      <c r="P553" s="2473"/>
      <c r="Q553" s="2471"/>
    </row>
    <row r="554" spans="1:17" ht="21">
      <c r="A554" s="2473"/>
      <c r="B554" s="2577"/>
      <c r="C554" s="2577"/>
      <c r="D554" s="2577"/>
      <c r="E554" s="2577"/>
      <c r="F554" s="2577"/>
      <c r="G554" s="2577"/>
      <c r="H554" s="2471"/>
      <c r="I554" s="2578"/>
      <c r="J554" s="2970"/>
      <c r="K554" s="2971" t="s">
        <v>2108</v>
      </c>
      <c r="L554" s="2972"/>
      <c r="M554" s="2973"/>
      <c r="N554" s="2578"/>
      <c r="O554" s="2473"/>
      <c r="P554" s="2473"/>
      <c r="Q554" s="2471"/>
    </row>
    <row r="555" spans="1:17" ht="21">
      <c r="A555" s="2473"/>
      <c r="B555" s="2577"/>
      <c r="C555" s="2577"/>
      <c r="D555" s="2577"/>
      <c r="E555" s="2577"/>
      <c r="F555" s="2577"/>
      <c r="G555" s="2577"/>
      <c r="H555" s="2471"/>
      <c r="I555" s="2578"/>
      <c r="J555" s="2970"/>
      <c r="K555" s="2971" t="s">
        <v>2109</v>
      </c>
      <c r="L555" s="2972"/>
      <c r="M555" s="2973"/>
      <c r="N555" s="2578"/>
      <c r="O555" s="2473"/>
      <c r="P555" s="2473"/>
      <c r="Q555" s="2471"/>
    </row>
    <row r="556" spans="1:17" ht="21">
      <c r="A556" s="2473"/>
      <c r="B556" s="2974" t="s">
        <v>2110</v>
      </c>
      <c r="C556" s="2577"/>
      <c r="D556" s="2577"/>
      <c r="E556" s="2577"/>
      <c r="F556" s="2577"/>
      <c r="G556" s="2577"/>
      <c r="H556" s="2471"/>
      <c r="I556" s="2578"/>
      <c r="J556" s="2970"/>
      <c r="K556" s="2971" t="s">
        <v>2111</v>
      </c>
      <c r="L556" s="2972"/>
      <c r="M556" s="2973"/>
      <c r="N556" s="2578"/>
      <c r="O556" s="2473"/>
      <c r="P556" s="2473"/>
      <c r="Q556" s="2471"/>
    </row>
    <row r="557" spans="1:17" ht="21">
      <c r="A557" s="2473"/>
      <c r="B557" s="2974" t="s">
        <v>2112</v>
      </c>
      <c r="C557" s="2577"/>
      <c r="D557" s="2577"/>
      <c r="E557" s="2577"/>
      <c r="F557" s="2577"/>
      <c r="G557" s="2577"/>
      <c r="H557" s="2471"/>
      <c r="I557" s="2578"/>
      <c r="J557" s="2970"/>
      <c r="K557" s="2971" t="s">
        <v>2113</v>
      </c>
      <c r="L557" s="2972"/>
      <c r="M557" s="2973"/>
      <c r="N557" s="2578"/>
      <c r="O557" s="2473"/>
      <c r="P557" s="2473"/>
      <c r="Q557" s="2471"/>
    </row>
    <row r="558" spans="1:17" ht="21">
      <c r="A558" s="2473"/>
      <c r="B558" s="2577"/>
      <c r="C558" s="2577"/>
      <c r="D558" s="2577"/>
      <c r="E558" s="2577"/>
      <c r="F558" s="2577"/>
      <c r="G558" s="2577"/>
      <c r="H558" s="2471"/>
      <c r="I558" s="2578"/>
      <c r="J558" s="2970"/>
      <c r="K558" s="2971" t="s">
        <v>2114</v>
      </c>
      <c r="L558" s="2972"/>
      <c r="M558" s="2973"/>
      <c r="N558" s="2578"/>
      <c r="O558" s="2473"/>
      <c r="P558" s="2473"/>
      <c r="Q558" s="2471"/>
    </row>
    <row r="559" spans="1:17" ht="21">
      <c r="A559" s="2473"/>
      <c r="B559" s="2975" t="s">
        <v>2115</v>
      </c>
      <c r="C559" s="2473"/>
      <c r="D559" s="2473"/>
      <c r="E559" s="2473"/>
      <c r="F559" s="2577"/>
      <c r="G559" s="2577"/>
      <c r="H559" s="2471"/>
      <c r="I559" s="2578"/>
      <c r="J559" s="2970"/>
      <c r="K559" s="2971" t="s">
        <v>2116</v>
      </c>
      <c r="L559" s="2972"/>
      <c r="M559" s="2973"/>
      <c r="N559" s="2578"/>
      <c r="O559" s="2473"/>
      <c r="P559" s="2473"/>
      <c r="Q559" s="2471"/>
    </row>
    <row r="560" spans="1:17">
      <c r="A560" s="2473"/>
      <c r="B560" s="2976" t="s">
        <v>2117</v>
      </c>
      <c r="C560" s="2473"/>
      <c r="D560" s="2473"/>
      <c r="E560" s="2473"/>
      <c r="F560" s="2577"/>
      <c r="G560" s="2577"/>
      <c r="H560" s="2471"/>
      <c r="I560" s="2578"/>
      <c r="J560" s="2578"/>
      <c r="K560" s="2580"/>
      <c r="L560" s="2580"/>
      <c r="M560" s="2578"/>
      <c r="N560" s="2578"/>
      <c r="O560" s="2473"/>
      <c r="P560" s="2473"/>
      <c r="Q560" s="2471"/>
    </row>
    <row r="561" spans="1:17" ht="31.5" customHeight="1" thickBot="1">
      <c r="A561" s="2473"/>
      <c r="B561" s="2974"/>
      <c r="C561" s="2763"/>
      <c r="D561" s="2763"/>
      <c r="E561" s="2763"/>
      <c r="F561" s="2577"/>
      <c r="G561" s="2577"/>
      <c r="H561" s="2471"/>
      <c r="I561" s="2578"/>
      <c r="J561" s="2975"/>
      <c r="K561" s="2580"/>
      <c r="L561" s="2580"/>
      <c r="O561" s="2473"/>
      <c r="P561" s="2473"/>
      <c r="Q561" s="2471"/>
    </row>
    <row r="562" spans="1:17" ht="16.5" customHeight="1" thickBot="1">
      <c r="A562" s="2473"/>
      <c r="B562" s="2579"/>
      <c r="C562" s="2473"/>
      <c r="D562" s="2473"/>
      <c r="E562" s="2473"/>
      <c r="F562" s="2577"/>
      <c r="G562" s="2577"/>
      <c r="H562" s="2471"/>
      <c r="I562" s="2578"/>
      <c r="J562" s="2976"/>
      <c r="K562" s="2580"/>
      <c r="L562" s="2580"/>
      <c r="M562" s="5136" t="s">
        <v>2118</v>
      </c>
      <c r="N562" s="5137"/>
      <c r="O562" s="2473"/>
      <c r="P562" s="2473"/>
      <c r="Q562" s="2471"/>
    </row>
    <row r="563" spans="1:17" ht="15.75">
      <c r="A563" s="2473"/>
      <c r="B563" s="2977" t="s">
        <v>2119</v>
      </c>
      <c r="C563" s="2473"/>
      <c r="D563" s="2473"/>
      <c r="E563" s="2473"/>
      <c r="F563" s="2577"/>
      <c r="G563" s="5119" t="s">
        <v>2120</v>
      </c>
      <c r="H563" s="5120"/>
      <c r="I563" s="2578"/>
      <c r="J563" s="2579"/>
      <c r="K563" s="2579"/>
      <c r="L563" s="2580"/>
      <c r="M563" s="5138" t="s">
        <v>2121</v>
      </c>
      <c r="N563" s="5139"/>
      <c r="O563" s="2473"/>
      <c r="P563" s="2473"/>
      <c r="Q563" s="2471"/>
    </row>
    <row r="564" spans="1:17" ht="15.75">
      <c r="A564" s="2473"/>
      <c r="B564" s="2978" t="s">
        <v>2120</v>
      </c>
      <c r="C564" s="2473"/>
      <c r="D564" s="2473"/>
      <c r="E564" s="2473" t="s">
        <v>2122</v>
      </c>
      <c r="F564" s="2577"/>
      <c r="G564" s="5121"/>
      <c r="H564" s="5122"/>
      <c r="I564" s="2578"/>
      <c r="J564" s="2579" t="s">
        <v>2118</v>
      </c>
      <c r="K564" s="2579"/>
      <c r="L564" s="2580"/>
      <c r="M564" s="2979" t="s">
        <v>6</v>
      </c>
      <c r="N564" s="2980">
        <v>140</v>
      </c>
      <c r="O564" s="2473"/>
      <c r="P564" s="2473"/>
      <c r="Q564" s="2471"/>
    </row>
    <row r="565" spans="1:17" ht="15.75" customHeight="1">
      <c r="A565" s="2473"/>
      <c r="B565" s="2579" t="s">
        <v>2123</v>
      </c>
      <c r="C565" s="2473"/>
      <c r="D565" s="2473"/>
      <c r="E565" s="2473"/>
      <c r="F565" s="2577"/>
      <c r="G565" s="2981" t="s">
        <v>6</v>
      </c>
      <c r="H565" s="2982">
        <v>87</v>
      </c>
      <c r="I565" s="2578"/>
      <c r="J565" s="2579" t="s">
        <v>2121</v>
      </c>
      <c r="K565" s="2579"/>
      <c r="L565" s="2580"/>
      <c r="M565" s="2983" t="s">
        <v>7</v>
      </c>
      <c r="N565" s="2984">
        <v>20</v>
      </c>
      <c r="O565" s="2473"/>
      <c r="P565" s="2473"/>
      <c r="Q565" s="2473"/>
    </row>
    <row r="566" spans="1:17" ht="15.75">
      <c r="A566" s="2473"/>
      <c r="B566" s="2579" t="s">
        <v>2124</v>
      </c>
      <c r="C566" s="2473"/>
      <c r="D566" s="2473"/>
      <c r="E566" s="2473"/>
      <c r="F566" s="2577"/>
      <c r="G566" s="2985" t="s">
        <v>7</v>
      </c>
      <c r="H566" s="2986">
        <v>5</v>
      </c>
      <c r="I566" s="2578"/>
      <c r="J566" s="2579" t="s">
        <v>2125</v>
      </c>
      <c r="K566" s="2579"/>
      <c r="L566" s="2580"/>
      <c r="M566" s="2987" t="s">
        <v>2101</v>
      </c>
      <c r="N566" s="2988">
        <f>(N564*N565)/100</f>
        <v>28</v>
      </c>
      <c r="O566" s="2473"/>
      <c r="P566" s="2473"/>
      <c r="Q566" s="2473"/>
    </row>
    <row r="567" spans="1:17" ht="15.75">
      <c r="A567" s="2473"/>
      <c r="B567" s="2977" t="s">
        <v>2126</v>
      </c>
      <c r="C567" s="2473"/>
      <c r="D567" s="2473"/>
      <c r="E567" s="2473"/>
      <c r="F567" s="2577"/>
      <c r="G567" s="2989" t="s">
        <v>2127</v>
      </c>
      <c r="H567" s="2990">
        <f>H566/100</f>
        <v>0.05</v>
      </c>
      <c r="I567" s="2578"/>
      <c r="J567" s="2977" t="s">
        <v>2128</v>
      </c>
      <c r="K567" s="2579"/>
      <c r="L567" s="2580"/>
      <c r="M567" s="2987" t="s">
        <v>2127</v>
      </c>
      <c r="N567" s="2991">
        <f>N565/100</f>
        <v>0.2</v>
      </c>
      <c r="O567" s="2473"/>
      <c r="P567" s="2473"/>
      <c r="Q567" s="2473"/>
    </row>
    <row r="568" spans="1:17" ht="16.5" thickBot="1">
      <c r="A568" s="2473"/>
      <c r="B568" s="2579" t="s">
        <v>2129</v>
      </c>
      <c r="C568" s="2473"/>
      <c r="D568" s="2473"/>
      <c r="E568" s="2473"/>
      <c r="F568" s="2577"/>
      <c r="G568" s="2992" t="s">
        <v>2101</v>
      </c>
      <c r="H568" s="2993">
        <f>H565*H567</f>
        <v>4.3500000000000005</v>
      </c>
      <c r="I568" s="2578"/>
      <c r="J568" s="2579" t="s">
        <v>2130</v>
      </c>
      <c r="K568" s="2579"/>
      <c r="L568" s="2580"/>
      <c r="M568" s="2989" t="s">
        <v>2101</v>
      </c>
      <c r="N568" s="2994">
        <f>N564*N567</f>
        <v>28</v>
      </c>
      <c r="O568" s="2473"/>
      <c r="P568" s="2473"/>
      <c r="Q568" s="2473"/>
    </row>
    <row r="569" spans="1:17" ht="16.5" thickBot="1">
      <c r="A569" s="2473"/>
      <c r="B569" s="2579" t="s">
        <v>2131</v>
      </c>
      <c r="C569" s="2473"/>
      <c r="D569" s="2473"/>
      <c r="E569" s="2473"/>
      <c r="F569" s="2577"/>
      <c r="G569" s="2577"/>
      <c r="H569" s="2471"/>
      <c r="I569" s="2578"/>
      <c r="J569" s="2977" t="s">
        <v>2132</v>
      </c>
      <c r="K569" s="2579"/>
      <c r="L569" s="2580"/>
      <c r="M569" s="5117" t="s">
        <v>2128</v>
      </c>
      <c r="N569" s="5118"/>
      <c r="O569" s="2473"/>
      <c r="P569" s="2473"/>
      <c r="Q569" s="2473"/>
    </row>
    <row r="570" spans="1:17" ht="15.75">
      <c r="A570" s="2473"/>
      <c r="B570" s="2977" t="s">
        <v>2133</v>
      </c>
      <c r="C570" s="2473"/>
      <c r="D570" s="2473"/>
      <c r="E570" s="2473"/>
      <c r="F570" s="2577"/>
      <c r="G570" s="5119" t="s">
        <v>2134</v>
      </c>
      <c r="H570" s="5120"/>
      <c r="I570" s="2578"/>
      <c r="J570" s="2579" t="s">
        <v>2135</v>
      </c>
      <c r="K570" s="2579"/>
      <c r="L570" s="2580"/>
      <c r="M570" s="5123" t="s">
        <v>2130</v>
      </c>
      <c r="N570" s="5124"/>
      <c r="O570" s="2473"/>
      <c r="P570" s="2473"/>
      <c r="Q570" s="2473"/>
    </row>
    <row r="571" spans="1:17" ht="15.75">
      <c r="A571" s="2473"/>
      <c r="B571" s="2579"/>
      <c r="C571" s="2473"/>
      <c r="D571" s="2473"/>
      <c r="E571" s="2473"/>
      <c r="F571" s="2577"/>
      <c r="G571" s="5121"/>
      <c r="H571" s="5122"/>
      <c r="I571" s="2578"/>
      <c r="J571" s="2977" t="s">
        <v>2136</v>
      </c>
      <c r="K571" s="2579"/>
      <c r="L571" s="2580"/>
      <c r="M571" s="2995">
        <f>N567</f>
        <v>0.2</v>
      </c>
      <c r="N571" s="2996">
        <f>N564*M571</f>
        <v>28</v>
      </c>
      <c r="O571" s="2997" t="s">
        <v>132</v>
      </c>
      <c r="P571" s="2473"/>
      <c r="Q571" s="2473"/>
    </row>
    <row r="572" spans="1:17" ht="15.75">
      <c r="A572" s="2473"/>
      <c r="B572" s="2978" t="s">
        <v>2134</v>
      </c>
      <c r="C572" s="2473"/>
      <c r="D572" s="2473"/>
      <c r="E572" s="2473"/>
      <c r="F572" s="2577"/>
      <c r="G572" s="2981" t="s">
        <v>6</v>
      </c>
      <c r="H572" s="2998">
        <v>87</v>
      </c>
      <c r="I572" s="2578"/>
      <c r="J572" s="2579"/>
      <c r="K572" s="2579"/>
      <c r="L572" s="2580"/>
      <c r="M572" s="5125" t="s">
        <v>2132</v>
      </c>
      <c r="N572" s="5126"/>
      <c r="O572" s="2473"/>
      <c r="P572" s="2473"/>
      <c r="Q572" s="2473"/>
    </row>
    <row r="573" spans="1:17" ht="15.75">
      <c r="A573" s="2473"/>
      <c r="B573" s="2579" t="s">
        <v>2137</v>
      </c>
      <c r="C573" s="2473"/>
      <c r="D573" s="2473"/>
      <c r="E573" s="2473"/>
      <c r="F573" s="2577"/>
      <c r="G573" s="2985" t="s">
        <v>7</v>
      </c>
      <c r="H573" s="2986">
        <v>5</v>
      </c>
      <c r="I573" s="2578"/>
      <c r="J573" s="2473"/>
      <c r="K573" s="2579"/>
      <c r="L573" s="2580"/>
      <c r="M573" s="2999" t="s">
        <v>2135</v>
      </c>
      <c r="N573" s="2667"/>
      <c r="O573" s="2473"/>
      <c r="P573" s="2473"/>
      <c r="Q573" s="2473"/>
    </row>
    <row r="574" spans="1:17" ht="15.75">
      <c r="A574" s="2473"/>
      <c r="B574" s="2977" t="s">
        <v>2138</v>
      </c>
      <c r="C574" s="2473"/>
      <c r="D574" s="2473"/>
      <c r="E574" s="2473"/>
      <c r="F574" s="2577"/>
      <c r="G574" s="2989" t="s">
        <v>2127</v>
      </c>
      <c r="H574" s="2990">
        <f>(100-H573)/100</f>
        <v>0.95</v>
      </c>
      <c r="I574" s="2578"/>
      <c r="J574" s="2473"/>
      <c r="K574" s="2579"/>
      <c r="L574" s="2580"/>
      <c r="M574" s="3000" t="s">
        <v>7</v>
      </c>
      <c r="N574" s="3001">
        <v>40</v>
      </c>
      <c r="O574" s="2473"/>
      <c r="P574" s="2473"/>
      <c r="Q574" s="2473"/>
    </row>
    <row r="575" spans="1:17" ht="16.5" thickBot="1">
      <c r="A575" s="2473"/>
      <c r="B575" s="2579" t="s">
        <v>2139</v>
      </c>
      <c r="C575" s="2473"/>
      <c r="D575" s="2473"/>
      <c r="E575" s="2473"/>
      <c r="F575" s="2577"/>
      <c r="G575" s="2992" t="s">
        <v>2103</v>
      </c>
      <c r="H575" s="2993">
        <f>H572*H574</f>
        <v>82.649999999999991</v>
      </c>
      <c r="I575" s="2578"/>
      <c r="J575" s="2473"/>
      <c r="K575" s="2579"/>
      <c r="L575" s="2580"/>
      <c r="M575" s="2995">
        <f>N574/100</f>
        <v>0.4</v>
      </c>
      <c r="N575" s="2996">
        <f>N564*M575</f>
        <v>56</v>
      </c>
      <c r="O575" s="2473"/>
      <c r="P575" s="2473"/>
      <c r="Q575" s="2473"/>
    </row>
    <row r="576" spans="1:17" ht="15.75">
      <c r="A576" s="2473"/>
      <c r="B576" s="2977" t="s">
        <v>2140</v>
      </c>
      <c r="C576" s="2473"/>
      <c r="D576" s="2473"/>
      <c r="E576" s="2473"/>
      <c r="F576" s="2577"/>
      <c r="G576" s="2577"/>
      <c r="H576" s="2471"/>
      <c r="I576" s="2578"/>
      <c r="J576" s="2473"/>
      <c r="K576" s="2579"/>
      <c r="L576" s="2580"/>
      <c r="M576" s="3000" t="s">
        <v>7</v>
      </c>
      <c r="N576" s="3001">
        <v>90</v>
      </c>
      <c r="O576" s="2473"/>
      <c r="P576" s="2473"/>
      <c r="Q576" s="2473"/>
    </row>
    <row r="577" spans="1:17" ht="15.75">
      <c r="A577" s="2473"/>
      <c r="B577" s="2579" t="s">
        <v>2141</v>
      </c>
      <c r="C577" s="2473"/>
      <c r="D577" s="2473"/>
      <c r="E577" s="2473"/>
      <c r="F577" s="2577"/>
      <c r="G577" s="2577"/>
      <c r="H577" s="2471"/>
      <c r="I577" s="2578"/>
      <c r="J577" s="2473"/>
      <c r="K577" s="2579"/>
      <c r="L577" s="2580"/>
      <c r="M577" s="5123" t="s">
        <v>2136</v>
      </c>
      <c r="N577" s="5124"/>
      <c r="O577" s="2473"/>
      <c r="P577" s="2473"/>
      <c r="Q577" s="2473"/>
    </row>
    <row r="578" spans="1:17" ht="16.5" thickBot="1">
      <c r="A578" s="2473"/>
      <c r="B578" s="2579"/>
      <c r="C578" s="2473"/>
      <c r="D578" s="2473"/>
      <c r="E578" s="2473"/>
      <c r="F578" s="2577"/>
      <c r="G578" s="2577"/>
      <c r="H578" s="2471"/>
      <c r="I578" s="2578"/>
      <c r="J578" s="2473"/>
      <c r="K578" s="2579"/>
      <c r="L578" s="2580"/>
      <c r="M578" s="3002">
        <f>N576/100</f>
        <v>0.9</v>
      </c>
      <c r="N578" s="3003">
        <f>N564*M578</f>
        <v>126</v>
      </c>
      <c r="O578" s="2473"/>
      <c r="P578" s="2473"/>
      <c r="Q578" s="2473"/>
    </row>
    <row r="579" spans="1:17" ht="15.75">
      <c r="A579" s="2473"/>
      <c r="B579" s="2579" t="s">
        <v>2142</v>
      </c>
      <c r="C579" s="2579"/>
      <c r="D579" s="2580"/>
      <c r="E579" s="2579"/>
      <c r="F579" s="2579"/>
      <c r="G579" s="5127" t="s">
        <v>2142</v>
      </c>
      <c r="H579" s="5128"/>
      <c r="I579" s="2578"/>
      <c r="J579" s="2579"/>
      <c r="K579" s="2579"/>
      <c r="L579" s="2579"/>
      <c r="M579" s="2579"/>
      <c r="N579" s="2579"/>
      <c r="O579" s="2473"/>
      <c r="P579" s="2473"/>
      <c r="Q579" s="2473"/>
    </row>
    <row r="580" spans="1:17" ht="15.75">
      <c r="A580" s="2473"/>
      <c r="B580" s="2579" t="s">
        <v>2143</v>
      </c>
      <c r="C580" s="2579"/>
      <c r="D580" s="2580"/>
      <c r="E580" s="2579"/>
      <c r="F580" s="2579"/>
      <c r="G580" s="5129"/>
      <c r="H580" s="5130"/>
      <c r="I580" s="2578"/>
      <c r="J580" s="2579"/>
      <c r="K580" s="2579"/>
      <c r="L580" s="2579"/>
      <c r="M580" s="2579"/>
      <c r="N580" s="2579"/>
      <c r="O580" s="2473"/>
      <c r="P580" s="2473"/>
      <c r="Q580" s="2473"/>
    </row>
    <row r="581" spans="1:17" ht="15.75">
      <c r="A581" s="2473"/>
      <c r="B581" s="2579" t="s">
        <v>2144</v>
      </c>
      <c r="C581" s="2579"/>
      <c r="D581" s="2580"/>
      <c r="E581" s="2579"/>
      <c r="F581" s="2579"/>
      <c r="G581" s="5111" t="s">
        <v>2143</v>
      </c>
      <c r="H581" s="5112"/>
      <c r="I581" s="2578"/>
      <c r="J581" s="2579"/>
      <c r="K581" s="2579"/>
      <c r="L581" s="2579"/>
      <c r="M581" s="2579"/>
      <c r="N581" s="2579"/>
      <c r="O581" s="2473"/>
      <c r="P581" s="2473"/>
      <c r="Q581" s="2473"/>
    </row>
    <row r="582" spans="1:17" ht="15.75">
      <c r="A582" s="2473"/>
      <c r="B582" s="2579" t="s">
        <v>2145</v>
      </c>
      <c r="C582" s="2579"/>
      <c r="D582" s="2580"/>
      <c r="E582" s="2579"/>
      <c r="F582" s="2579"/>
      <c r="G582" s="5113" t="s">
        <v>2144</v>
      </c>
      <c r="H582" s="5114"/>
      <c r="I582" s="2578"/>
      <c r="J582" s="2579"/>
      <c r="K582" s="2579"/>
      <c r="L582" s="2579"/>
      <c r="M582" s="2579"/>
      <c r="N582" s="2579"/>
      <c r="O582" s="2473"/>
      <c r="P582" s="2473"/>
      <c r="Q582" s="2473"/>
    </row>
    <row r="583" spans="1:17" ht="15.75">
      <c r="A583" s="2473"/>
      <c r="B583" s="2579" t="s">
        <v>2146</v>
      </c>
      <c r="C583" s="2579"/>
      <c r="D583" s="2580"/>
      <c r="E583" s="2579"/>
      <c r="F583" s="2579"/>
      <c r="G583" s="3004" t="s">
        <v>6</v>
      </c>
      <c r="H583" s="3005">
        <v>500</v>
      </c>
      <c r="I583" s="2578"/>
      <c r="J583" s="2579"/>
      <c r="K583" s="2579"/>
      <c r="L583" s="2579"/>
      <c r="M583" s="2579"/>
      <c r="N583" s="2579"/>
      <c r="O583" s="2473"/>
      <c r="P583" s="2473"/>
      <c r="Q583" s="2473"/>
    </row>
    <row r="584" spans="1:17" ht="15.75">
      <c r="A584" s="2473"/>
      <c r="B584" s="2579" t="s">
        <v>2147</v>
      </c>
      <c r="C584" s="2579"/>
      <c r="D584" s="2580"/>
      <c r="E584" s="2579"/>
      <c r="F584" s="2579"/>
      <c r="G584" s="3000" t="s">
        <v>7</v>
      </c>
      <c r="H584" s="3001">
        <v>8</v>
      </c>
      <c r="I584" s="2578"/>
      <c r="J584" s="2579"/>
      <c r="K584" s="2579"/>
      <c r="L584" s="2579"/>
      <c r="M584" s="2579"/>
      <c r="N584" s="2579"/>
      <c r="O584" s="2473"/>
      <c r="P584" s="2473"/>
      <c r="Q584" s="2473"/>
    </row>
    <row r="585" spans="1:17" ht="15.75">
      <c r="A585" s="2473"/>
      <c r="B585" s="2579"/>
      <c r="C585" s="2579"/>
      <c r="D585" s="2580"/>
      <c r="E585" s="2579"/>
      <c r="F585" s="2579"/>
      <c r="G585" s="2989" t="s">
        <v>2101</v>
      </c>
      <c r="H585" s="2994">
        <f>H583*(H584/100)</f>
        <v>40</v>
      </c>
      <c r="I585" s="2578"/>
      <c r="J585" s="2579"/>
      <c r="K585" s="2579"/>
      <c r="L585" s="2579"/>
      <c r="M585" s="2579"/>
      <c r="N585" s="2579"/>
      <c r="O585" s="2473"/>
      <c r="P585" s="2473"/>
      <c r="Q585" s="2473"/>
    </row>
    <row r="586" spans="1:17" ht="15.75">
      <c r="A586" s="2473"/>
      <c r="B586" s="2579"/>
      <c r="C586" s="2579"/>
      <c r="D586" s="2580"/>
      <c r="E586" s="2579"/>
      <c r="F586" s="2579"/>
      <c r="G586" s="5115" t="s">
        <v>2145</v>
      </c>
      <c r="H586" s="5116"/>
      <c r="I586" s="2578"/>
      <c r="J586" s="2579"/>
      <c r="K586" s="2579"/>
      <c r="L586" s="2579"/>
      <c r="M586" s="2579"/>
      <c r="N586" s="2579"/>
      <c r="O586" s="2473"/>
      <c r="P586" s="2473"/>
      <c r="Q586" s="2473"/>
    </row>
    <row r="587" spans="1:17" ht="15.75">
      <c r="A587" s="2473"/>
      <c r="B587" s="2579"/>
      <c r="C587" s="2579"/>
      <c r="D587" s="2580"/>
      <c r="E587" s="2579"/>
      <c r="F587" s="2579"/>
      <c r="G587" s="5113" t="s">
        <v>2146</v>
      </c>
      <c r="H587" s="5114"/>
      <c r="I587" s="2578"/>
      <c r="J587" s="2579"/>
      <c r="K587" s="2579"/>
      <c r="L587" s="2579"/>
      <c r="M587" s="2579"/>
      <c r="N587" s="2579"/>
      <c r="O587" s="2473"/>
      <c r="P587" s="2473"/>
      <c r="Q587" s="2473"/>
    </row>
    <row r="588" spans="1:17" ht="16.5" thickBot="1">
      <c r="A588" s="2473"/>
      <c r="B588" s="2579"/>
      <c r="C588" s="2579"/>
      <c r="D588" s="2580"/>
      <c r="E588" s="2579"/>
      <c r="F588" s="2579"/>
      <c r="G588" s="3006">
        <f>H584/100</f>
        <v>0.08</v>
      </c>
      <c r="H588" s="3003">
        <f>H583*G588</f>
        <v>40</v>
      </c>
      <c r="I588" s="2578"/>
      <c r="J588" s="2579"/>
      <c r="K588" s="2579"/>
      <c r="L588" s="2579"/>
      <c r="M588" s="2579"/>
      <c r="N588" s="2579"/>
      <c r="O588" s="2473"/>
      <c r="P588" s="2473"/>
      <c r="Q588" s="2473"/>
    </row>
    <row r="589" spans="1:17" ht="15.75">
      <c r="A589" s="2473"/>
      <c r="B589" s="3007"/>
      <c r="C589" s="2473"/>
      <c r="D589" s="2473"/>
      <c r="E589" s="2473"/>
      <c r="F589" s="2577"/>
      <c r="G589" s="2577"/>
      <c r="H589" s="2471"/>
      <c r="I589" s="2578"/>
      <c r="J589" s="2579"/>
      <c r="K589" s="2579"/>
      <c r="L589" s="2579"/>
      <c r="M589" s="2579"/>
      <c r="N589" s="2579"/>
      <c r="O589" s="2473"/>
      <c r="P589" s="2473"/>
      <c r="Q589" s="2473"/>
    </row>
    <row r="590" spans="1:17" ht="16.5" thickBot="1">
      <c r="A590" s="2473"/>
      <c r="B590" s="3007"/>
      <c r="C590" s="2473"/>
      <c r="D590" s="2473"/>
      <c r="E590" s="2473"/>
      <c r="F590" s="2577"/>
      <c r="G590" s="2577"/>
      <c r="H590" s="2471"/>
      <c r="I590" s="2578"/>
      <c r="J590" s="2579"/>
      <c r="K590" s="2579"/>
      <c r="L590" s="2579"/>
      <c r="M590" s="2579"/>
      <c r="N590" s="2579"/>
      <c r="O590" s="2473"/>
      <c r="P590" s="2473"/>
      <c r="Q590" s="2473"/>
    </row>
    <row r="591" spans="1:17" ht="20.25">
      <c r="A591" s="2473"/>
      <c r="B591" s="3008"/>
      <c r="C591" s="3009"/>
      <c r="D591" s="3009"/>
      <c r="E591" s="3009"/>
      <c r="F591" s="3009"/>
      <c r="G591" s="3009"/>
      <c r="H591" s="3010" t="s">
        <v>17</v>
      </c>
      <c r="I591" s="2578"/>
      <c r="J591" s="2579"/>
      <c r="K591" s="2579"/>
      <c r="L591" s="2579"/>
      <c r="M591" s="2579"/>
      <c r="N591" s="2579"/>
      <c r="O591" s="2473"/>
      <c r="P591" s="2473"/>
      <c r="Q591" s="2473"/>
    </row>
    <row r="592" spans="1:17" ht="15.75">
      <c r="A592" s="2473"/>
      <c r="B592" s="3011" t="s">
        <v>2148</v>
      </c>
      <c r="C592" s="3012"/>
      <c r="D592" s="3013" t="str">
        <f>IF(B593&lt;G593,"Recette imcomplète,il manque",IF(B593&gt;G593,"Trop de produits dans le recette",IF(B593=G593,"")))</f>
        <v>Recette imcomplète,il manque</v>
      </c>
      <c r="E592" s="3014">
        <f>IF(B593=G593,"",IF(B593&lt;G593,G593-B593,IF(B593&gt;G593,B593-G593)))</f>
        <v>2.9999999999999916E-2</v>
      </c>
      <c r="F592" s="3015" t="s">
        <v>2</v>
      </c>
      <c r="G592" s="3016" t="s">
        <v>1</v>
      </c>
      <c r="H592" s="3017" t="s">
        <v>3</v>
      </c>
      <c r="I592" s="2578"/>
      <c r="J592" s="2579"/>
      <c r="K592" s="2579"/>
      <c r="L592" s="2579"/>
      <c r="M592" s="2579"/>
      <c r="N592" s="2579"/>
      <c r="O592" s="2473"/>
      <c r="P592" s="2473"/>
      <c r="Q592" s="2473"/>
    </row>
    <row r="593" spans="1:17" ht="15.75">
      <c r="A593" s="2473"/>
      <c r="B593" s="3018">
        <f>SUM(B594:B599)</f>
        <v>0.97000000000000008</v>
      </c>
      <c r="C593" s="3019"/>
      <c r="D593" s="3020"/>
      <c r="E593" s="3021" t="s">
        <v>2149</v>
      </c>
      <c r="F593" s="3022">
        <v>7</v>
      </c>
      <c r="G593" s="3023">
        <v>1</v>
      </c>
      <c r="H593" s="3024">
        <f>SUM(H594:H599)</f>
        <v>6.9300000000000006</v>
      </c>
      <c r="I593" s="2578"/>
      <c r="J593" s="2579"/>
      <c r="K593" s="2579"/>
      <c r="L593" s="2579"/>
      <c r="M593" s="2579"/>
      <c r="N593" s="2579"/>
      <c r="O593" s="2473"/>
      <c r="P593" s="2473"/>
      <c r="Q593" s="2473"/>
    </row>
    <row r="594" spans="1:17" ht="15.75">
      <c r="A594" s="2473"/>
      <c r="B594" s="3025">
        <v>0.12</v>
      </c>
      <c r="C594" s="3026" t="s">
        <v>18</v>
      </c>
      <c r="D594" s="3026"/>
      <c r="E594" s="3026"/>
      <c r="F594" s="3027">
        <f>F593*B594</f>
        <v>0.84</v>
      </c>
      <c r="G594" s="3028">
        <v>0</v>
      </c>
      <c r="H594" s="3029">
        <f t="shared" ref="H594:H599" si="3">IF(G594=0,F594,IF(F594="","",F594/(100-G594)*100))</f>
        <v>0.84</v>
      </c>
      <c r="I594" s="2578"/>
      <c r="J594" s="2579"/>
      <c r="K594" s="2579"/>
      <c r="L594" s="2579"/>
      <c r="M594" s="2579"/>
      <c r="N594" s="2579"/>
      <c r="O594" s="2473"/>
      <c r="P594" s="2473"/>
      <c r="Q594" s="2473"/>
    </row>
    <row r="595" spans="1:17" ht="15.75">
      <c r="A595" s="2473"/>
      <c r="B595" s="3025">
        <v>0.08</v>
      </c>
      <c r="C595" s="3026" t="s">
        <v>19</v>
      </c>
      <c r="D595" s="3026"/>
      <c r="E595" s="3026"/>
      <c r="F595" s="3030">
        <f>F593*B595</f>
        <v>0.56000000000000005</v>
      </c>
      <c r="G595" s="3028">
        <v>0</v>
      </c>
      <c r="H595" s="3029">
        <f t="shared" si="3"/>
        <v>0.56000000000000005</v>
      </c>
      <c r="I595" s="2578"/>
      <c r="J595" s="2579"/>
      <c r="K595" s="2579"/>
      <c r="L595" s="2579"/>
      <c r="M595" s="2579"/>
      <c r="N595" s="2579"/>
      <c r="O595" s="2473"/>
      <c r="P595" s="2473"/>
      <c r="Q595" s="2473"/>
    </row>
    <row r="596" spans="1:17" ht="15.75">
      <c r="A596" s="2473"/>
      <c r="B596" s="3025">
        <v>0.2</v>
      </c>
      <c r="C596" s="3026" t="s">
        <v>20</v>
      </c>
      <c r="D596" s="3026"/>
      <c r="E596" s="3026"/>
      <c r="F596" s="3030">
        <f>F593*B596</f>
        <v>1.4000000000000001</v>
      </c>
      <c r="G596" s="3028">
        <v>0</v>
      </c>
      <c r="H596" s="3029">
        <f t="shared" si="3"/>
        <v>1.4000000000000001</v>
      </c>
      <c r="I596" s="2578"/>
      <c r="J596" s="2579"/>
      <c r="K596" s="2579"/>
      <c r="L596" s="2579"/>
      <c r="M596" s="2579"/>
      <c r="N596" s="2579"/>
      <c r="O596" s="2473"/>
      <c r="P596" s="2473"/>
      <c r="Q596" s="2473"/>
    </row>
    <row r="597" spans="1:17" ht="15.75">
      <c r="A597" s="2473"/>
      <c r="B597" s="3025">
        <v>0.55000000000000004</v>
      </c>
      <c r="C597" s="3026" t="s">
        <v>21</v>
      </c>
      <c r="D597" s="3026"/>
      <c r="E597" s="3026"/>
      <c r="F597" s="3030">
        <f>F593*B597</f>
        <v>3.8500000000000005</v>
      </c>
      <c r="G597" s="3028">
        <v>0</v>
      </c>
      <c r="H597" s="3029">
        <f t="shared" si="3"/>
        <v>3.8500000000000005</v>
      </c>
      <c r="I597" s="2578"/>
      <c r="J597" s="2579"/>
      <c r="K597" s="2579"/>
      <c r="L597" s="2579"/>
      <c r="M597" s="2579"/>
      <c r="N597" s="2579"/>
      <c r="O597" s="2473"/>
      <c r="P597" s="2473"/>
      <c r="Q597" s="2473"/>
    </row>
    <row r="598" spans="1:17" ht="15.75">
      <c r="A598" s="2473"/>
      <c r="B598" s="3025">
        <v>0.02</v>
      </c>
      <c r="C598" s="3026" t="s">
        <v>22</v>
      </c>
      <c r="D598" s="3026"/>
      <c r="E598" s="3026"/>
      <c r="F598" s="3030">
        <f>F593*B598</f>
        <v>0.14000000000000001</v>
      </c>
      <c r="G598" s="3028">
        <v>50</v>
      </c>
      <c r="H598" s="3029">
        <f t="shared" si="3"/>
        <v>0.28000000000000003</v>
      </c>
      <c r="I598" s="2578"/>
      <c r="J598" s="2579"/>
      <c r="K598" s="2579"/>
      <c r="L598" s="2579"/>
      <c r="M598" s="2579"/>
      <c r="N598" s="2579"/>
      <c r="O598" s="2473"/>
      <c r="P598" s="2473"/>
      <c r="Q598" s="2473"/>
    </row>
    <row r="599" spans="1:17" ht="16.5" thickBot="1">
      <c r="A599" s="2473"/>
      <c r="B599" s="3031"/>
      <c r="C599" s="3032"/>
      <c r="D599" s="3032"/>
      <c r="E599" s="3032"/>
      <c r="F599" s="3033">
        <f>F593*B599</f>
        <v>0</v>
      </c>
      <c r="G599" s="3034">
        <v>0</v>
      </c>
      <c r="H599" s="3035">
        <f t="shared" si="3"/>
        <v>0</v>
      </c>
      <c r="I599" s="2578"/>
      <c r="J599" s="2579"/>
      <c r="K599" s="2579"/>
      <c r="L599" s="2579"/>
      <c r="M599" s="2579"/>
      <c r="N599" s="2579"/>
      <c r="O599" s="2473"/>
      <c r="P599" s="2473"/>
      <c r="Q599" s="2473"/>
    </row>
    <row r="600" spans="1:17" ht="15.75">
      <c r="A600" s="2473"/>
      <c r="B600" s="3007"/>
      <c r="C600" s="2473"/>
      <c r="D600" s="2473"/>
      <c r="E600" s="2473"/>
      <c r="F600" s="2577"/>
      <c r="G600" s="2577"/>
      <c r="H600" s="2471"/>
      <c r="I600" s="2578"/>
      <c r="J600" s="2579"/>
      <c r="K600" s="2579"/>
      <c r="L600" s="2579"/>
      <c r="M600" s="2579"/>
      <c r="N600" s="2579"/>
      <c r="O600" s="2473"/>
      <c r="P600" s="2473"/>
      <c r="Q600" s="2473"/>
    </row>
    <row r="601" spans="1:17">
      <c r="A601" s="2512"/>
      <c r="B601" s="2513"/>
      <c r="C601" s="2514"/>
      <c r="D601" s="2514"/>
      <c r="E601" s="2514"/>
      <c r="F601" s="2514"/>
      <c r="G601" s="2514"/>
      <c r="H601" s="2514"/>
      <c r="I601" s="2514"/>
      <c r="J601" s="2513"/>
      <c r="K601" s="2513"/>
      <c r="L601" s="2513"/>
      <c r="M601" s="2512"/>
      <c r="N601" s="2512"/>
      <c r="O601" s="2512"/>
      <c r="P601" s="2512"/>
      <c r="Q601" s="2512"/>
    </row>
    <row r="602" spans="1:17" ht="15.75">
      <c r="A602" s="2473"/>
      <c r="B602" s="3007"/>
      <c r="C602" s="2473"/>
      <c r="D602" s="2473"/>
      <c r="E602" s="2473"/>
      <c r="F602" s="2577"/>
      <c r="G602" s="2577"/>
      <c r="H602" s="2471"/>
      <c r="I602" s="2578"/>
      <c r="J602" s="2579"/>
      <c r="K602" s="2579"/>
      <c r="L602" s="2579"/>
      <c r="M602" s="2579"/>
      <c r="N602" s="2579"/>
      <c r="O602" s="2473"/>
      <c r="P602" s="2473"/>
      <c r="Q602" s="2473"/>
    </row>
    <row r="603" spans="1:17" ht="15.75">
      <c r="A603" s="2473"/>
      <c r="B603" s="3007" t="s">
        <v>2150</v>
      </c>
      <c r="C603" s="2473"/>
      <c r="D603" s="2473"/>
      <c r="E603" s="2473"/>
      <c r="F603" s="2577"/>
      <c r="G603" s="2577"/>
      <c r="H603" s="2471"/>
      <c r="I603" s="2578"/>
      <c r="J603" s="2579"/>
      <c r="K603" s="2579"/>
      <c r="L603" s="2580"/>
      <c r="M603" s="3036"/>
      <c r="N603" s="3037"/>
      <c r="O603" s="2473"/>
      <c r="P603" s="2473"/>
      <c r="Q603" s="2473"/>
    </row>
    <row r="604" spans="1:17" ht="15.75">
      <c r="A604" s="2473"/>
      <c r="B604" s="5107" t="s">
        <v>2151</v>
      </c>
      <c r="C604" s="5107"/>
      <c r="D604" s="5107"/>
      <c r="E604" s="5107"/>
      <c r="F604" s="5107"/>
      <c r="G604" s="5107"/>
      <c r="H604" s="2471"/>
      <c r="I604" s="2578"/>
      <c r="J604" s="2579" t="s">
        <v>2152</v>
      </c>
      <c r="K604" s="2579"/>
      <c r="L604" s="2580"/>
      <c r="M604" s="2578"/>
      <c r="N604" s="2578"/>
      <c r="O604" s="2473"/>
      <c r="P604" s="2473"/>
      <c r="Q604" s="2473"/>
    </row>
    <row r="605" spans="1:17" ht="15.75">
      <c r="A605" s="2473"/>
      <c r="B605" s="2579"/>
      <c r="C605" s="2473"/>
      <c r="D605" s="2473"/>
      <c r="E605" s="2473"/>
      <c r="F605" s="2577"/>
      <c r="G605" s="2577"/>
      <c r="H605" s="2471"/>
      <c r="I605" s="2578"/>
      <c r="J605" s="2974" t="s">
        <v>2153</v>
      </c>
      <c r="K605" s="2579"/>
      <c r="L605" s="2580"/>
      <c r="M605" s="2578"/>
      <c r="N605" s="2578"/>
      <c r="O605" s="2473"/>
      <c r="P605" s="2473"/>
      <c r="Q605" s="2473"/>
    </row>
    <row r="606" spans="1:17" ht="15.75">
      <c r="A606" s="2473"/>
      <c r="B606" s="2579" t="s">
        <v>2154</v>
      </c>
      <c r="C606" s="2473"/>
      <c r="D606" s="2473"/>
      <c r="E606" s="2473"/>
      <c r="F606" s="2577"/>
      <c r="G606" s="2577"/>
      <c r="H606" s="2471"/>
      <c r="I606" s="2578"/>
      <c r="J606" s="2579"/>
      <c r="K606" s="2579"/>
      <c r="L606" s="2580"/>
      <c r="M606" s="2578"/>
      <c r="N606" s="2578"/>
      <c r="O606" s="2473"/>
      <c r="P606" s="2473"/>
      <c r="Q606" s="2473"/>
    </row>
    <row r="607" spans="1:17" ht="15.75">
      <c r="A607" s="2473"/>
      <c r="B607" s="2579" t="s">
        <v>2155</v>
      </c>
      <c r="C607" s="2473"/>
      <c r="D607" s="2473"/>
      <c r="E607" s="2473"/>
      <c r="F607" s="2577"/>
      <c r="G607" s="2577"/>
      <c r="H607" s="2471"/>
      <c r="I607" s="2578"/>
      <c r="J607" s="2579" t="s">
        <v>2156</v>
      </c>
      <c r="K607" s="2579"/>
      <c r="L607" s="2580"/>
      <c r="M607" s="2578"/>
      <c r="N607" s="2578"/>
      <c r="O607" s="2473"/>
      <c r="P607" s="2473"/>
      <c r="Q607" s="2473"/>
    </row>
    <row r="608" spans="1:17" ht="15.75">
      <c r="A608" s="2473"/>
      <c r="B608" s="2579" t="s">
        <v>2157</v>
      </c>
      <c r="C608" s="2473"/>
      <c r="D608" s="2473"/>
      <c r="E608" s="2473"/>
      <c r="F608" s="2577"/>
      <c r="G608" s="2577"/>
      <c r="H608" s="2471"/>
      <c r="I608" s="2578"/>
      <c r="J608" s="2579" t="s">
        <v>2158</v>
      </c>
      <c r="K608" s="2579"/>
      <c r="L608" s="2580"/>
      <c r="M608" s="2578"/>
      <c r="N608" s="2578"/>
      <c r="O608" s="2473"/>
      <c r="P608" s="2473"/>
      <c r="Q608" s="2473"/>
    </row>
    <row r="609" spans="1:17" ht="15.75">
      <c r="A609" s="2473"/>
      <c r="B609" s="2579" t="s">
        <v>2159</v>
      </c>
      <c r="C609" s="2473"/>
      <c r="D609" s="2473"/>
      <c r="E609" s="2473"/>
      <c r="F609" s="2577"/>
      <c r="G609" s="2577"/>
      <c r="H609" s="2471"/>
      <c r="I609" s="2578"/>
      <c r="J609" s="2579" t="s">
        <v>2160</v>
      </c>
      <c r="K609" s="2579"/>
      <c r="L609" s="2580"/>
      <c r="M609" s="2578"/>
      <c r="N609" s="2578"/>
      <c r="O609" s="2473"/>
      <c r="P609" s="2473"/>
      <c r="Q609" s="2471"/>
    </row>
    <row r="610" spans="1:17" ht="15.75">
      <c r="A610" s="2473"/>
      <c r="B610" s="5107" t="s">
        <v>2161</v>
      </c>
      <c r="C610" s="5107"/>
      <c r="D610" s="5107"/>
      <c r="E610" s="5107"/>
      <c r="F610" s="2577"/>
      <c r="G610" s="2577"/>
      <c r="H610" s="2471"/>
      <c r="I610" s="2578"/>
      <c r="J610" s="2579" t="s">
        <v>2162</v>
      </c>
      <c r="K610" s="2579"/>
      <c r="L610" s="2580"/>
      <c r="M610" s="2578"/>
      <c r="N610" s="2578"/>
      <c r="O610" s="2473"/>
      <c r="P610" s="2473"/>
      <c r="Q610" s="2471"/>
    </row>
    <row r="611" spans="1:17" ht="15.75">
      <c r="A611" s="2473"/>
      <c r="B611" s="2579"/>
      <c r="C611" s="2473"/>
      <c r="D611" s="2473"/>
      <c r="E611" s="2473"/>
      <c r="F611" s="2577"/>
      <c r="G611" s="2577"/>
      <c r="H611" s="2471"/>
      <c r="I611" s="2578"/>
      <c r="J611" s="2974" t="s">
        <v>2163</v>
      </c>
      <c r="K611" s="2579"/>
      <c r="L611" s="2580"/>
      <c r="M611" s="2578"/>
      <c r="N611" s="2578"/>
      <c r="O611" s="2473"/>
      <c r="P611" s="2473"/>
      <c r="Q611" s="2471"/>
    </row>
    <row r="612" spans="1:17" ht="15.75">
      <c r="A612" s="2473"/>
      <c r="B612" s="2977" t="s">
        <v>2164</v>
      </c>
      <c r="C612" s="2473"/>
      <c r="D612" s="2473"/>
      <c r="E612" s="2473"/>
      <c r="F612" s="2577"/>
      <c r="G612" s="2577"/>
      <c r="H612" s="2471"/>
      <c r="I612" s="2578"/>
      <c r="J612" s="2974" t="s">
        <v>2165</v>
      </c>
      <c r="K612" s="2579"/>
      <c r="L612" s="2580"/>
      <c r="M612" s="2578"/>
      <c r="N612" s="2578"/>
      <c r="O612" s="2473"/>
      <c r="P612" s="2473"/>
      <c r="Q612" s="2471"/>
    </row>
    <row r="613" spans="1:17" ht="15.75">
      <c r="A613" s="2473"/>
      <c r="B613" s="5107" t="s">
        <v>2166</v>
      </c>
      <c r="C613" s="5107"/>
      <c r="D613" s="5107"/>
      <c r="E613" s="5107"/>
      <c r="F613" s="5107"/>
      <c r="G613" s="2577"/>
      <c r="H613" s="2471"/>
      <c r="I613" s="2578"/>
      <c r="J613" s="2579"/>
      <c r="K613" s="2579"/>
      <c r="L613" s="2580"/>
      <c r="M613" s="2578"/>
      <c r="N613" s="2578"/>
      <c r="O613" s="2473"/>
      <c r="P613" s="2473"/>
      <c r="Q613" s="2471"/>
    </row>
    <row r="614" spans="1:17" ht="15.75">
      <c r="A614" s="2473"/>
      <c r="B614" s="2579"/>
      <c r="C614" s="2473"/>
      <c r="D614" s="2473"/>
      <c r="E614" s="2473"/>
      <c r="F614" s="2577"/>
      <c r="G614" s="2577"/>
      <c r="H614" s="2471"/>
      <c r="I614" s="2578"/>
      <c r="J614" s="2977" t="s">
        <v>2167</v>
      </c>
      <c r="K614" s="2579"/>
      <c r="L614" s="2580"/>
      <c r="M614" s="2578"/>
      <c r="N614" s="2578"/>
      <c r="O614" s="2473"/>
      <c r="P614" s="2473"/>
      <c r="Q614" s="2471"/>
    </row>
    <row r="615" spans="1:17" ht="15.75">
      <c r="A615" s="2473"/>
      <c r="B615" s="2579"/>
      <c r="C615" s="2473"/>
      <c r="D615" s="2473"/>
      <c r="E615" s="2473"/>
      <c r="F615" s="2577"/>
      <c r="G615" s="2577"/>
      <c r="H615" s="2471"/>
      <c r="I615" s="2578"/>
      <c r="J615" s="2974" t="s">
        <v>2168</v>
      </c>
      <c r="K615" s="2579"/>
      <c r="L615" s="2580"/>
      <c r="M615" s="2578"/>
      <c r="N615" s="2578"/>
      <c r="O615" s="2473"/>
      <c r="P615" s="2473"/>
      <c r="Q615" s="2471"/>
    </row>
    <row r="616" spans="1:17" ht="15.75">
      <c r="A616" s="2473"/>
      <c r="B616" s="2977" t="s">
        <v>2169</v>
      </c>
      <c r="C616" s="2473"/>
      <c r="D616" s="2473"/>
      <c r="E616" s="2473"/>
      <c r="F616" s="2577"/>
      <c r="G616" s="2577"/>
      <c r="H616" s="2471"/>
      <c r="I616" s="2578"/>
      <c r="J616" s="2579"/>
      <c r="K616" s="2579"/>
      <c r="L616" s="2580"/>
      <c r="M616" s="2578"/>
      <c r="N616" s="2578"/>
      <c r="O616" s="2473"/>
      <c r="P616" s="2473"/>
      <c r="Q616" s="2471"/>
    </row>
    <row r="617" spans="1:17" ht="15.75">
      <c r="A617" s="2473"/>
      <c r="B617" s="5107" t="s">
        <v>2170</v>
      </c>
      <c r="C617" s="5107"/>
      <c r="D617" s="5107"/>
      <c r="E617" s="5107"/>
      <c r="F617" s="5107"/>
      <c r="G617" s="5107"/>
      <c r="H617" s="2471"/>
      <c r="I617" s="2578"/>
      <c r="J617" s="2579" t="s">
        <v>2171</v>
      </c>
      <c r="K617" s="2579"/>
      <c r="L617" s="2580"/>
      <c r="M617" s="2578"/>
      <c r="N617" s="2578"/>
      <c r="O617" s="2473"/>
      <c r="P617" s="2473"/>
      <c r="Q617" s="2471"/>
    </row>
    <row r="618" spans="1:17" ht="15.75">
      <c r="A618" s="2473"/>
      <c r="B618" s="5107" t="s">
        <v>2172</v>
      </c>
      <c r="C618" s="5107"/>
      <c r="D618" s="5107"/>
      <c r="E618" s="5107"/>
      <c r="F618" s="5107"/>
      <c r="G618" s="5107"/>
      <c r="H618" s="2471"/>
      <c r="I618" s="2578"/>
      <c r="J618" s="2974" t="s">
        <v>2173</v>
      </c>
      <c r="K618" s="2579"/>
      <c r="L618" s="2580"/>
      <c r="M618" s="2578"/>
      <c r="N618" s="2578"/>
      <c r="O618" s="2473"/>
      <c r="P618" s="2473"/>
      <c r="Q618" s="2471"/>
    </row>
    <row r="619" spans="1:17" ht="15.75">
      <c r="A619" s="2473"/>
      <c r="B619" s="2579"/>
      <c r="C619" s="2473"/>
      <c r="D619" s="2473"/>
      <c r="E619" s="2473"/>
      <c r="F619" s="2577"/>
      <c r="G619" s="2577"/>
      <c r="H619" s="2471"/>
      <c r="I619" s="2578"/>
      <c r="J619" s="2579"/>
      <c r="K619" s="2579"/>
      <c r="L619" s="2580"/>
      <c r="M619" s="2578"/>
      <c r="N619" s="2578"/>
      <c r="O619" s="2473"/>
      <c r="P619" s="2473"/>
      <c r="Q619" s="2471"/>
    </row>
    <row r="620" spans="1:17" ht="15.75">
      <c r="A620" s="2473"/>
      <c r="B620" s="2977" t="s">
        <v>2174</v>
      </c>
      <c r="C620" s="2473"/>
      <c r="D620" s="2473"/>
      <c r="E620" s="2473"/>
      <c r="F620" s="2577"/>
      <c r="G620" s="2577"/>
      <c r="H620" s="2471"/>
      <c r="I620" s="2578"/>
      <c r="J620" s="2579" t="s">
        <v>2175</v>
      </c>
      <c r="K620" s="2579"/>
      <c r="L620" s="2580"/>
      <c r="M620" s="2578"/>
      <c r="N620" s="2578"/>
      <c r="O620" s="2473"/>
      <c r="P620" s="2473"/>
      <c r="Q620" s="2471"/>
    </row>
    <row r="621" spans="1:17" ht="15.75">
      <c r="A621" s="2473"/>
      <c r="B621" s="2579" t="s">
        <v>2176</v>
      </c>
      <c r="C621" s="2473"/>
      <c r="D621" s="2473"/>
      <c r="E621" s="2473"/>
      <c r="F621" s="2577"/>
      <c r="G621" s="2577"/>
      <c r="H621" s="2471"/>
      <c r="I621" s="2578"/>
      <c r="J621" s="2974" t="s">
        <v>2177</v>
      </c>
      <c r="K621" s="2579"/>
      <c r="L621" s="2580"/>
      <c r="M621" s="2578"/>
      <c r="N621" s="2578"/>
      <c r="O621" s="2473"/>
      <c r="P621" s="2473"/>
      <c r="Q621" s="2471"/>
    </row>
    <row r="622" spans="1:17" ht="15.75">
      <c r="A622" s="2473"/>
      <c r="B622" s="2579" t="s">
        <v>2178</v>
      </c>
      <c r="C622" s="2473"/>
      <c r="D622" s="2473"/>
      <c r="E622" s="2473"/>
      <c r="F622" s="2577"/>
      <c r="G622" s="2577"/>
      <c r="H622" s="2471"/>
      <c r="I622" s="2578"/>
      <c r="J622" s="2579"/>
      <c r="K622" s="2579"/>
      <c r="L622" s="2580"/>
      <c r="M622" s="2578"/>
      <c r="N622" s="2578"/>
      <c r="O622" s="2473"/>
      <c r="P622" s="2473"/>
      <c r="Q622" s="2471"/>
    </row>
    <row r="623" spans="1:17" ht="15.75">
      <c r="A623" s="2473"/>
      <c r="B623" s="2579" t="s">
        <v>2179</v>
      </c>
      <c r="C623" s="2473"/>
      <c r="D623" s="2473"/>
      <c r="E623" s="2473"/>
      <c r="F623" s="2577"/>
      <c r="G623" s="2577"/>
      <c r="H623" s="2471"/>
      <c r="I623" s="2578"/>
      <c r="J623" s="2978" t="s">
        <v>2180</v>
      </c>
      <c r="K623" s="2579"/>
      <c r="L623" s="2580"/>
      <c r="M623" s="2578"/>
      <c r="N623" s="2578"/>
      <c r="O623" s="2473"/>
      <c r="P623" s="2473"/>
      <c r="Q623" s="2471"/>
    </row>
    <row r="624" spans="1:17" ht="15.75">
      <c r="A624" s="2473"/>
      <c r="B624" s="5107" t="s">
        <v>2181</v>
      </c>
      <c r="C624" s="5107"/>
      <c r="D624" s="5107"/>
      <c r="E624" s="5107"/>
      <c r="F624" s="5107"/>
      <c r="G624" s="2577"/>
      <c r="H624" s="2471"/>
      <c r="I624" s="2578"/>
      <c r="J624" s="2974" t="s">
        <v>2182</v>
      </c>
      <c r="K624" s="2579"/>
      <c r="L624" s="2580"/>
      <c r="M624" s="2578"/>
      <c r="N624" s="2578"/>
      <c r="O624" s="2473"/>
      <c r="P624" s="2473"/>
      <c r="Q624" s="2471"/>
    </row>
    <row r="625" spans="1:17" ht="15.75">
      <c r="A625" s="2473"/>
      <c r="B625" s="2579"/>
      <c r="C625" s="2473"/>
      <c r="D625" s="2473"/>
      <c r="E625" s="2473"/>
      <c r="F625" s="2577"/>
      <c r="G625" s="2577"/>
      <c r="H625" s="2471"/>
      <c r="I625" s="2578"/>
      <c r="J625" s="2974" t="s">
        <v>2183</v>
      </c>
      <c r="K625" s="2579"/>
      <c r="L625" s="2580"/>
      <c r="M625" s="2578"/>
      <c r="N625" s="2578"/>
      <c r="O625" s="2473"/>
      <c r="P625" s="2473"/>
      <c r="Q625" s="2471"/>
    </row>
    <row r="626" spans="1:17" ht="15.75">
      <c r="A626" s="2473"/>
      <c r="B626" s="2579"/>
      <c r="C626" s="2473"/>
      <c r="D626" s="2473"/>
      <c r="E626" s="2473"/>
      <c r="F626" s="2577"/>
      <c r="G626" s="2577"/>
      <c r="H626" s="2471"/>
      <c r="I626" s="2578"/>
      <c r="J626" s="2974" t="s">
        <v>2184</v>
      </c>
      <c r="K626" s="2579"/>
      <c r="L626" s="2580"/>
      <c r="M626" s="2578"/>
      <c r="N626" s="2578"/>
      <c r="O626" s="2473"/>
      <c r="P626" s="2473"/>
      <c r="Q626" s="2471"/>
    </row>
    <row r="627" spans="1:17" ht="15.75">
      <c r="A627" s="2473"/>
      <c r="B627" s="2579" t="s">
        <v>2185</v>
      </c>
      <c r="C627" s="2473"/>
      <c r="D627" s="2473"/>
      <c r="E627" s="2473"/>
      <c r="F627" s="2577"/>
      <c r="G627" s="2577"/>
      <c r="H627" s="2471"/>
      <c r="I627" s="2578"/>
      <c r="J627" s="2579"/>
      <c r="K627" s="2579"/>
      <c r="L627" s="2580"/>
      <c r="M627" s="2578"/>
      <c r="N627" s="2578"/>
      <c r="O627" s="2473"/>
      <c r="P627" s="2473"/>
      <c r="Q627" s="2471"/>
    </row>
    <row r="628" spans="1:17" ht="15.75">
      <c r="A628" s="2473"/>
      <c r="B628" s="5107" t="s">
        <v>2186</v>
      </c>
      <c r="C628" s="5107"/>
      <c r="D628" s="5107"/>
      <c r="E628" s="5107"/>
      <c r="F628" s="2577"/>
      <c r="G628" s="2577"/>
      <c r="H628" s="2471"/>
      <c r="I628" s="2578"/>
      <c r="J628" s="2977" t="s">
        <v>2187</v>
      </c>
      <c r="K628" s="2579"/>
      <c r="L628" s="2580"/>
      <c r="M628" s="2578"/>
      <c r="N628" s="2578"/>
      <c r="O628" s="2473"/>
      <c r="P628" s="2473"/>
      <c r="Q628" s="2471"/>
    </row>
    <row r="629" spans="1:17" ht="15.75">
      <c r="A629" s="2473"/>
      <c r="B629" s="2579"/>
      <c r="C629" s="2473"/>
      <c r="D629" s="2473"/>
      <c r="E629" s="2473"/>
      <c r="F629" s="2577"/>
      <c r="G629" s="2577"/>
      <c r="H629" s="2471"/>
      <c r="I629" s="2578"/>
      <c r="J629" s="2974" t="s">
        <v>2188</v>
      </c>
      <c r="K629" s="2579"/>
      <c r="L629" s="2580"/>
      <c r="M629" s="2578"/>
      <c r="N629" s="2578"/>
      <c r="O629" s="2473"/>
      <c r="P629" s="2473"/>
      <c r="Q629" s="2471"/>
    </row>
    <row r="630" spans="1:17" ht="15.75">
      <c r="A630" s="2473"/>
      <c r="B630" s="2579"/>
      <c r="C630" s="2473"/>
      <c r="D630" s="2473"/>
      <c r="E630" s="2473"/>
      <c r="F630" s="2577"/>
      <c r="G630" s="2577"/>
      <c r="H630" s="2471"/>
      <c r="I630" s="2578"/>
      <c r="J630" s="2974"/>
      <c r="K630" s="2579"/>
      <c r="L630" s="2580"/>
      <c r="M630" s="2578"/>
      <c r="N630" s="2578"/>
      <c r="O630" s="2473"/>
      <c r="P630" s="2473"/>
      <c r="Q630" s="2471"/>
    </row>
    <row r="631" spans="1:17">
      <c r="A631" s="2512"/>
      <c r="B631" s="2513"/>
      <c r="C631" s="2514"/>
      <c r="D631" s="2514"/>
      <c r="E631" s="2514"/>
      <c r="F631" s="2514"/>
      <c r="G631" s="2514"/>
      <c r="H631" s="2514"/>
      <c r="I631" s="2514"/>
      <c r="J631" s="2513"/>
      <c r="K631" s="2513"/>
      <c r="L631" s="2513"/>
      <c r="M631" s="2512"/>
      <c r="N631" s="2512"/>
      <c r="O631" s="2512"/>
      <c r="P631" s="2512"/>
      <c r="Q631" s="2512"/>
    </row>
    <row r="632" spans="1:17">
      <c r="A632" s="2473"/>
      <c r="B632" s="2471"/>
      <c r="C632" s="2471"/>
      <c r="D632" s="2471"/>
      <c r="E632" s="2471"/>
      <c r="F632" s="2471"/>
      <c r="G632" s="2471"/>
      <c r="H632" s="2471"/>
      <c r="I632" s="2471"/>
      <c r="J632" s="2471"/>
      <c r="K632" s="2471"/>
      <c r="L632" s="2471"/>
      <c r="M632" s="2471"/>
      <c r="N632" s="2471"/>
      <c r="O632" s="2471"/>
      <c r="P632" s="2471"/>
      <c r="Q632" s="2471"/>
    </row>
    <row r="633" spans="1:17">
      <c r="A633" s="2473"/>
      <c r="B633" s="2471"/>
      <c r="C633" s="2471"/>
      <c r="D633" s="2471"/>
      <c r="E633" s="2471"/>
      <c r="F633" s="2471"/>
      <c r="G633" s="2471"/>
      <c r="H633" s="2471"/>
      <c r="I633" s="2471"/>
      <c r="J633" s="2471"/>
      <c r="K633" s="2471"/>
      <c r="L633" s="2471"/>
      <c r="M633" s="2471"/>
      <c r="N633" s="2471"/>
      <c r="O633" s="2471"/>
      <c r="P633" s="2471"/>
      <c r="Q633" s="2471"/>
    </row>
    <row r="634" spans="1:17" ht="15.75">
      <c r="A634" s="2473"/>
      <c r="B634" s="2471"/>
      <c r="C634" s="2471"/>
      <c r="D634" s="2471"/>
      <c r="E634" s="2471"/>
      <c r="F634" s="2471"/>
      <c r="G634" s="3038" t="str">
        <f>SUBSTITUTE(ADDRESS(1,COLUMN(),4),"1","")</f>
        <v>G</v>
      </c>
      <c r="H634" s="2471" t="s">
        <v>2189</v>
      </c>
      <c r="I634" s="2471"/>
      <c r="J634" s="2471"/>
      <c r="K634" s="2471"/>
      <c r="L634" s="2471"/>
      <c r="M634" s="2471"/>
      <c r="N634" s="2471"/>
      <c r="O634" s="2471"/>
      <c r="P634" s="2471"/>
      <c r="Q634" s="2471"/>
    </row>
    <row r="635" spans="1:17" ht="15.75">
      <c r="A635" s="2473"/>
      <c r="B635" s="2471"/>
      <c r="C635" s="5108" t="s">
        <v>112</v>
      </c>
      <c r="D635" s="5109"/>
      <c r="E635" s="5109"/>
      <c r="F635" s="5109"/>
      <c r="G635" s="5109"/>
      <c r="H635" s="5109"/>
      <c r="I635" s="5109"/>
      <c r="J635" s="5109"/>
      <c r="K635" s="5109"/>
      <c r="L635" s="5110"/>
      <c r="M635" s="2473"/>
      <c r="N635" s="2473"/>
      <c r="O635" s="2473"/>
      <c r="P635" s="2473"/>
      <c r="Q635" s="2473"/>
    </row>
    <row r="636" spans="1:17">
      <c r="A636" s="2473"/>
      <c r="B636" s="2471"/>
      <c r="C636" s="5102" t="s">
        <v>113</v>
      </c>
      <c r="D636" s="5103"/>
      <c r="E636" s="5103"/>
      <c r="F636" s="3039">
        <v>1</v>
      </c>
      <c r="G636" s="3040">
        <f>F636</f>
        <v>1</v>
      </c>
      <c r="H636" s="5104" t="s">
        <v>97</v>
      </c>
      <c r="I636" s="5104"/>
      <c r="J636" s="3042" t="s">
        <v>68</v>
      </c>
      <c r="K636" s="5105" t="s">
        <v>94</v>
      </c>
      <c r="L636" s="5106"/>
      <c r="M636" s="2473"/>
      <c r="N636" s="2473"/>
      <c r="O636" s="2473"/>
      <c r="P636" s="2473"/>
      <c r="Q636" s="2473"/>
    </row>
    <row r="637" spans="1:17">
      <c r="A637" s="2473"/>
      <c r="B637" s="2471"/>
      <c r="C637" s="5097" t="s">
        <v>116</v>
      </c>
      <c r="D637" s="5098"/>
      <c r="E637" s="5098"/>
      <c r="F637" s="3043">
        <v>25</v>
      </c>
      <c r="G637" s="3040">
        <f>G636</f>
        <v>1</v>
      </c>
      <c r="H637" s="5099">
        <f t="shared" ref="H637:H643" si="4">(G637*F637)/100</f>
        <v>0.25</v>
      </c>
      <c r="I637" s="5099"/>
      <c r="J637" s="3044">
        <v>20</v>
      </c>
      <c r="K637" s="5100">
        <f t="shared" ref="K637:K643" si="5">H637/(100-J637)*100</f>
        <v>0.3125</v>
      </c>
      <c r="L637" s="5101"/>
      <c r="M637" s="2473"/>
      <c r="N637" s="2473"/>
      <c r="O637" s="2473"/>
      <c r="P637" s="2473"/>
      <c r="Q637" s="2473"/>
    </row>
    <row r="638" spans="1:17">
      <c r="A638" s="2473"/>
      <c r="B638" s="2471"/>
      <c r="C638" s="5097" t="s">
        <v>117</v>
      </c>
      <c r="D638" s="5098"/>
      <c r="E638" s="5098"/>
      <c r="F638" s="3043">
        <v>20</v>
      </c>
      <c r="G638" s="3040">
        <f>G636</f>
        <v>1</v>
      </c>
      <c r="H638" s="5099">
        <f t="shared" si="4"/>
        <v>0.2</v>
      </c>
      <c r="I638" s="5099"/>
      <c r="J638" s="3044">
        <v>25</v>
      </c>
      <c r="K638" s="5100">
        <f t="shared" si="5"/>
        <v>0.26666666666666672</v>
      </c>
      <c r="L638" s="5101"/>
      <c r="M638" s="2473"/>
      <c r="N638" s="2473"/>
      <c r="O638" s="2473"/>
      <c r="P638" s="2473"/>
      <c r="Q638" s="2473"/>
    </row>
    <row r="639" spans="1:17">
      <c r="A639" s="2473"/>
      <c r="B639" s="2471"/>
      <c r="C639" s="5097" t="s">
        <v>118</v>
      </c>
      <c r="D639" s="5098"/>
      <c r="E639" s="5098"/>
      <c r="F639" s="3043">
        <v>15</v>
      </c>
      <c r="G639" s="3040">
        <f>G636</f>
        <v>1</v>
      </c>
      <c r="H639" s="5099">
        <f t="shared" si="4"/>
        <v>0.15</v>
      </c>
      <c r="I639" s="5099"/>
      <c r="J639" s="3044">
        <v>20</v>
      </c>
      <c r="K639" s="5100">
        <f t="shared" si="5"/>
        <v>0.1875</v>
      </c>
      <c r="L639" s="5101"/>
      <c r="M639" s="2473"/>
      <c r="N639" s="2473"/>
      <c r="O639" s="2473"/>
      <c r="P639" s="2473"/>
      <c r="Q639" s="2473"/>
    </row>
    <row r="640" spans="1:17">
      <c r="A640" s="2473"/>
      <c r="B640" s="2471"/>
      <c r="C640" s="5097" t="s">
        <v>119</v>
      </c>
      <c r="D640" s="5098"/>
      <c r="E640" s="5098"/>
      <c r="F640" s="3043">
        <v>15</v>
      </c>
      <c r="G640" s="3040">
        <f>G636</f>
        <v>1</v>
      </c>
      <c r="H640" s="5099">
        <f t="shared" si="4"/>
        <v>0.15</v>
      </c>
      <c r="I640" s="5099"/>
      <c r="J640" s="3044">
        <v>0</v>
      </c>
      <c r="K640" s="5100">
        <f t="shared" si="5"/>
        <v>0.15</v>
      </c>
      <c r="L640" s="5101"/>
      <c r="M640" s="2473"/>
      <c r="N640" s="2473"/>
      <c r="O640" s="2473"/>
      <c r="P640" s="2473"/>
      <c r="Q640" s="2473"/>
    </row>
    <row r="641" spans="1:17">
      <c r="A641" s="2473"/>
      <c r="B641" s="2471"/>
      <c r="C641" s="5097" t="s">
        <v>120</v>
      </c>
      <c r="D641" s="5098"/>
      <c r="E641" s="5098"/>
      <c r="F641" s="3043">
        <v>10</v>
      </c>
      <c r="G641" s="3040">
        <f>G636</f>
        <v>1</v>
      </c>
      <c r="H641" s="5099">
        <f t="shared" si="4"/>
        <v>0.1</v>
      </c>
      <c r="I641" s="5099"/>
      <c r="J641" s="3044">
        <v>20</v>
      </c>
      <c r="K641" s="5100">
        <f t="shared" si="5"/>
        <v>0.125</v>
      </c>
      <c r="L641" s="5101"/>
      <c r="M641" s="2473"/>
      <c r="N641" s="2473"/>
      <c r="O641" s="2473"/>
      <c r="P641" s="2473"/>
      <c r="Q641" s="2473"/>
    </row>
    <row r="642" spans="1:17">
      <c r="A642" s="2473"/>
      <c r="B642" s="2471"/>
      <c r="C642" s="5097" t="s">
        <v>121</v>
      </c>
      <c r="D642" s="5098"/>
      <c r="E642" s="5098"/>
      <c r="F642" s="3043">
        <v>7.5</v>
      </c>
      <c r="G642" s="3040">
        <f>G636</f>
        <v>1</v>
      </c>
      <c r="H642" s="5099">
        <f t="shared" si="4"/>
        <v>7.4999999999999997E-2</v>
      </c>
      <c r="I642" s="5099"/>
      <c r="J642" s="3044">
        <v>20</v>
      </c>
      <c r="K642" s="5100">
        <f t="shared" si="5"/>
        <v>9.375E-2</v>
      </c>
      <c r="L642" s="5101"/>
      <c r="M642" s="2473"/>
      <c r="N642" s="2473"/>
      <c r="O642" s="2473"/>
      <c r="P642" s="2473"/>
      <c r="Q642" s="2473"/>
    </row>
    <row r="643" spans="1:17">
      <c r="A643" s="2473"/>
      <c r="B643" s="2471"/>
      <c r="C643" s="5097" t="s">
        <v>122</v>
      </c>
      <c r="D643" s="5098"/>
      <c r="E643" s="5098"/>
      <c r="F643" s="3043">
        <v>7.5</v>
      </c>
      <c r="G643" s="3040">
        <f>G636</f>
        <v>1</v>
      </c>
      <c r="H643" s="5099">
        <f t="shared" si="4"/>
        <v>7.4999999999999997E-2</v>
      </c>
      <c r="I643" s="5099"/>
      <c r="J643" s="3044">
        <v>20</v>
      </c>
      <c r="K643" s="5100">
        <f t="shared" si="5"/>
        <v>9.375E-2</v>
      </c>
      <c r="L643" s="5101"/>
      <c r="M643" s="2473"/>
      <c r="N643" s="2473"/>
      <c r="O643" s="2473"/>
      <c r="P643" s="2473"/>
      <c r="Q643" s="2473"/>
    </row>
    <row r="644" spans="1:17">
      <c r="A644" s="2473"/>
      <c r="B644" s="2471"/>
      <c r="C644" s="5080" t="s">
        <v>123</v>
      </c>
      <c r="D644" s="5081"/>
      <c r="E644" s="5081"/>
      <c r="F644" s="3045">
        <f>SUM(F637:F643)</f>
        <v>100</v>
      </c>
      <c r="G644" s="3046"/>
      <c r="H644" s="2843"/>
      <c r="I644" s="2471"/>
      <c r="J644" s="2843"/>
      <c r="K644" s="2843"/>
      <c r="L644" s="3047"/>
      <c r="M644" s="2473"/>
      <c r="N644" s="2473"/>
      <c r="O644" s="2473"/>
      <c r="P644" s="2473"/>
      <c r="Q644" s="2473"/>
    </row>
    <row r="645" spans="1:17">
      <c r="A645" s="2473"/>
      <c r="B645" s="2471"/>
      <c r="C645" s="3048"/>
      <c r="D645" s="2883"/>
      <c r="E645" s="2883"/>
      <c r="F645" s="3049"/>
      <c r="G645" s="3050"/>
      <c r="H645" s="3050"/>
      <c r="I645" s="3051"/>
      <c r="J645" s="3050"/>
      <c r="K645" s="3050"/>
      <c r="L645" s="3052"/>
      <c r="M645" s="2473"/>
      <c r="N645" s="2473"/>
      <c r="O645" s="2473"/>
      <c r="P645" s="2473"/>
      <c r="Q645" s="2473"/>
    </row>
    <row r="646" spans="1:17">
      <c r="A646" s="2473"/>
      <c r="B646" s="2471"/>
      <c r="C646" s="2471"/>
      <c r="D646" s="2471"/>
      <c r="E646" s="2471"/>
      <c r="F646" s="2471"/>
      <c r="G646" s="2471"/>
      <c r="H646" s="2471"/>
      <c r="I646" s="2471"/>
      <c r="J646" s="2471"/>
      <c r="K646" s="2471"/>
      <c r="L646" s="2471"/>
      <c r="M646" s="2473"/>
      <c r="N646" s="2473"/>
      <c r="O646" s="2473"/>
      <c r="P646" s="2473"/>
      <c r="Q646" s="2473"/>
    </row>
    <row r="647" spans="1:17" ht="15.75" thickBot="1">
      <c r="A647" s="2473"/>
      <c r="B647" s="2471"/>
      <c r="C647" s="2471"/>
      <c r="D647" s="2471"/>
      <c r="E647" s="2471"/>
      <c r="F647" s="2471"/>
      <c r="G647" s="2471"/>
      <c r="H647" s="2471"/>
      <c r="I647" s="2471"/>
      <c r="J647" s="2471"/>
      <c r="K647" s="2471"/>
      <c r="L647" s="2471"/>
      <c r="M647" s="2473"/>
      <c r="N647" s="2473"/>
      <c r="O647" s="2473"/>
      <c r="P647" s="2473"/>
      <c r="Q647" s="2473"/>
    </row>
    <row r="648" spans="1:17" ht="18.75">
      <c r="A648" s="2473"/>
      <c r="B648" s="2471"/>
      <c r="C648" s="5082" t="s">
        <v>418</v>
      </c>
      <c r="D648" s="5083"/>
      <c r="E648" s="5083"/>
      <c r="F648" s="5083"/>
      <c r="G648" s="5083"/>
      <c r="H648" s="5083"/>
      <c r="I648" s="5083"/>
      <c r="J648" s="5083"/>
      <c r="K648" s="5083"/>
      <c r="L648" s="5084"/>
      <c r="M648" s="2473"/>
      <c r="N648" s="2473"/>
      <c r="O648" s="2473"/>
      <c r="P648" s="2473"/>
      <c r="Q648" s="2473"/>
    </row>
    <row r="649" spans="1:17">
      <c r="A649" s="2473"/>
      <c r="B649" s="2471"/>
      <c r="C649" s="5085" t="s">
        <v>416</v>
      </c>
      <c r="D649" s="5086"/>
      <c r="E649" s="5086"/>
      <c r="F649" s="5086"/>
      <c r="G649" s="5086"/>
      <c r="H649" s="5086"/>
      <c r="I649" s="5086"/>
      <c r="J649" s="5086"/>
      <c r="K649" s="5086"/>
      <c r="L649" s="5087"/>
      <c r="M649" s="2473"/>
      <c r="N649" s="2473"/>
      <c r="O649" s="2473"/>
      <c r="P649" s="2473"/>
      <c r="Q649" s="2473"/>
    </row>
    <row r="650" spans="1:17" ht="18">
      <c r="A650" s="2473"/>
      <c r="B650" s="2471"/>
      <c r="C650" s="5088" t="s">
        <v>417</v>
      </c>
      <c r="D650" s="5089"/>
      <c r="E650" s="5089"/>
      <c r="F650" s="5089"/>
      <c r="G650" s="5089"/>
      <c r="H650" s="5089"/>
      <c r="I650" s="5089"/>
      <c r="J650" s="5089"/>
      <c r="K650" s="5089"/>
      <c r="L650" s="5090"/>
      <c r="M650" s="2473"/>
      <c r="N650" s="2473"/>
      <c r="O650" s="2473"/>
      <c r="P650" s="2473"/>
      <c r="Q650" s="2473"/>
    </row>
    <row r="651" spans="1:17">
      <c r="A651" s="2473"/>
      <c r="B651" s="2471"/>
      <c r="C651" s="5091" t="str">
        <f ca="1">CELL("nomfichier")</f>
        <v>D:\Données\1.UPRT\0-UPRT.fait\uprt-php\www\mesimages\fichiers-uprt\ff-fiches-fabrication\ff-fiches-fabrication-maj-08-2020\[ff-5-B.collectivite-conditionnement-gastronormes.xlsx]complément</v>
      </c>
      <c r="D651" s="5092"/>
      <c r="E651" s="5092"/>
      <c r="F651" s="5092"/>
      <c r="G651" s="5092"/>
      <c r="H651" s="5092"/>
      <c r="I651" s="5092"/>
      <c r="J651" s="5092"/>
      <c r="K651" s="5092"/>
      <c r="L651" s="5093"/>
      <c r="M651" s="2473"/>
      <c r="N651" s="2473"/>
      <c r="O651" s="2473"/>
      <c r="P651" s="2473"/>
      <c r="Q651" s="2473"/>
    </row>
    <row r="652" spans="1:17" ht="26.25">
      <c r="A652" s="2473"/>
      <c r="B652" s="2471"/>
      <c r="C652" s="5094" t="s">
        <v>221</v>
      </c>
      <c r="D652" s="5095"/>
      <c r="E652" s="5095"/>
      <c r="F652" s="5095"/>
      <c r="G652" s="5095"/>
      <c r="H652" s="5095"/>
      <c r="I652" s="5095"/>
      <c r="J652" s="5095"/>
      <c r="K652" s="5095"/>
      <c r="L652" s="5096"/>
      <c r="M652" s="2473"/>
      <c r="N652" s="2473"/>
      <c r="O652" s="2473"/>
      <c r="P652" s="2473"/>
      <c r="Q652" s="2473"/>
    </row>
    <row r="653" spans="1:17" ht="26.25">
      <c r="A653" s="2473"/>
      <c r="B653" s="2471"/>
      <c r="C653" s="2694"/>
      <c r="D653" s="3053"/>
      <c r="E653" s="3053" t="s">
        <v>153</v>
      </c>
      <c r="F653" s="2471"/>
      <c r="G653" s="3054">
        <f ca="1">TODAY()</f>
        <v>45233</v>
      </c>
      <c r="H653" s="3055"/>
      <c r="I653" s="3056"/>
      <c r="J653" s="3057">
        <f ca="1">NOW()</f>
        <v>45233.415746643521</v>
      </c>
      <c r="K653" s="3057"/>
      <c r="L653" s="3058"/>
      <c r="M653" s="2473"/>
      <c r="N653" s="2473"/>
      <c r="O653" s="2473"/>
      <c r="P653" s="2473"/>
      <c r="Q653" s="2473"/>
    </row>
    <row r="654" spans="1:17" ht="15.75">
      <c r="A654" s="2473"/>
      <c r="B654" s="2471"/>
      <c r="C654" s="5078">
        <v>1</v>
      </c>
      <c r="D654" s="3060" t="s">
        <v>2190</v>
      </c>
      <c r="E654" s="2473"/>
      <c r="F654" s="2471"/>
      <c r="G654" s="3061"/>
      <c r="H654" s="3061"/>
      <c r="I654" s="3061"/>
      <c r="J654" s="3061"/>
      <c r="K654" s="3061"/>
      <c r="L654" s="3062"/>
      <c r="M654" s="2473"/>
      <c r="N654" s="2473"/>
      <c r="O654" s="2473"/>
      <c r="P654" s="2473"/>
      <c r="Q654" s="2473"/>
    </row>
    <row r="655" spans="1:17">
      <c r="A655" s="2473"/>
      <c r="B655" s="2471"/>
      <c r="C655" s="5078"/>
      <c r="D655" s="5079" t="s">
        <v>245</v>
      </c>
      <c r="E655" s="5079"/>
      <c r="F655" s="5079"/>
      <c r="G655" s="3064"/>
      <c r="H655" s="3065" t="s">
        <v>156</v>
      </c>
      <c r="I655" s="3066" t="s">
        <v>157</v>
      </c>
      <c r="J655" s="3066" t="s">
        <v>158</v>
      </c>
      <c r="K655" s="3066" t="s">
        <v>35</v>
      </c>
      <c r="L655" s="3067" t="s">
        <v>409</v>
      </c>
      <c r="M655" s="2473"/>
      <c r="N655" s="2473"/>
      <c r="O655" s="2473"/>
      <c r="P655" s="2473"/>
      <c r="Q655" s="2473"/>
    </row>
    <row r="656" spans="1:17" ht="15.75">
      <c r="A656" s="2473"/>
      <c r="B656" s="2471"/>
      <c r="C656" s="5078"/>
      <c r="D656" s="5079" t="s">
        <v>244</v>
      </c>
      <c r="E656" s="5079"/>
      <c r="F656" s="5079"/>
      <c r="G656" s="3068">
        <f>SUM(H656:L656)</f>
        <v>2170</v>
      </c>
      <c r="H656" s="3069">
        <v>550</v>
      </c>
      <c r="I656" s="3069">
        <v>920</v>
      </c>
      <c r="J656" s="3069">
        <v>340</v>
      </c>
      <c r="K656" s="3069">
        <v>150</v>
      </c>
      <c r="L656" s="3070">
        <v>210</v>
      </c>
      <c r="M656" s="2473"/>
      <c r="N656" s="2473"/>
      <c r="O656" s="2473"/>
      <c r="P656" s="2473"/>
      <c r="Q656" s="2473"/>
    </row>
    <row r="657" spans="1:17" ht="15.75">
      <c r="A657" s="2473"/>
      <c r="B657" s="2471"/>
      <c r="C657" s="3071"/>
      <c r="D657" s="3063"/>
      <c r="E657" s="3063"/>
      <c r="F657" s="3063"/>
      <c r="G657" s="3068"/>
      <c r="H657" s="3072"/>
      <c r="I657" s="3072"/>
      <c r="J657" s="3072"/>
      <c r="K657" s="3072"/>
      <c r="L657" s="3073"/>
      <c r="M657" s="2473"/>
      <c r="N657" s="2473"/>
      <c r="O657" s="2473"/>
      <c r="P657" s="2473"/>
      <c r="Q657" s="2473"/>
    </row>
    <row r="658" spans="1:17" ht="15.75">
      <c r="A658" s="2473"/>
      <c r="B658" s="2471"/>
      <c r="C658" s="5078">
        <v>2</v>
      </c>
      <c r="D658" s="3060" t="s">
        <v>2191</v>
      </c>
      <c r="E658" s="2473"/>
      <c r="F658" s="2471"/>
      <c r="G658" s="2473"/>
      <c r="H658" s="2473"/>
      <c r="I658" s="2473"/>
      <c r="J658" s="2473"/>
      <c r="K658" s="2473"/>
      <c r="L658" s="2667"/>
      <c r="M658" s="2473"/>
      <c r="N658" s="2473"/>
      <c r="O658" s="2473"/>
      <c r="P658" s="2473"/>
      <c r="Q658" s="2473"/>
    </row>
    <row r="659" spans="1:17">
      <c r="A659" s="2473"/>
      <c r="B659" s="2471"/>
      <c r="C659" s="5078"/>
      <c r="D659" s="5068" t="s">
        <v>414</v>
      </c>
      <c r="E659" s="5068"/>
      <c r="F659" s="5068"/>
      <c r="G659" s="3074">
        <f>(H659*H656)+(I659*I656)+(J659*J656)+(K659*K656)+(L659*L656)</f>
        <v>1470</v>
      </c>
      <c r="H659" s="3075">
        <v>0</v>
      </c>
      <c r="I659" s="3075">
        <v>1</v>
      </c>
      <c r="J659" s="3075">
        <v>1</v>
      </c>
      <c r="K659" s="3075">
        <v>0</v>
      </c>
      <c r="L659" s="3076">
        <v>1</v>
      </c>
      <c r="M659" s="2473"/>
      <c r="N659" s="2473"/>
      <c r="O659" s="2473"/>
      <c r="P659" s="2473"/>
      <c r="Q659" s="2473"/>
    </row>
    <row r="660" spans="1:17">
      <c r="A660" s="2473"/>
      <c r="B660" s="2471"/>
      <c r="C660" s="5078"/>
      <c r="D660" s="5068" t="s">
        <v>410</v>
      </c>
      <c r="E660" s="5068"/>
      <c r="F660" s="5068"/>
      <c r="G660" s="3074">
        <f>(H660*H656)+(I660*I656)+(J660*J656)+(K660*K656)+(L660*L656)</f>
        <v>850</v>
      </c>
      <c r="H660" s="3075">
        <v>1</v>
      </c>
      <c r="I660" s="3075">
        <v>0</v>
      </c>
      <c r="J660" s="3075">
        <v>0</v>
      </c>
      <c r="K660" s="3075">
        <v>2</v>
      </c>
      <c r="L660" s="3076">
        <v>0</v>
      </c>
      <c r="M660" s="2473"/>
      <c r="N660" s="2473"/>
      <c r="O660" s="2473"/>
      <c r="P660" s="2473"/>
      <c r="Q660" s="2473"/>
    </row>
    <row r="661" spans="1:17">
      <c r="A661" s="2473"/>
      <c r="B661" s="2471"/>
      <c r="C661" s="5078"/>
      <c r="D661" s="5068" t="s">
        <v>224</v>
      </c>
      <c r="E661" s="5068"/>
      <c r="F661" s="5068"/>
      <c r="G661" s="3074">
        <f>(H661*H656)+(I661*I656)+(J661*J656)+(K661*K656)+(L661*L656)</f>
        <v>1895</v>
      </c>
      <c r="H661" s="3077">
        <v>0.5</v>
      </c>
      <c r="I661" s="3075">
        <v>1</v>
      </c>
      <c r="J661" s="3075">
        <v>1</v>
      </c>
      <c r="K661" s="3075">
        <v>1</v>
      </c>
      <c r="L661" s="3076">
        <v>1</v>
      </c>
      <c r="M661" s="2473"/>
      <c r="N661" s="2473"/>
      <c r="O661" s="2473"/>
      <c r="P661" s="2473"/>
      <c r="Q661" s="2473"/>
    </row>
    <row r="662" spans="1:17">
      <c r="A662" s="2473"/>
      <c r="B662" s="2471"/>
      <c r="C662" s="5078"/>
      <c r="D662" s="5068" t="s">
        <v>411</v>
      </c>
      <c r="E662" s="5068"/>
      <c r="F662" s="5068"/>
      <c r="G662" s="3074">
        <f>(H662*H656)+(I662*I656)+(J662*J656)+(K662*K656)+(L662*L656)</f>
        <v>1190</v>
      </c>
      <c r="H662" s="3075">
        <v>0</v>
      </c>
      <c r="I662" s="3075">
        <v>0</v>
      </c>
      <c r="J662" s="3075">
        <v>2</v>
      </c>
      <c r="K662" s="3075">
        <v>2</v>
      </c>
      <c r="L662" s="3076">
        <v>1</v>
      </c>
      <c r="M662" s="2473"/>
      <c r="N662" s="2473"/>
      <c r="O662" s="2473"/>
      <c r="P662" s="2473"/>
      <c r="Q662" s="2473"/>
    </row>
    <row r="663" spans="1:17">
      <c r="A663" s="2473"/>
      <c r="B663" s="2471"/>
      <c r="C663" s="5078"/>
      <c r="D663" s="5068" t="s">
        <v>412</v>
      </c>
      <c r="E663" s="5068"/>
      <c r="F663" s="5068"/>
      <c r="G663" s="3074">
        <f>(H663*H656)+(I663*I656)+(J663*J656)+(K663*K656)+(L663*L656)</f>
        <v>2540</v>
      </c>
      <c r="H663" s="3075">
        <v>1</v>
      </c>
      <c r="I663" s="3075">
        <v>2</v>
      </c>
      <c r="J663" s="3075">
        <v>0</v>
      </c>
      <c r="K663" s="3075">
        <v>1</v>
      </c>
      <c r="L663" s="3076">
        <v>0</v>
      </c>
      <c r="M663" s="2473"/>
      <c r="N663" s="2473"/>
      <c r="O663" s="2473"/>
      <c r="P663" s="2473"/>
      <c r="Q663" s="2473"/>
    </row>
    <row r="664" spans="1:17" ht="15.75">
      <c r="A664" s="2473"/>
      <c r="B664" s="2471"/>
      <c r="C664" s="3071"/>
      <c r="D664" s="3078"/>
      <c r="E664" s="2473"/>
      <c r="F664" s="2471"/>
      <c r="G664" s="3074"/>
      <c r="H664" s="3065" t="s">
        <v>156</v>
      </c>
      <c r="I664" s="3066" t="s">
        <v>157</v>
      </c>
      <c r="J664" s="3066" t="s">
        <v>158</v>
      </c>
      <c r="K664" s="3066" t="s">
        <v>35</v>
      </c>
      <c r="L664" s="3067" t="s">
        <v>409</v>
      </c>
      <c r="M664" s="2473"/>
      <c r="N664" s="2473"/>
      <c r="O664" s="2473"/>
      <c r="P664" s="2473"/>
      <c r="Q664" s="2473"/>
    </row>
    <row r="665" spans="1:17" ht="15.75">
      <c r="A665" s="2473"/>
      <c r="B665" s="2471"/>
      <c r="C665" s="3071"/>
      <c r="D665" s="3078"/>
      <c r="E665" s="2473"/>
      <c r="F665" s="2471"/>
      <c r="G665" s="3079" t="s">
        <v>420</v>
      </c>
      <c r="H665" s="3080">
        <f>SUM(H659:H664)</f>
        <v>2.5</v>
      </c>
      <c r="I665" s="3080">
        <f>SUM(I659:I664)</f>
        <v>4</v>
      </c>
      <c r="J665" s="3080">
        <f>SUM(J659:J664)</f>
        <v>4</v>
      </c>
      <c r="K665" s="3080">
        <f>SUM(K659:K664)</f>
        <v>6</v>
      </c>
      <c r="L665" s="3081">
        <f>SUM(L659:L664)</f>
        <v>3</v>
      </c>
      <c r="M665" s="2473"/>
      <c r="N665" s="2473"/>
      <c r="O665" s="2473"/>
      <c r="P665" s="2473"/>
      <c r="Q665" s="2473"/>
    </row>
    <row r="666" spans="1:17">
      <c r="A666" s="2473"/>
      <c r="B666" s="2471"/>
      <c r="C666" s="3082"/>
      <c r="D666" s="3078"/>
      <c r="E666" s="2473"/>
      <c r="F666" s="2471"/>
      <c r="G666" s="3041"/>
      <c r="H666" s="3083"/>
      <c r="I666" s="3083"/>
      <c r="J666" s="3083"/>
      <c r="K666" s="3083"/>
      <c r="L666" s="3084"/>
      <c r="M666" s="2473"/>
      <c r="N666" s="2473"/>
      <c r="O666" s="2473"/>
      <c r="P666" s="2473"/>
      <c r="Q666" s="2473"/>
    </row>
    <row r="667" spans="1:17" ht="15.75">
      <c r="A667" s="2473"/>
      <c r="B667" s="2471"/>
      <c r="C667" s="3059">
        <v>3</v>
      </c>
      <c r="D667" s="5068" t="s">
        <v>419</v>
      </c>
      <c r="E667" s="5068"/>
      <c r="F667" s="5068"/>
      <c r="G667" s="3085">
        <f>(H667*H656)+(I667*I656)+(J667*J656)+(K667*K656)+(L667*L656)</f>
        <v>208.60000000000002</v>
      </c>
      <c r="H667" s="3086">
        <v>0.06</v>
      </c>
      <c r="I667" s="3086">
        <v>0.08</v>
      </c>
      <c r="J667" s="3086">
        <v>0.15</v>
      </c>
      <c r="K667" s="3086">
        <v>0.2</v>
      </c>
      <c r="L667" s="3087">
        <v>0.1</v>
      </c>
      <c r="M667" s="2473"/>
      <c r="N667" s="2473"/>
      <c r="O667" s="2473"/>
      <c r="P667" s="2473"/>
      <c r="Q667" s="2473"/>
    </row>
    <row r="668" spans="1:17">
      <c r="A668" s="2473"/>
      <c r="B668" s="2471"/>
      <c r="C668" s="3082"/>
      <c r="D668" s="3088"/>
      <c r="E668" s="3089"/>
      <c r="F668" s="3090"/>
      <c r="G668" s="3074"/>
      <c r="H668" s="3083"/>
      <c r="I668" s="3083"/>
      <c r="J668" s="3083"/>
      <c r="K668" s="3083"/>
      <c r="L668" s="3084"/>
      <c r="M668" s="2473"/>
      <c r="N668" s="2473"/>
      <c r="O668" s="2473"/>
      <c r="P668" s="2473"/>
      <c r="Q668" s="2473"/>
    </row>
    <row r="669" spans="1:17" ht="15.75">
      <c r="A669" s="2473"/>
      <c r="B669" s="2471"/>
      <c r="C669" s="3059">
        <v>4</v>
      </c>
      <c r="D669" s="5068" t="s">
        <v>415</v>
      </c>
      <c r="E669" s="5068"/>
      <c r="F669" s="5068"/>
      <c r="G669" s="3085">
        <f>(H669*H656)+(I669*I656)+(J669*J656)+(K669*K656)+(L669*L656)</f>
        <v>213.5</v>
      </c>
      <c r="H669" s="3086">
        <v>0.06</v>
      </c>
      <c r="I669" s="3086">
        <v>0.1</v>
      </c>
      <c r="J669" s="3086">
        <v>0.12</v>
      </c>
      <c r="K669" s="3086">
        <v>0.15</v>
      </c>
      <c r="L669" s="3087">
        <v>0.12</v>
      </c>
      <c r="M669" s="2473"/>
      <c r="N669" s="2473"/>
      <c r="O669" s="2473"/>
      <c r="P669" s="2473"/>
      <c r="Q669" s="2473"/>
    </row>
    <row r="670" spans="1:17">
      <c r="A670" s="2473"/>
      <c r="B670" s="2471"/>
      <c r="C670" s="3082"/>
      <c r="D670" s="3088"/>
      <c r="E670" s="3089"/>
      <c r="F670" s="3090"/>
      <c r="G670" s="3074"/>
      <c r="H670" s="3083"/>
      <c r="I670" s="3083"/>
      <c r="J670" s="3083"/>
      <c r="K670" s="3083"/>
      <c r="L670" s="3084"/>
      <c r="M670" s="2473"/>
      <c r="N670" s="2473"/>
      <c r="O670" s="2473"/>
      <c r="P670" s="2473"/>
      <c r="Q670" s="2473"/>
    </row>
    <row r="671" spans="1:17" ht="15.75">
      <c r="A671" s="2473"/>
      <c r="B671" s="2471"/>
      <c r="C671" s="3059">
        <v>5</v>
      </c>
      <c r="D671" s="5068" t="s">
        <v>413</v>
      </c>
      <c r="E671" s="5068"/>
      <c r="F671" s="5068"/>
      <c r="G671" s="3085">
        <f>(H671*H656)+(I671*I656)+(J671*J656)+(K671*K656)+(L671*L656)</f>
        <v>237.5</v>
      </c>
      <c r="H671" s="3086">
        <v>0.06</v>
      </c>
      <c r="I671" s="3086">
        <v>0.1</v>
      </c>
      <c r="J671" s="3086">
        <v>0.15</v>
      </c>
      <c r="K671" s="3086">
        <v>0.2</v>
      </c>
      <c r="L671" s="3087">
        <v>0.15</v>
      </c>
      <c r="M671" s="2473"/>
      <c r="N671" s="2473"/>
      <c r="O671" s="2473"/>
      <c r="P671" s="2473"/>
      <c r="Q671" s="2473"/>
    </row>
    <row r="672" spans="1:17" ht="15.75" thickBot="1">
      <c r="A672" s="2473"/>
      <c r="B672" s="2471"/>
      <c r="C672" s="3091"/>
      <c r="D672" s="3092"/>
      <c r="E672" s="3093"/>
      <c r="F672" s="3094"/>
      <c r="G672" s="3095"/>
      <c r="H672" s="3096"/>
      <c r="I672" s="3096"/>
      <c r="J672" s="3093"/>
      <c r="K672" s="3093"/>
      <c r="L672" s="2687"/>
      <c r="M672" s="2473"/>
      <c r="N672" s="2473"/>
      <c r="O672" s="2473"/>
      <c r="P672" s="2473"/>
      <c r="Q672" s="2473"/>
    </row>
    <row r="673" spans="1:17">
      <c r="A673" s="2473"/>
      <c r="B673" s="2471"/>
      <c r="C673" s="2471"/>
      <c r="D673" s="2471"/>
      <c r="E673" s="2471"/>
      <c r="F673" s="2471"/>
      <c r="G673" s="2471"/>
      <c r="H673" s="2471"/>
      <c r="I673" s="2471"/>
      <c r="J673" s="2471"/>
      <c r="K673" s="2471"/>
      <c r="L673" s="2471"/>
      <c r="M673" s="2473"/>
      <c r="N673" s="2473"/>
      <c r="O673" s="2473"/>
      <c r="P673" s="2473"/>
      <c r="Q673" s="2473"/>
    </row>
    <row r="674" spans="1:17">
      <c r="A674" s="2512"/>
      <c r="B674" s="2513"/>
      <c r="C674" s="2514"/>
      <c r="D674" s="2514"/>
      <c r="E674" s="2514"/>
      <c r="F674" s="2514"/>
      <c r="G674" s="2514"/>
      <c r="H674" s="2514"/>
      <c r="I674" s="2514"/>
      <c r="J674" s="2513"/>
      <c r="K674" s="2513"/>
      <c r="L674" s="2513"/>
      <c r="M674" s="2512"/>
      <c r="N674" s="2512"/>
      <c r="O674" s="2512"/>
      <c r="P674" s="2512"/>
      <c r="Q674" s="2512"/>
    </row>
    <row r="675" spans="1:17" ht="15.75" thickBot="1">
      <c r="A675" s="2473"/>
      <c r="B675" s="2471"/>
      <c r="C675" s="2471"/>
      <c r="D675" s="2471"/>
      <c r="E675" s="2471"/>
      <c r="F675" s="2471"/>
      <c r="G675" s="2471"/>
      <c r="H675" s="2471"/>
      <c r="I675" s="2471"/>
      <c r="J675" s="2471"/>
      <c r="K675" s="2471"/>
      <c r="L675" s="2471"/>
      <c r="M675" s="2473"/>
      <c r="N675" s="2473"/>
      <c r="O675" s="2473"/>
      <c r="P675" s="2473"/>
      <c r="Q675" s="2473"/>
    </row>
    <row r="676" spans="1:17" ht="18">
      <c r="A676" s="2473"/>
      <c r="B676" s="2471"/>
      <c r="C676" s="5069" t="s">
        <v>320</v>
      </c>
      <c r="D676" s="5070"/>
      <c r="E676" s="5070"/>
      <c r="F676" s="5070"/>
      <c r="G676" s="5070"/>
      <c r="H676" s="5070"/>
      <c r="I676" s="5070"/>
      <c r="J676" s="5070"/>
      <c r="K676" s="5070"/>
      <c r="L676" s="5071"/>
      <c r="M676" s="2473"/>
      <c r="N676" s="2473"/>
      <c r="O676" s="2473"/>
      <c r="P676" s="2473"/>
      <c r="Q676" s="2473"/>
    </row>
    <row r="677" spans="1:17">
      <c r="A677" s="2473"/>
      <c r="B677" s="2471"/>
      <c r="C677" s="3097" t="s">
        <v>301</v>
      </c>
      <c r="D677" s="3098"/>
      <c r="E677" s="3098"/>
      <c r="F677" s="3098"/>
      <c r="G677" s="3098"/>
      <c r="H677" s="3098"/>
      <c r="I677" s="3098"/>
      <c r="J677" s="3099"/>
      <c r="K677" s="3099"/>
      <c r="L677" s="3100"/>
      <c r="M677" s="2473"/>
      <c r="N677" s="2473"/>
      <c r="O677" s="2473"/>
      <c r="P677" s="2473"/>
      <c r="Q677" s="2473"/>
    </row>
    <row r="678" spans="1:17">
      <c r="A678" s="2473"/>
      <c r="B678" s="2471"/>
      <c r="C678" s="5072" t="s">
        <v>36</v>
      </c>
      <c r="D678" s="5073"/>
      <c r="E678" s="5073"/>
      <c r="F678" s="5073"/>
      <c r="G678" s="5073"/>
      <c r="H678" s="5073"/>
      <c r="I678" s="5073"/>
      <c r="J678" s="5073"/>
      <c r="K678" s="5073"/>
      <c r="L678" s="5074"/>
      <c r="M678" s="2473"/>
      <c r="N678" s="2473"/>
      <c r="O678" s="2473"/>
      <c r="P678" s="2473"/>
      <c r="Q678" s="2473"/>
    </row>
    <row r="679" spans="1:17">
      <c r="A679" s="2473"/>
      <c r="B679" s="2471"/>
      <c r="C679" s="5072"/>
      <c r="D679" s="5073"/>
      <c r="E679" s="5073"/>
      <c r="F679" s="5073"/>
      <c r="G679" s="5073"/>
      <c r="H679" s="5073"/>
      <c r="I679" s="5073"/>
      <c r="J679" s="5073"/>
      <c r="K679" s="5073"/>
      <c r="L679" s="5074"/>
      <c r="M679" s="2473"/>
      <c r="N679" s="2473"/>
      <c r="O679" s="2473"/>
      <c r="P679" s="2473"/>
      <c r="Q679" s="2473"/>
    </row>
    <row r="680" spans="1:17">
      <c r="A680" s="2473"/>
      <c r="B680" s="2471"/>
      <c r="C680" s="5072"/>
      <c r="D680" s="5073"/>
      <c r="E680" s="5073"/>
      <c r="F680" s="5073"/>
      <c r="G680" s="5073"/>
      <c r="H680" s="5073"/>
      <c r="I680" s="5073"/>
      <c r="J680" s="5073"/>
      <c r="K680" s="5073"/>
      <c r="L680" s="5074"/>
      <c r="M680" s="2473"/>
      <c r="N680" s="2473"/>
      <c r="O680" s="2473"/>
      <c r="P680" s="2473"/>
      <c r="Q680" s="2473"/>
    </row>
    <row r="681" spans="1:17">
      <c r="A681" s="2473"/>
      <c r="B681" s="2471"/>
      <c r="C681" s="5072"/>
      <c r="D681" s="5073"/>
      <c r="E681" s="5073"/>
      <c r="F681" s="5073"/>
      <c r="G681" s="5073"/>
      <c r="H681" s="5073"/>
      <c r="I681" s="5073"/>
      <c r="J681" s="5073"/>
      <c r="K681" s="5073"/>
      <c r="L681" s="5074"/>
      <c r="M681" s="2473"/>
      <c r="N681" s="2473"/>
      <c r="O681" s="2473"/>
      <c r="P681" s="2473"/>
      <c r="Q681" s="2473"/>
    </row>
    <row r="682" spans="1:17">
      <c r="A682" s="2473"/>
      <c r="B682" s="2471"/>
      <c r="C682" s="5072" t="s">
        <v>37</v>
      </c>
      <c r="D682" s="5073"/>
      <c r="E682" s="5073"/>
      <c r="F682" s="5073"/>
      <c r="G682" s="5073"/>
      <c r="H682" s="5073"/>
      <c r="I682" s="5073"/>
      <c r="J682" s="5073"/>
      <c r="K682" s="5073"/>
      <c r="L682" s="5074"/>
      <c r="M682" s="2473"/>
      <c r="N682" s="2473"/>
      <c r="O682" s="2473"/>
      <c r="P682" s="2473"/>
      <c r="Q682" s="2473"/>
    </row>
    <row r="683" spans="1:17">
      <c r="A683" s="2473"/>
      <c r="B683" s="2471"/>
      <c r="C683" s="5072"/>
      <c r="D683" s="5073"/>
      <c r="E683" s="5073"/>
      <c r="F683" s="5073"/>
      <c r="G683" s="5073"/>
      <c r="H683" s="5073"/>
      <c r="I683" s="5073"/>
      <c r="J683" s="5073"/>
      <c r="K683" s="5073"/>
      <c r="L683" s="5074"/>
      <c r="M683" s="2473"/>
      <c r="N683" s="2473"/>
      <c r="O683" s="2473"/>
      <c r="P683" s="2473"/>
      <c r="Q683" s="2473"/>
    </row>
    <row r="684" spans="1:17">
      <c r="A684" s="2473"/>
      <c r="B684" s="2471"/>
      <c r="C684" s="5072"/>
      <c r="D684" s="5073"/>
      <c r="E684" s="5073"/>
      <c r="F684" s="5073"/>
      <c r="G684" s="5073"/>
      <c r="H684" s="5073"/>
      <c r="I684" s="5073"/>
      <c r="J684" s="5073"/>
      <c r="K684" s="5073"/>
      <c r="L684" s="5074"/>
      <c r="M684" s="2473"/>
      <c r="N684" s="2473"/>
      <c r="O684" s="2473"/>
      <c r="P684" s="2473"/>
      <c r="Q684" s="2473"/>
    </row>
    <row r="685" spans="1:17">
      <c r="A685" s="2473"/>
      <c r="B685" s="2471"/>
      <c r="C685" s="5075"/>
      <c r="D685" s="5076"/>
      <c r="E685" s="5076"/>
      <c r="F685" s="5076"/>
      <c r="G685" s="5076"/>
      <c r="H685" s="5076"/>
      <c r="I685" s="5076"/>
      <c r="J685" s="5076"/>
      <c r="K685" s="5076"/>
      <c r="L685" s="5077"/>
      <c r="M685" s="2473"/>
      <c r="N685" s="2473"/>
      <c r="O685" s="2473"/>
      <c r="P685" s="2473"/>
      <c r="Q685" s="2473"/>
    </row>
    <row r="686" spans="1:17">
      <c r="A686" s="2473"/>
      <c r="B686" s="2471"/>
      <c r="C686" s="5059" t="s">
        <v>300</v>
      </c>
      <c r="D686" s="5060"/>
      <c r="E686" s="5060"/>
      <c r="F686" s="5060"/>
      <c r="G686" s="5061" t="s">
        <v>39</v>
      </c>
      <c r="H686" s="5061"/>
      <c r="I686" s="5062">
        <v>0.09</v>
      </c>
      <c r="J686" s="5063" t="s">
        <v>38</v>
      </c>
      <c r="K686" s="5063"/>
      <c r="L686" s="5064">
        <v>0.12</v>
      </c>
      <c r="M686" s="2473"/>
      <c r="N686" s="2473"/>
      <c r="O686" s="2473"/>
      <c r="P686" s="2473"/>
      <c r="Q686" s="2473"/>
    </row>
    <row r="687" spans="1:17">
      <c r="A687" s="2473"/>
      <c r="B687" s="2471"/>
      <c r="C687" s="5059"/>
      <c r="D687" s="5060"/>
      <c r="E687" s="5060"/>
      <c r="F687" s="5060"/>
      <c r="G687" s="5061"/>
      <c r="H687" s="5061"/>
      <c r="I687" s="5062"/>
      <c r="J687" s="5063"/>
      <c r="K687" s="5063"/>
      <c r="L687" s="5064"/>
      <c r="M687" s="2473"/>
      <c r="N687" s="2473"/>
      <c r="O687" s="2473"/>
      <c r="P687" s="2473"/>
      <c r="Q687" s="2473"/>
    </row>
    <row r="688" spans="1:17" ht="18">
      <c r="A688" s="2473"/>
      <c r="B688" s="2471"/>
      <c r="C688" s="3103"/>
      <c r="D688" s="3104"/>
      <c r="E688" s="3104"/>
      <c r="F688" s="3104"/>
      <c r="G688" s="3101"/>
      <c r="H688" s="3101"/>
      <c r="I688" s="3105"/>
      <c r="J688" s="3102"/>
      <c r="K688" s="3102"/>
      <c r="L688" s="3106"/>
      <c r="M688" s="2473"/>
      <c r="N688" s="2473"/>
      <c r="O688" s="2473"/>
      <c r="P688" s="2473"/>
      <c r="Q688" s="2473"/>
    </row>
    <row r="689" spans="1:17">
      <c r="A689" s="2473"/>
      <c r="B689" s="2471"/>
      <c r="C689" s="5065" t="str">
        <f>IF(E689="","produit à servir","produits entiers à couper en ")</f>
        <v xml:space="preserve">produits entiers à couper en </v>
      </c>
      <c r="D689" s="5066"/>
      <c r="E689" s="5067">
        <f>IF(K696=1,"",K696)</f>
        <v>1.5</v>
      </c>
      <c r="F689" s="5056">
        <f>LARGE(F697:F701,1)</f>
        <v>3</v>
      </c>
      <c r="G689" s="5056" t="s">
        <v>299</v>
      </c>
      <c r="H689" s="5056" t="s">
        <v>40</v>
      </c>
      <c r="I689" s="5056">
        <f>LARGE(G697:G701,1)</f>
        <v>2</v>
      </c>
      <c r="J689" s="5056" t="s">
        <v>41</v>
      </c>
      <c r="K689" s="3107"/>
      <c r="L689" s="3108"/>
      <c r="M689" s="2473"/>
      <c r="N689" s="2473"/>
      <c r="O689" s="2473"/>
      <c r="P689" s="2473"/>
      <c r="Q689" s="2473"/>
    </row>
    <row r="690" spans="1:17">
      <c r="A690" s="2473"/>
      <c r="B690" s="2471"/>
      <c r="C690" s="5065"/>
      <c r="D690" s="5066"/>
      <c r="E690" s="5067"/>
      <c r="F690" s="5056"/>
      <c r="G690" s="5056"/>
      <c r="H690" s="5056"/>
      <c r="I690" s="5056"/>
      <c r="J690" s="5056"/>
      <c r="K690" s="3107"/>
      <c r="L690" s="3108"/>
      <c r="M690" s="2473"/>
      <c r="N690" s="2473"/>
      <c r="O690" s="2473"/>
      <c r="P690" s="2473"/>
      <c r="Q690" s="2473"/>
    </row>
    <row r="691" spans="1:17" ht="15.75">
      <c r="A691" s="2473"/>
      <c r="B691" s="2471"/>
      <c r="C691" s="3109"/>
      <c r="D691" s="3110"/>
      <c r="E691" s="3111"/>
      <c r="F691" s="3112"/>
      <c r="G691" s="3112"/>
      <c r="H691" s="3112"/>
      <c r="I691" s="3112"/>
      <c r="J691" s="3113"/>
      <c r="K691" s="3114"/>
      <c r="L691" s="3115"/>
      <c r="M691" s="2473"/>
      <c r="N691" s="2473"/>
      <c r="O691" s="2473"/>
      <c r="P691" s="2473"/>
      <c r="Q691" s="2473"/>
    </row>
    <row r="692" spans="1:17">
      <c r="A692" s="2473"/>
      <c r="B692" s="2471"/>
      <c r="C692" s="5053" t="str">
        <f>IF(D692="","MOINS","Servir ")</f>
        <v xml:space="preserve">Servir </v>
      </c>
      <c r="D692" s="5058">
        <f>IF(F689-1=0,"",F689-1)</f>
        <v>2</v>
      </c>
      <c r="E692" s="5055" t="str">
        <f>IF(D692="","",IF(G692=1,"produits entiers de","produits coupés en "))</f>
        <v>produits entiers de</v>
      </c>
      <c r="F692" s="5055"/>
      <c r="G692" s="5058">
        <f>IF(D692="","",I689/D692)</f>
        <v>1</v>
      </c>
      <c r="H692" s="5056" t="str">
        <f>IF(D692="","","parts")</f>
        <v>parts</v>
      </c>
      <c r="I692" s="5055" t="str">
        <f>IF(D692="","","grammage unitaire")</f>
        <v>grammage unitaire</v>
      </c>
      <c r="J692" s="5055"/>
      <c r="K692" s="5051">
        <f>IF(D692="","",I686/G692)</f>
        <v>0.09</v>
      </c>
      <c r="L692" s="5052"/>
      <c r="M692" s="2473"/>
      <c r="N692" s="2473"/>
      <c r="O692" s="2473"/>
      <c r="P692" s="2473"/>
      <c r="Q692" s="2473"/>
    </row>
    <row r="693" spans="1:17">
      <c r="A693" s="2473"/>
      <c r="B693" s="2471"/>
      <c r="C693" s="5053"/>
      <c r="D693" s="5058"/>
      <c r="E693" s="5055"/>
      <c r="F693" s="5055"/>
      <c r="G693" s="5058"/>
      <c r="H693" s="5056"/>
      <c r="I693" s="5055"/>
      <c r="J693" s="5055"/>
      <c r="K693" s="5051"/>
      <c r="L693" s="5052"/>
      <c r="M693" s="2473"/>
      <c r="N693" s="2473"/>
      <c r="O693" s="2473"/>
      <c r="P693" s="2473"/>
      <c r="Q693" s="2473"/>
    </row>
    <row r="694" spans="1:17">
      <c r="A694" s="2473"/>
      <c r="B694" s="2471"/>
      <c r="C694" s="5053" t="str">
        <f>IF(D692="","","plus")</f>
        <v>plus</v>
      </c>
      <c r="D694" s="5054">
        <f>IF(D692="","",F689-D692)</f>
        <v>1</v>
      </c>
      <c r="E694" s="5055" t="str">
        <f>IF(D694="","","produit coupé en ")</f>
        <v xml:space="preserve">produit coupé en </v>
      </c>
      <c r="F694" s="5055"/>
      <c r="G694" s="5054">
        <f>IF(E694="","",I689)</f>
        <v>2</v>
      </c>
      <c r="H694" s="5056" t="str">
        <f>IF(E694="","","parts")</f>
        <v>parts</v>
      </c>
      <c r="I694" s="3116"/>
      <c r="J694" s="5057" t="str">
        <f>IF(D694="","moins"," de")</f>
        <v xml:space="preserve"> de</v>
      </c>
      <c r="K694" s="5051">
        <f>IF(E694="",I686-L686,I686/G694)</f>
        <v>4.4999999999999998E-2</v>
      </c>
      <c r="L694" s="5052"/>
      <c r="M694" s="2473"/>
      <c r="N694" s="2473"/>
      <c r="O694" s="2473"/>
      <c r="P694" s="2473"/>
      <c r="Q694" s="2473"/>
    </row>
    <row r="695" spans="1:17">
      <c r="A695" s="2473"/>
      <c r="B695" s="2471"/>
      <c r="C695" s="5053"/>
      <c r="D695" s="5054"/>
      <c r="E695" s="5055"/>
      <c r="F695" s="5055"/>
      <c r="G695" s="5054"/>
      <c r="H695" s="5056"/>
      <c r="I695" s="3116"/>
      <c r="J695" s="5057"/>
      <c r="K695" s="5051"/>
      <c r="L695" s="5052"/>
      <c r="M695" s="2473"/>
      <c r="N695" s="2473"/>
      <c r="O695" s="2473"/>
      <c r="P695" s="2473"/>
      <c r="Q695" s="2473"/>
    </row>
    <row r="696" spans="1:17" ht="22.5">
      <c r="A696" s="2473"/>
      <c r="B696" s="2471"/>
      <c r="C696" s="3117" t="s">
        <v>42</v>
      </c>
      <c r="D696" s="3118" t="s">
        <v>43</v>
      </c>
      <c r="E696" s="3118" t="s">
        <v>44</v>
      </c>
      <c r="F696" s="3119" t="s">
        <v>45</v>
      </c>
      <c r="G696" s="3119"/>
      <c r="H696" s="3120" t="s">
        <v>46</v>
      </c>
      <c r="I696" s="3121" t="s">
        <v>40</v>
      </c>
      <c r="J696" s="3121"/>
      <c r="K696" s="3122">
        <f>LARGE(L697:L701,1)</f>
        <v>1.5</v>
      </c>
      <c r="L696" s="3123">
        <f>SMALL(E697:E701,COUNTIF(E697:E701,0)+1)</f>
        <v>3.0000000000000027E-2</v>
      </c>
      <c r="M696" s="2473"/>
      <c r="N696" s="2473"/>
      <c r="O696" s="2473"/>
      <c r="P696" s="2473"/>
      <c r="Q696" s="2473"/>
    </row>
    <row r="697" spans="1:17">
      <c r="A697" s="2473"/>
      <c r="B697" s="2471"/>
      <c r="C697" s="3124">
        <f>L686*I697</f>
        <v>0</v>
      </c>
      <c r="D697" s="3125">
        <f>I686*H697</f>
        <v>0.09</v>
      </c>
      <c r="E697" s="3125">
        <f>D697-C697</f>
        <v>0.09</v>
      </c>
      <c r="F697" s="3126">
        <f>IF(E697=L696,H697,0)</f>
        <v>0</v>
      </c>
      <c r="G697" s="3126">
        <f>IF(F697&gt;0,I697,0)</f>
        <v>0</v>
      </c>
      <c r="H697" s="3122">
        <v>1</v>
      </c>
      <c r="I697" s="3127">
        <f>INT(J697)</f>
        <v>0</v>
      </c>
      <c r="J697" s="3127">
        <f>D697/L686</f>
        <v>0.75</v>
      </c>
      <c r="K697" s="3122">
        <f>IF(F697=0,0,F697/G697)</f>
        <v>0</v>
      </c>
      <c r="L697" s="3128">
        <f>ROUNDDOWN(K697,1)</f>
        <v>0</v>
      </c>
      <c r="M697" s="2473"/>
      <c r="N697" s="2473"/>
      <c r="O697" s="2473"/>
      <c r="P697" s="2473"/>
      <c r="Q697" s="2473"/>
    </row>
    <row r="698" spans="1:17">
      <c r="A698" s="2473"/>
      <c r="B698" s="2471"/>
      <c r="C698" s="3124">
        <f>L686*I698</f>
        <v>0.12</v>
      </c>
      <c r="D698" s="3125">
        <f>I686*H698</f>
        <v>0.18</v>
      </c>
      <c r="E698" s="3125">
        <f>D698-C698</f>
        <v>0.06</v>
      </c>
      <c r="F698" s="3126">
        <f>IF(E698=L696,H698,0)</f>
        <v>0</v>
      </c>
      <c r="G698" s="3126">
        <f>IF(F698&gt;0,I698,0)</f>
        <v>0</v>
      </c>
      <c r="H698" s="3122">
        <v>2</v>
      </c>
      <c r="I698" s="3127">
        <f>INT(J698)</f>
        <v>1</v>
      </c>
      <c r="J698" s="3127">
        <f>D698/L686</f>
        <v>1.5</v>
      </c>
      <c r="K698" s="3122">
        <f>IF(F698=0,0,F698/G698)</f>
        <v>0</v>
      </c>
      <c r="L698" s="3128">
        <f>ROUNDDOWN(K698,1)</f>
        <v>0</v>
      </c>
      <c r="M698" s="2473"/>
      <c r="N698" s="2473"/>
      <c r="O698" s="2473"/>
      <c r="P698" s="2473"/>
      <c r="Q698" s="2473"/>
    </row>
    <row r="699" spans="1:17">
      <c r="A699" s="2473"/>
      <c r="B699" s="2471"/>
      <c r="C699" s="3124">
        <f>L686*I699</f>
        <v>0.24</v>
      </c>
      <c r="D699" s="3125">
        <f>I686*H699</f>
        <v>0.27</v>
      </c>
      <c r="E699" s="3125">
        <f>D699-C699</f>
        <v>3.0000000000000027E-2</v>
      </c>
      <c r="F699" s="3126">
        <f>IF(E699=L696,H699,0)</f>
        <v>3</v>
      </c>
      <c r="G699" s="3126">
        <f>IF(F699&gt;0,I699,0)</f>
        <v>2</v>
      </c>
      <c r="H699" s="3122">
        <v>3</v>
      </c>
      <c r="I699" s="3127">
        <f>INT(J699)</f>
        <v>2</v>
      </c>
      <c r="J699" s="3127">
        <f>D699/L686</f>
        <v>2.2500000000000004</v>
      </c>
      <c r="K699" s="3122">
        <f>IF(F699=0,0,F699/G699)</f>
        <v>1.5</v>
      </c>
      <c r="L699" s="3128">
        <f>ROUNDDOWN(K699,1)</f>
        <v>1.5</v>
      </c>
      <c r="M699" s="2473"/>
      <c r="N699" s="2473"/>
      <c r="O699" s="2473"/>
      <c r="P699" s="2473"/>
      <c r="Q699" s="2473"/>
    </row>
    <row r="700" spans="1:17">
      <c r="A700" s="2473"/>
      <c r="B700" s="2471"/>
      <c r="C700" s="3124">
        <f>L686*I700</f>
        <v>0.36</v>
      </c>
      <c r="D700" s="3125">
        <f>I686*H700</f>
        <v>0.36</v>
      </c>
      <c r="E700" s="3125">
        <f>D700-C700</f>
        <v>0</v>
      </c>
      <c r="F700" s="3126">
        <f>IF(E700=L696,H700,0)</f>
        <v>0</v>
      </c>
      <c r="G700" s="3126">
        <f>IF(F700&gt;0,I700,0)</f>
        <v>0</v>
      </c>
      <c r="H700" s="3122">
        <v>4</v>
      </c>
      <c r="I700" s="3127">
        <f>INT(J700)</f>
        <v>3</v>
      </c>
      <c r="J700" s="3127">
        <f>D700/L686</f>
        <v>3</v>
      </c>
      <c r="K700" s="3122">
        <f>IF(F700=0,0,F700/G700)</f>
        <v>0</v>
      </c>
      <c r="L700" s="3128">
        <f>ROUNDDOWN(K700,1)</f>
        <v>0</v>
      </c>
      <c r="M700" s="2473"/>
      <c r="N700" s="2473"/>
      <c r="O700" s="2473"/>
      <c r="P700" s="2473"/>
      <c r="Q700" s="2473"/>
    </row>
    <row r="701" spans="1:17" ht="15.75" thickBot="1">
      <c r="A701" s="2473"/>
      <c r="B701" s="2471"/>
      <c r="C701" s="3129">
        <f>L686*I701</f>
        <v>0.36</v>
      </c>
      <c r="D701" s="3130">
        <f>I686*H701</f>
        <v>0.44999999999999996</v>
      </c>
      <c r="E701" s="3130">
        <f>D701-C701</f>
        <v>8.9999999999999969E-2</v>
      </c>
      <c r="F701" s="3131">
        <f>IF(E701=L696,H701,0)</f>
        <v>0</v>
      </c>
      <c r="G701" s="3131">
        <f>IF(F701&gt;0,I701,0)</f>
        <v>0</v>
      </c>
      <c r="H701" s="3132">
        <v>5</v>
      </c>
      <c r="I701" s="3133">
        <f>INT(J701)</f>
        <v>3</v>
      </c>
      <c r="J701" s="3133">
        <f>D701/L686</f>
        <v>3.7499999999999996</v>
      </c>
      <c r="K701" s="3132">
        <f>IF(F701=0,0,F701/G701)</f>
        <v>0</v>
      </c>
      <c r="L701" s="3134">
        <f>ROUNDDOWN(K701,1)</f>
        <v>0</v>
      </c>
      <c r="M701" s="2473"/>
      <c r="N701" s="2473"/>
      <c r="O701" s="2473"/>
      <c r="P701" s="2473"/>
      <c r="Q701" s="2473"/>
    </row>
    <row r="702" spans="1:17">
      <c r="A702" s="2473"/>
      <c r="B702" s="2471"/>
      <c r="C702" s="2471"/>
      <c r="D702" s="2471"/>
      <c r="E702" s="2471"/>
      <c r="F702" s="2471"/>
      <c r="G702" s="2471"/>
      <c r="H702" s="2471"/>
      <c r="I702" s="2471"/>
      <c r="J702" s="2471"/>
      <c r="K702" s="2471"/>
      <c r="L702" s="2471"/>
      <c r="M702" s="2473"/>
      <c r="N702" s="2473"/>
      <c r="O702" s="2473"/>
      <c r="P702" s="2473"/>
      <c r="Q702" s="2473"/>
    </row>
    <row r="703" spans="1:17">
      <c r="A703" s="2473"/>
      <c r="B703" s="2471"/>
      <c r="C703" s="2471"/>
      <c r="D703" s="2471"/>
      <c r="E703" s="2471"/>
      <c r="F703" s="2471"/>
      <c r="G703" s="2471"/>
      <c r="H703" s="2471"/>
      <c r="I703" s="2471"/>
      <c r="J703" s="2471"/>
      <c r="K703" s="2471"/>
      <c r="L703" s="2471"/>
      <c r="M703" s="2473"/>
      <c r="N703" s="2473"/>
      <c r="O703" s="2473"/>
      <c r="P703" s="2473"/>
      <c r="Q703" s="2473"/>
    </row>
    <row r="704" spans="1:17" ht="18">
      <c r="A704" s="2473"/>
      <c r="B704" s="2471"/>
      <c r="C704" s="5040" t="s">
        <v>152</v>
      </c>
      <c r="D704" s="5041"/>
      <c r="E704" s="5041"/>
      <c r="F704" s="5041"/>
      <c r="G704" s="5041"/>
      <c r="H704" s="5041"/>
      <c r="I704" s="5041"/>
      <c r="J704" s="5041"/>
      <c r="K704" s="5041"/>
      <c r="L704" s="5041"/>
      <c r="M704" s="5042"/>
      <c r="N704" s="2473"/>
      <c r="O704" s="2473"/>
      <c r="P704" s="2473"/>
      <c r="Q704" s="2473"/>
    </row>
    <row r="705" spans="1:17" ht="15.75">
      <c r="A705" s="2473"/>
      <c r="B705" s="2471"/>
      <c r="C705" s="5043" t="s">
        <v>2192</v>
      </c>
      <c r="D705" s="5044"/>
      <c r="E705" s="5044"/>
      <c r="F705" s="5044"/>
      <c r="G705" s="5044"/>
      <c r="H705" s="5044"/>
      <c r="I705" s="5044"/>
      <c r="J705" s="5044"/>
      <c r="K705" s="5044"/>
      <c r="L705" s="5044"/>
      <c r="M705" s="5045"/>
      <c r="N705" s="2473"/>
      <c r="O705" s="2473"/>
      <c r="P705" s="2473"/>
      <c r="Q705" s="2473"/>
    </row>
    <row r="706" spans="1:17" ht="15.75">
      <c r="A706" s="2473"/>
      <c r="B706" s="2471"/>
      <c r="C706" s="3135"/>
      <c r="D706" s="3136"/>
      <c r="E706" s="5046" t="s">
        <v>316</v>
      </c>
      <c r="F706" s="5046"/>
      <c r="G706" s="5046"/>
      <c r="H706" s="5046"/>
      <c r="I706" s="5046"/>
      <c r="J706" s="5046"/>
      <c r="K706" s="5046"/>
      <c r="L706" s="5046"/>
      <c r="M706" s="5047"/>
      <c r="N706" s="2473"/>
      <c r="O706" s="2473"/>
      <c r="P706" s="2473"/>
      <c r="Q706" s="2473"/>
    </row>
    <row r="707" spans="1:17">
      <c r="A707" s="2473"/>
      <c r="B707" s="2471"/>
      <c r="C707" s="5048" t="s">
        <v>281</v>
      </c>
      <c r="D707" s="5049"/>
      <c r="E707" s="5049"/>
      <c r="F707" s="5049"/>
      <c r="G707" s="5049"/>
      <c r="H707" s="5049"/>
      <c r="I707" s="5049"/>
      <c r="J707" s="5049"/>
      <c r="K707" s="5049"/>
      <c r="L707" s="5049"/>
      <c r="M707" s="5050"/>
      <c r="N707" s="2473"/>
      <c r="O707" s="2473"/>
      <c r="P707" s="2473"/>
      <c r="Q707" s="2473"/>
    </row>
    <row r="708" spans="1:17">
      <c r="A708" s="2473"/>
      <c r="B708" s="2471"/>
      <c r="C708" s="5030" t="s">
        <v>176</v>
      </c>
      <c r="D708" s="5031"/>
      <c r="E708" s="5032" t="s">
        <v>310</v>
      </c>
      <c r="F708" s="5032"/>
      <c r="G708" s="2473"/>
      <c r="H708" s="2471"/>
      <c r="I708" s="2471"/>
      <c r="J708" s="2473"/>
      <c r="K708" s="3137"/>
      <c r="L708" s="2473"/>
      <c r="M708" s="3138"/>
      <c r="N708" s="2473"/>
      <c r="O708" s="2473"/>
      <c r="P708" s="2473"/>
      <c r="Q708" s="2473"/>
    </row>
    <row r="709" spans="1:17">
      <c r="A709" s="2473"/>
      <c r="B709" s="2471"/>
      <c r="C709" s="5030"/>
      <c r="D709" s="5031"/>
      <c r="E709" s="5032"/>
      <c r="F709" s="5032"/>
      <c r="G709" s="2473"/>
      <c r="H709" s="2471"/>
      <c r="I709" s="2471"/>
      <c r="J709" s="2473"/>
      <c r="K709" s="3137"/>
      <c r="L709" s="2473"/>
      <c r="M709" s="3138"/>
      <c r="N709" s="2473"/>
      <c r="O709" s="2473"/>
      <c r="P709" s="2473"/>
      <c r="Q709" s="2473"/>
    </row>
    <row r="710" spans="1:17">
      <c r="A710" s="2473"/>
      <c r="B710" s="2471"/>
      <c r="C710" s="5016">
        <v>10</v>
      </c>
      <c r="D710" s="5017"/>
      <c r="E710" s="5017">
        <v>0.1</v>
      </c>
      <c r="F710" s="5017"/>
      <c r="G710" s="2473"/>
      <c r="H710" s="2471"/>
      <c r="I710" s="2471"/>
      <c r="J710" s="2473"/>
      <c r="K710" s="3139" t="s">
        <v>309</v>
      </c>
      <c r="L710" s="3140">
        <f>C710/E710</f>
        <v>100</v>
      </c>
      <c r="M710" s="3138"/>
      <c r="N710" s="2473"/>
      <c r="O710" s="2473"/>
      <c r="P710" s="2473"/>
      <c r="Q710" s="2473"/>
    </row>
    <row r="711" spans="1:17">
      <c r="A711" s="2473"/>
      <c r="B711" s="2471"/>
      <c r="C711" s="5016">
        <v>1</v>
      </c>
      <c r="D711" s="5017"/>
      <c r="E711" s="5017">
        <v>7.0000000000000007E-2</v>
      </c>
      <c r="F711" s="5017"/>
      <c r="G711" s="2473"/>
      <c r="H711" s="2471"/>
      <c r="I711" s="2471"/>
      <c r="J711" s="2473"/>
      <c r="K711" s="3139" t="s">
        <v>309</v>
      </c>
      <c r="L711" s="3140">
        <f>C711/E711</f>
        <v>14.285714285714285</v>
      </c>
      <c r="M711" s="3138"/>
      <c r="N711" s="2473"/>
      <c r="O711" s="2473"/>
      <c r="P711" s="2473"/>
      <c r="Q711" s="2473"/>
    </row>
    <row r="712" spans="1:17">
      <c r="A712" s="2473"/>
      <c r="B712" s="2471"/>
      <c r="C712" s="3141"/>
      <c r="D712" s="3142"/>
      <c r="E712" s="3143"/>
      <c r="F712" s="3142"/>
      <c r="G712" s="2473"/>
      <c r="H712" s="2471"/>
      <c r="I712" s="2471"/>
      <c r="J712" s="2473"/>
      <c r="K712" s="2473"/>
      <c r="L712" s="2473"/>
      <c r="M712" s="3138"/>
      <c r="N712" s="2473"/>
      <c r="O712" s="2473"/>
      <c r="P712" s="2473"/>
      <c r="Q712" s="2473"/>
    </row>
    <row r="713" spans="1:17" ht="15.75">
      <c r="A713" s="2473"/>
      <c r="B713" s="2471"/>
      <c r="C713" s="5035" t="s">
        <v>2192</v>
      </c>
      <c r="D713" s="5036"/>
      <c r="E713" s="5036"/>
      <c r="F713" s="5036"/>
      <c r="G713" s="5036"/>
      <c r="H713" s="5036"/>
      <c r="I713" s="5036"/>
      <c r="J713" s="5036"/>
      <c r="K713" s="5036"/>
      <c r="L713" s="5036"/>
      <c r="M713" s="5037"/>
      <c r="N713" s="2473"/>
      <c r="O713" s="2473"/>
      <c r="P713" s="2473"/>
      <c r="Q713" s="2473"/>
    </row>
    <row r="714" spans="1:17" ht="15.75">
      <c r="A714" s="2473"/>
      <c r="B714" s="2471"/>
      <c r="C714" s="3144"/>
      <c r="D714" s="3145"/>
      <c r="E714" s="5038" t="s">
        <v>317</v>
      </c>
      <c r="F714" s="5038"/>
      <c r="G714" s="5038"/>
      <c r="H714" s="5038"/>
      <c r="I714" s="5038"/>
      <c r="J714" s="5038"/>
      <c r="K714" s="5038"/>
      <c r="L714" s="5038"/>
      <c r="M714" s="5039"/>
      <c r="N714" s="2473"/>
      <c r="O714" s="2473"/>
      <c r="P714" s="2473"/>
      <c r="Q714" s="2473"/>
    </row>
    <row r="715" spans="1:17">
      <c r="A715" s="2473"/>
      <c r="B715" s="2471"/>
      <c r="C715" s="5030" t="s">
        <v>176</v>
      </c>
      <c r="D715" s="5031"/>
      <c r="E715" s="5032" t="s">
        <v>311</v>
      </c>
      <c r="F715" s="5032"/>
      <c r="G715" s="5033" t="s">
        <v>318</v>
      </c>
      <c r="H715" s="5033"/>
      <c r="I715" s="5033"/>
      <c r="J715" s="3146"/>
      <c r="K715" s="3146"/>
      <c r="L715" s="3146"/>
      <c r="M715" s="5034" t="s">
        <v>193</v>
      </c>
      <c r="N715" s="2473"/>
      <c r="O715" s="2473"/>
      <c r="P715" s="2473"/>
      <c r="Q715" s="2473"/>
    </row>
    <row r="716" spans="1:17">
      <c r="A716" s="2473"/>
      <c r="B716" s="2471"/>
      <c r="C716" s="5030"/>
      <c r="D716" s="5031"/>
      <c r="E716" s="5032"/>
      <c r="F716" s="5032"/>
      <c r="G716" s="5033"/>
      <c r="H716" s="5033"/>
      <c r="I716" s="5033"/>
      <c r="J716" s="3146"/>
      <c r="K716" s="3146"/>
      <c r="L716" s="3146"/>
      <c r="M716" s="5034"/>
      <c r="N716" s="2473"/>
      <c r="O716" s="2473"/>
      <c r="P716" s="2473"/>
      <c r="Q716" s="2473"/>
    </row>
    <row r="717" spans="1:17">
      <c r="A717" s="2473"/>
      <c r="B717" s="2471"/>
      <c r="C717" s="5016">
        <v>0.9</v>
      </c>
      <c r="D717" s="5017"/>
      <c r="E717" s="5018">
        <v>7</v>
      </c>
      <c r="F717" s="5018"/>
      <c r="G717" s="5019" t="s">
        <v>312</v>
      </c>
      <c r="H717" s="5019"/>
      <c r="I717" s="5019"/>
      <c r="J717" s="3147">
        <f>C717</f>
        <v>0.9</v>
      </c>
      <c r="K717" s="3074" t="s">
        <v>40</v>
      </c>
      <c r="L717" s="3148">
        <f>E717</f>
        <v>7</v>
      </c>
      <c r="M717" s="3149">
        <f>C717/E717</f>
        <v>0.12857142857142859</v>
      </c>
      <c r="N717" s="2473"/>
      <c r="O717" s="2473"/>
      <c r="P717" s="2473"/>
      <c r="Q717" s="2473"/>
    </row>
    <row r="718" spans="1:17">
      <c r="A718" s="2473"/>
      <c r="B718" s="2471"/>
      <c r="C718" s="5016">
        <v>3.5</v>
      </c>
      <c r="D718" s="5017"/>
      <c r="E718" s="5018">
        <v>20</v>
      </c>
      <c r="F718" s="5018"/>
      <c r="G718" s="5019" t="s">
        <v>313</v>
      </c>
      <c r="H718" s="5019"/>
      <c r="I718" s="5019"/>
      <c r="J718" s="3147">
        <f>C718</f>
        <v>3.5</v>
      </c>
      <c r="K718" s="3074" t="s">
        <v>40</v>
      </c>
      <c r="L718" s="3148">
        <f>E718</f>
        <v>20</v>
      </c>
      <c r="M718" s="3149">
        <f>C718/E718</f>
        <v>0.17499999999999999</v>
      </c>
      <c r="N718" s="2473"/>
      <c r="O718" s="2473"/>
      <c r="P718" s="2473"/>
      <c r="Q718" s="2473"/>
    </row>
    <row r="719" spans="1:17">
      <c r="A719" s="2473"/>
      <c r="B719" s="2471"/>
      <c r="C719" s="3150"/>
      <c r="D719" s="3151"/>
      <c r="E719" s="2883"/>
      <c r="F719" s="3151"/>
      <c r="G719" s="2883"/>
      <c r="H719" s="3151"/>
      <c r="I719" s="3151"/>
      <c r="J719" s="2883"/>
      <c r="K719" s="2883"/>
      <c r="L719" s="2883"/>
      <c r="M719" s="3152"/>
      <c r="N719" s="2473"/>
      <c r="O719" s="2473"/>
      <c r="P719" s="2473"/>
      <c r="Q719" s="2473"/>
    </row>
    <row r="720" spans="1:17">
      <c r="A720" s="2473"/>
      <c r="B720" s="2471"/>
      <c r="C720" s="2473"/>
      <c r="D720" s="2473"/>
      <c r="E720" s="2473"/>
      <c r="F720" s="2473"/>
      <c r="G720" s="2473"/>
      <c r="H720" s="2473"/>
      <c r="I720" s="2473"/>
      <c r="J720" s="2473"/>
      <c r="K720" s="2473"/>
      <c r="L720" s="2471"/>
      <c r="M720" s="2473"/>
      <c r="N720" s="2473"/>
      <c r="O720" s="2473"/>
      <c r="P720" s="2473"/>
      <c r="Q720" s="2473"/>
    </row>
    <row r="721" spans="1:17" ht="15.75" thickBot="1">
      <c r="A721" s="2473"/>
      <c r="B721" s="2471"/>
      <c r="C721" s="2473"/>
      <c r="D721" s="2473"/>
      <c r="E721" s="2473"/>
      <c r="F721" s="2473"/>
      <c r="G721" s="2473"/>
      <c r="H721" s="2473"/>
      <c r="I721" s="2473"/>
      <c r="J721" s="2473"/>
      <c r="K721" s="2473"/>
      <c r="L721" s="2471"/>
      <c r="M721" s="2473"/>
      <c r="N721" s="2473"/>
      <c r="O721" s="2473"/>
      <c r="P721" s="2473"/>
      <c r="Q721" s="2473"/>
    </row>
    <row r="722" spans="1:17">
      <c r="A722" s="2473"/>
      <c r="B722" s="2471"/>
      <c r="C722" s="5020" t="s">
        <v>177</v>
      </c>
      <c r="D722" s="5021"/>
      <c r="E722" s="5024" t="s">
        <v>2193</v>
      </c>
      <c r="F722" s="5024"/>
      <c r="G722" s="5026" t="s">
        <v>175</v>
      </c>
      <c r="H722" s="5028" t="s">
        <v>281</v>
      </c>
      <c r="I722" s="5028"/>
      <c r="J722" s="5028"/>
      <c r="K722" s="5028"/>
      <c r="L722" s="5028"/>
      <c r="M722" s="5029"/>
      <c r="N722" s="2473"/>
      <c r="O722" s="2473"/>
      <c r="P722" s="2473"/>
      <c r="Q722" s="2473"/>
    </row>
    <row r="723" spans="1:17">
      <c r="A723" s="2473"/>
      <c r="B723" s="2471"/>
      <c r="C723" s="5022"/>
      <c r="D723" s="5023"/>
      <c r="E723" s="5025"/>
      <c r="F723" s="5025"/>
      <c r="G723" s="5027"/>
      <c r="H723" s="3153"/>
      <c r="I723" s="3153"/>
      <c r="J723" s="3153"/>
      <c r="K723" s="3153"/>
      <c r="L723" s="3153"/>
      <c r="M723" s="3154"/>
      <c r="N723" s="2473"/>
      <c r="O723" s="2473"/>
      <c r="P723" s="2473"/>
      <c r="Q723" s="2473"/>
    </row>
    <row r="724" spans="1:17">
      <c r="A724" s="2473"/>
      <c r="B724" s="2471"/>
      <c r="C724" s="5007">
        <v>32</v>
      </c>
      <c r="D724" s="5008"/>
      <c r="E724" s="5009">
        <v>1.45</v>
      </c>
      <c r="F724" s="5009"/>
      <c r="G724" s="5010">
        <f>C724/E724</f>
        <v>22.068965517241381</v>
      </c>
      <c r="H724" s="5011" t="s">
        <v>2194</v>
      </c>
      <c r="I724" s="5011"/>
      <c r="J724" s="5011"/>
      <c r="K724" s="5011"/>
      <c r="L724" s="5011"/>
      <c r="M724" s="5012"/>
      <c r="N724" s="2473"/>
      <c r="O724" s="2473"/>
      <c r="P724" s="2473"/>
      <c r="Q724" s="2473"/>
    </row>
    <row r="725" spans="1:17">
      <c r="A725" s="2473"/>
      <c r="B725" s="2471"/>
      <c r="C725" s="5007"/>
      <c r="D725" s="5008"/>
      <c r="E725" s="5009"/>
      <c r="F725" s="5009"/>
      <c r="G725" s="5010"/>
      <c r="H725" s="5011"/>
      <c r="I725" s="5011"/>
      <c r="J725" s="5011"/>
      <c r="K725" s="5011"/>
      <c r="L725" s="5011"/>
      <c r="M725" s="5012"/>
      <c r="N725" s="2473"/>
      <c r="O725" s="2473"/>
      <c r="P725" s="2473"/>
      <c r="Q725" s="2473"/>
    </row>
    <row r="726" spans="1:17" ht="15.75">
      <c r="A726" s="2473"/>
      <c r="B726" s="2471"/>
      <c r="C726" s="5013" t="s">
        <v>2195</v>
      </c>
      <c r="D726" s="5014"/>
      <c r="E726" s="5014"/>
      <c r="F726" s="5014"/>
      <c r="G726" s="5014"/>
      <c r="H726" s="5014"/>
      <c r="I726" s="5014"/>
      <c r="J726" s="5014"/>
      <c r="K726" s="5014"/>
      <c r="L726" s="5014"/>
      <c r="M726" s="5015"/>
      <c r="N726" s="2473"/>
      <c r="O726" s="2473"/>
      <c r="P726" s="2473"/>
      <c r="Q726" s="2473"/>
    </row>
    <row r="727" spans="1:17" ht="15.75">
      <c r="A727" s="2473"/>
      <c r="B727" s="2471"/>
      <c r="C727" s="4997">
        <v>32</v>
      </c>
      <c r="D727" s="4998"/>
      <c r="E727" s="4999">
        <v>1.2</v>
      </c>
      <c r="F727" s="4999"/>
      <c r="G727" s="3155">
        <f t="shared" ref="G727:G738" si="6">C727/E727</f>
        <v>26.666666666666668</v>
      </c>
      <c r="H727" s="3156" t="s">
        <v>182</v>
      </c>
      <c r="I727" s="3160"/>
      <c r="J727" s="3160"/>
      <c r="K727" s="3160"/>
      <c r="L727" s="3161"/>
      <c r="M727" s="3162"/>
      <c r="N727" s="2473"/>
      <c r="O727" s="2473"/>
      <c r="P727" s="2473"/>
      <c r="Q727" s="2473"/>
    </row>
    <row r="728" spans="1:17" ht="15.75">
      <c r="A728" s="2473"/>
      <c r="B728" s="2471"/>
      <c r="C728" s="4997">
        <v>12</v>
      </c>
      <c r="D728" s="4998"/>
      <c r="E728" s="4999">
        <v>1</v>
      </c>
      <c r="F728" s="4999"/>
      <c r="G728" s="3155">
        <f t="shared" si="6"/>
        <v>12</v>
      </c>
      <c r="H728" s="3156" t="s">
        <v>183</v>
      </c>
      <c r="I728" s="3160"/>
      <c r="J728" s="3160"/>
      <c r="K728" s="3160"/>
      <c r="L728" s="3161"/>
      <c r="M728" s="3162"/>
      <c r="N728" s="2473"/>
      <c r="O728" s="2473"/>
      <c r="P728" s="2473"/>
      <c r="Q728" s="2473"/>
    </row>
    <row r="729" spans="1:17" ht="15.75">
      <c r="A729" s="2473"/>
      <c r="B729" s="2471"/>
      <c r="C729" s="4997">
        <v>32</v>
      </c>
      <c r="D729" s="4998"/>
      <c r="E729" s="4999">
        <v>2</v>
      </c>
      <c r="F729" s="4999"/>
      <c r="G729" s="3155">
        <f t="shared" si="6"/>
        <v>16</v>
      </c>
      <c r="H729" s="3156" t="s">
        <v>184</v>
      </c>
      <c r="I729" s="3160"/>
      <c r="J729" s="3160"/>
      <c r="K729" s="3160"/>
      <c r="L729" s="3161"/>
      <c r="M729" s="3162"/>
      <c r="N729" s="2473"/>
      <c r="O729" s="2473"/>
      <c r="P729" s="2473"/>
      <c r="Q729" s="2473"/>
    </row>
    <row r="730" spans="1:17" ht="15.75">
      <c r="A730" s="2473"/>
      <c r="B730" s="2471"/>
      <c r="C730" s="4997">
        <v>32</v>
      </c>
      <c r="D730" s="4998"/>
      <c r="E730" s="4999">
        <v>1.2</v>
      </c>
      <c r="F730" s="4999"/>
      <c r="G730" s="3155">
        <f t="shared" si="6"/>
        <v>26.666666666666668</v>
      </c>
      <c r="H730" s="3156" t="s">
        <v>184</v>
      </c>
      <c r="I730" s="3160"/>
      <c r="J730" s="3160"/>
      <c r="K730" s="3160"/>
      <c r="L730" s="3161"/>
      <c r="M730" s="3162"/>
      <c r="N730" s="2473"/>
      <c r="O730" s="2473"/>
      <c r="P730" s="2473"/>
      <c r="Q730" s="2473"/>
    </row>
    <row r="731" spans="1:17" ht="15.75">
      <c r="A731" s="2473"/>
      <c r="B731" s="2471"/>
      <c r="C731" s="4997">
        <v>33</v>
      </c>
      <c r="D731" s="4998"/>
      <c r="E731" s="4999">
        <v>1.3</v>
      </c>
      <c r="F731" s="4999"/>
      <c r="G731" s="3155">
        <f t="shared" si="6"/>
        <v>25.384615384615383</v>
      </c>
      <c r="H731" s="3156" t="s">
        <v>185</v>
      </c>
      <c r="I731" s="3160"/>
      <c r="J731" s="3160"/>
      <c r="K731" s="3160"/>
      <c r="L731" s="3161"/>
      <c r="M731" s="3162"/>
      <c r="N731" s="2473"/>
      <c r="O731" s="2473"/>
      <c r="P731" s="2473"/>
      <c r="Q731" s="2473"/>
    </row>
    <row r="732" spans="1:17" ht="15.75">
      <c r="A732" s="2473"/>
      <c r="B732" s="2471"/>
      <c r="C732" s="4997">
        <v>33</v>
      </c>
      <c r="D732" s="4998"/>
      <c r="E732" s="4999">
        <v>1.5</v>
      </c>
      <c r="F732" s="4999"/>
      <c r="G732" s="3155">
        <f t="shared" si="6"/>
        <v>22</v>
      </c>
      <c r="H732" s="3156" t="s">
        <v>186</v>
      </c>
      <c r="I732" s="3160"/>
      <c r="J732" s="3160"/>
      <c r="K732" s="3160"/>
      <c r="L732" s="3161"/>
      <c r="M732" s="3162"/>
      <c r="N732" s="2473"/>
      <c r="O732" s="2473"/>
      <c r="P732" s="2473"/>
      <c r="Q732" s="2473"/>
    </row>
    <row r="733" spans="1:17" ht="15.75">
      <c r="A733" s="2473"/>
      <c r="B733" s="2471"/>
      <c r="C733" s="4997">
        <v>30</v>
      </c>
      <c r="D733" s="4998"/>
      <c r="E733" s="4999">
        <v>1.2</v>
      </c>
      <c r="F733" s="4999"/>
      <c r="G733" s="3155">
        <f t="shared" si="6"/>
        <v>25</v>
      </c>
      <c r="H733" s="3156" t="s">
        <v>187</v>
      </c>
      <c r="I733" s="3160"/>
      <c r="J733" s="3160"/>
      <c r="K733" s="3160"/>
      <c r="L733" s="3161"/>
      <c r="M733" s="3162"/>
      <c r="N733" s="2473"/>
      <c r="O733" s="2473"/>
      <c r="P733" s="2473"/>
      <c r="Q733" s="2473"/>
    </row>
    <row r="734" spans="1:17" ht="15.75">
      <c r="A734" s="2473"/>
      <c r="B734" s="2471"/>
      <c r="C734" s="4997">
        <v>33</v>
      </c>
      <c r="D734" s="4998"/>
      <c r="E734" s="4999">
        <v>1.6</v>
      </c>
      <c r="F734" s="4999"/>
      <c r="G734" s="3155">
        <f t="shared" si="6"/>
        <v>20.625</v>
      </c>
      <c r="H734" s="3156" t="s">
        <v>188</v>
      </c>
      <c r="I734" s="3160"/>
      <c r="J734" s="3160"/>
      <c r="K734" s="3160"/>
      <c r="L734" s="3161"/>
      <c r="M734" s="3162"/>
      <c r="N734" s="2473"/>
      <c r="O734" s="2473"/>
      <c r="P734" s="2473"/>
      <c r="Q734" s="2473"/>
    </row>
    <row r="735" spans="1:17" ht="15.75">
      <c r="A735" s="2473"/>
      <c r="B735" s="2471"/>
      <c r="C735" s="4997">
        <v>33</v>
      </c>
      <c r="D735" s="4998"/>
      <c r="E735" s="4999">
        <v>2</v>
      </c>
      <c r="F735" s="4999"/>
      <c r="G735" s="3155">
        <f t="shared" si="6"/>
        <v>16.5</v>
      </c>
      <c r="H735" s="3156" t="s">
        <v>189</v>
      </c>
      <c r="I735" s="3160"/>
      <c r="J735" s="3160"/>
      <c r="K735" s="3160"/>
      <c r="L735" s="3161"/>
      <c r="M735" s="3162"/>
      <c r="N735" s="2473"/>
      <c r="O735" s="2473"/>
      <c r="P735" s="2473"/>
      <c r="Q735" s="2473"/>
    </row>
    <row r="736" spans="1:17" ht="15.75">
      <c r="A736" s="2473"/>
      <c r="B736" s="2471"/>
      <c r="C736" s="4997">
        <v>48</v>
      </c>
      <c r="D736" s="4998"/>
      <c r="E736" s="4999">
        <v>6</v>
      </c>
      <c r="F736" s="4999"/>
      <c r="G736" s="3155">
        <f t="shared" si="6"/>
        <v>8</v>
      </c>
      <c r="H736" s="3156" t="s">
        <v>190</v>
      </c>
      <c r="I736" s="3160"/>
      <c r="J736" s="3160"/>
      <c r="K736" s="3160"/>
      <c r="L736" s="3161"/>
      <c r="M736" s="3162"/>
      <c r="N736" s="2473"/>
      <c r="O736" s="2473"/>
      <c r="P736" s="2473"/>
      <c r="Q736" s="2473"/>
    </row>
    <row r="737" spans="1:17" ht="15.75">
      <c r="A737" s="2473"/>
      <c r="B737" s="2471"/>
      <c r="C737" s="4997">
        <v>1</v>
      </c>
      <c r="D737" s="4998"/>
      <c r="E737" s="4999">
        <v>0.25</v>
      </c>
      <c r="F737" s="4999"/>
      <c r="G737" s="3155">
        <f t="shared" si="6"/>
        <v>4</v>
      </c>
      <c r="H737" s="3156" t="s">
        <v>191</v>
      </c>
      <c r="I737" s="3160"/>
      <c r="J737" s="3160"/>
      <c r="K737" s="3160"/>
      <c r="L737" s="3161"/>
      <c r="M737" s="3162"/>
      <c r="N737" s="2473"/>
      <c r="O737" s="2473"/>
      <c r="P737" s="2473"/>
      <c r="Q737" s="2473"/>
    </row>
    <row r="738" spans="1:17" ht="15.75">
      <c r="A738" s="2473"/>
      <c r="B738" s="2471"/>
      <c r="C738" s="4997">
        <v>25</v>
      </c>
      <c r="D738" s="4998"/>
      <c r="E738" s="4999">
        <v>1</v>
      </c>
      <c r="F738" s="4999"/>
      <c r="G738" s="3155">
        <f t="shared" si="6"/>
        <v>25</v>
      </c>
      <c r="H738" s="3156" t="s">
        <v>192</v>
      </c>
      <c r="I738" s="3160"/>
      <c r="J738" s="3160"/>
      <c r="K738" s="3160"/>
      <c r="L738" s="3161"/>
      <c r="M738" s="3162"/>
      <c r="N738" s="2473"/>
      <c r="O738" s="2473"/>
      <c r="P738" s="2473"/>
      <c r="Q738" s="2473"/>
    </row>
    <row r="739" spans="1:17" ht="15.75">
      <c r="A739" s="2473"/>
      <c r="B739" s="2471"/>
      <c r="C739" s="3157"/>
      <c r="D739" s="3158"/>
      <c r="E739" s="3159"/>
      <c r="F739" s="3159"/>
      <c r="G739" s="3155"/>
      <c r="H739" s="3156"/>
      <c r="I739" s="3160"/>
      <c r="J739" s="3160"/>
      <c r="K739" s="3160"/>
      <c r="L739" s="3161"/>
      <c r="M739" s="3162"/>
      <c r="N739" s="2473"/>
      <c r="O739" s="2473"/>
      <c r="P739" s="2473"/>
      <c r="Q739" s="2473"/>
    </row>
    <row r="740" spans="1:17" ht="15.75">
      <c r="A740" s="2473"/>
      <c r="B740" s="2471"/>
      <c r="C740" s="3163" t="s">
        <v>2196</v>
      </c>
      <c r="D740" s="3158"/>
      <c r="E740" s="3159"/>
      <c r="F740" s="3159"/>
      <c r="G740" s="3155"/>
      <c r="H740" s="3156"/>
      <c r="I740" s="3160"/>
      <c r="J740" s="3160"/>
      <c r="K740" s="3160"/>
      <c r="L740" s="3161"/>
      <c r="M740" s="3162"/>
      <c r="N740" s="2473"/>
      <c r="O740" s="2473"/>
      <c r="P740" s="2473"/>
      <c r="Q740" s="2473"/>
    </row>
    <row r="741" spans="1:17">
      <c r="A741" s="2473"/>
      <c r="B741" s="2471"/>
      <c r="C741" s="5000" t="s">
        <v>2197</v>
      </c>
      <c r="D741" s="5001"/>
      <c r="E741" s="5001"/>
      <c r="F741" s="5001"/>
      <c r="G741" s="5001"/>
      <c r="H741" s="5001"/>
      <c r="I741" s="5001"/>
      <c r="J741" s="5001"/>
      <c r="K741" s="5001"/>
      <c r="L741" s="5001"/>
      <c r="M741" s="5002"/>
      <c r="N741" s="2473"/>
      <c r="O741" s="2473"/>
      <c r="P741" s="2473"/>
      <c r="Q741" s="2473"/>
    </row>
    <row r="742" spans="1:17">
      <c r="A742" s="2473"/>
      <c r="B742" s="2471"/>
      <c r="C742" s="5000"/>
      <c r="D742" s="5001"/>
      <c r="E742" s="5001"/>
      <c r="F742" s="5001"/>
      <c r="G742" s="5001"/>
      <c r="H742" s="5001"/>
      <c r="I742" s="5001"/>
      <c r="J742" s="5001"/>
      <c r="K742" s="5001"/>
      <c r="L742" s="5001"/>
      <c r="M742" s="5002"/>
      <c r="N742" s="2473"/>
      <c r="O742" s="2473"/>
      <c r="P742" s="2473"/>
      <c r="Q742" s="2473"/>
    </row>
    <row r="743" spans="1:17" ht="15.75" thickBot="1">
      <c r="A743" s="2473"/>
      <c r="B743" s="2471"/>
      <c r="C743" s="5003"/>
      <c r="D743" s="5004"/>
      <c r="E743" s="5004"/>
      <c r="F743" s="5004"/>
      <c r="G743" s="5004"/>
      <c r="H743" s="5004"/>
      <c r="I743" s="5004"/>
      <c r="J743" s="5004"/>
      <c r="K743" s="5004"/>
      <c r="L743" s="5004"/>
      <c r="M743" s="5005"/>
      <c r="N743" s="2473"/>
      <c r="O743" s="2473"/>
      <c r="P743" s="2473"/>
      <c r="Q743" s="2473"/>
    </row>
    <row r="744" spans="1:17">
      <c r="A744" s="2473"/>
      <c r="B744" s="2471"/>
      <c r="C744" s="2471"/>
      <c r="D744" s="2471"/>
      <c r="E744" s="2471"/>
      <c r="F744" s="2471"/>
      <c r="G744" s="2471"/>
      <c r="H744" s="2471"/>
      <c r="I744" s="2471"/>
      <c r="J744" s="2471"/>
      <c r="K744" s="2471"/>
      <c r="L744" s="2471"/>
      <c r="M744" s="2473"/>
      <c r="N744" s="2473"/>
      <c r="O744" s="2473"/>
      <c r="P744" s="2473"/>
      <c r="Q744" s="2473"/>
    </row>
    <row r="745" spans="1:17">
      <c r="A745" s="2512"/>
      <c r="B745" s="2513"/>
      <c r="C745" s="2514"/>
      <c r="D745" s="2514"/>
      <c r="E745" s="2514"/>
      <c r="F745" s="2514"/>
      <c r="G745" s="2514"/>
      <c r="H745" s="2514"/>
      <c r="I745" s="2514"/>
      <c r="J745" s="2513"/>
      <c r="K745" s="2513"/>
      <c r="L745" s="2513"/>
      <c r="M745" s="2512"/>
      <c r="N745" s="2512"/>
      <c r="O745" s="2512"/>
      <c r="P745" s="2512"/>
      <c r="Q745" s="2512"/>
    </row>
    <row r="746" spans="1:17">
      <c r="A746" s="2473"/>
      <c r="B746" s="2471"/>
      <c r="C746" s="2471"/>
      <c r="D746" s="2471"/>
      <c r="E746" s="2471"/>
      <c r="F746" s="2471"/>
      <c r="G746" s="2471"/>
      <c r="H746" s="2471"/>
      <c r="I746" s="2471"/>
      <c r="J746" s="2471"/>
      <c r="K746" s="2471"/>
      <c r="L746" s="2471"/>
      <c r="M746" s="2473"/>
      <c r="N746" s="2473"/>
      <c r="O746" s="2473"/>
      <c r="P746" s="2473"/>
      <c r="Q746" s="2473"/>
    </row>
    <row r="747" spans="1:17" ht="20.25">
      <c r="A747" s="2473"/>
      <c r="B747" s="5006" t="s">
        <v>2198</v>
      </c>
      <c r="C747" s="5006"/>
      <c r="D747" s="5006"/>
      <c r="E747" s="5006"/>
      <c r="F747" s="5006"/>
      <c r="G747" s="5006"/>
      <c r="H747" s="5006"/>
      <c r="I747" s="5006"/>
      <c r="J747" s="5006"/>
      <c r="K747" s="5006"/>
      <c r="L747" s="5006"/>
      <c r="M747" s="5006"/>
      <c r="N747" s="5006"/>
      <c r="O747" s="2471"/>
      <c r="P747" s="2471"/>
      <c r="Q747" s="2471"/>
    </row>
    <row r="748" spans="1:17">
      <c r="A748" s="2473"/>
      <c r="B748" s="3164"/>
      <c r="C748" s="3165"/>
      <c r="D748" s="3165"/>
      <c r="E748" s="3165"/>
      <c r="F748" s="3165"/>
      <c r="G748" s="3165"/>
      <c r="H748" s="3165"/>
      <c r="I748" s="3165"/>
      <c r="J748" s="3165"/>
      <c r="K748" s="3165"/>
      <c r="L748" s="3165"/>
      <c r="M748" s="3165"/>
      <c r="N748" s="3166"/>
      <c r="O748" s="2471"/>
      <c r="P748" s="2471"/>
      <c r="Q748" s="2471"/>
    </row>
    <row r="749" spans="1:17" ht="18">
      <c r="A749" s="2473"/>
      <c r="B749" s="4992" t="s">
        <v>2199</v>
      </c>
      <c r="C749" s="4993"/>
      <c r="D749" s="4993"/>
      <c r="E749" s="4993"/>
      <c r="F749" s="4993"/>
      <c r="G749" s="4993"/>
      <c r="H749" s="4993"/>
      <c r="I749" s="4993"/>
      <c r="J749" s="4993"/>
      <c r="K749" s="4993"/>
      <c r="L749" s="4993"/>
      <c r="M749" s="4993"/>
      <c r="N749" s="4994"/>
      <c r="O749" s="2471"/>
      <c r="P749" s="2471"/>
      <c r="Q749" s="2471"/>
    </row>
    <row r="750" spans="1:17" ht="18">
      <c r="A750" s="2473"/>
      <c r="B750" s="3167"/>
      <c r="C750" s="3168"/>
      <c r="D750" s="3168"/>
      <c r="E750" s="3168"/>
      <c r="F750" s="3168"/>
      <c r="G750" s="3168"/>
      <c r="H750" s="3168"/>
      <c r="I750" s="3168"/>
      <c r="J750" s="3168"/>
      <c r="K750" s="3168"/>
      <c r="L750" s="3168"/>
      <c r="M750" s="3168"/>
      <c r="N750" s="3169"/>
      <c r="O750" s="2471"/>
      <c r="P750" s="2471"/>
      <c r="Q750" s="2471"/>
    </row>
    <row r="751" spans="1:17" ht="15.75">
      <c r="A751" s="2473"/>
      <c r="B751" s="3170"/>
      <c r="C751" s="3171"/>
      <c r="D751" s="3171"/>
      <c r="E751" s="3172" t="s">
        <v>2200</v>
      </c>
      <c r="F751" s="3173">
        <v>250</v>
      </c>
      <c r="G751" s="3173">
        <v>620</v>
      </c>
      <c r="H751" s="3173">
        <v>37</v>
      </c>
      <c r="I751" s="3173">
        <v>14</v>
      </c>
      <c r="J751" s="3112">
        <f>SUM(F751:I751)</f>
        <v>921</v>
      </c>
      <c r="K751" s="3174" t="s">
        <v>2201</v>
      </c>
      <c r="L751" s="3175"/>
      <c r="M751" s="2473"/>
      <c r="N751" s="3176"/>
      <c r="O751" s="2471"/>
      <c r="P751" s="2471"/>
      <c r="Q751" s="2471"/>
    </row>
    <row r="752" spans="1:17" ht="15.75">
      <c r="A752" s="2473"/>
      <c r="B752" s="3170"/>
      <c r="C752" s="3171"/>
      <c r="D752" s="3171"/>
      <c r="E752" s="3177" t="s">
        <v>2202</v>
      </c>
      <c r="F752" s="3178">
        <v>4.4999999999999998E-2</v>
      </c>
      <c r="G752" s="3178">
        <v>7.0000000000000007E-2</v>
      </c>
      <c r="H752" s="3178">
        <v>0.11</v>
      </c>
      <c r="I752" s="3179">
        <v>0.13</v>
      </c>
      <c r="J752" s="2473"/>
      <c r="K752" s="3180" t="s">
        <v>2203</v>
      </c>
      <c r="L752" s="3181">
        <v>25</v>
      </c>
      <c r="M752" s="3182" t="s">
        <v>1384</v>
      </c>
      <c r="N752" s="3176"/>
      <c r="O752" s="2471"/>
      <c r="P752" s="2471"/>
      <c r="Q752" s="2471"/>
    </row>
    <row r="753" spans="1:17" ht="15.75">
      <c r="A753" s="2473"/>
      <c r="B753" s="3170"/>
      <c r="C753" s="3171"/>
      <c r="D753" s="3171"/>
      <c r="E753" s="3183" t="s">
        <v>790</v>
      </c>
      <c r="F753" s="3184" t="s">
        <v>156</v>
      </c>
      <c r="G753" s="3185" t="s">
        <v>157</v>
      </c>
      <c r="H753" s="3186" t="s">
        <v>158</v>
      </c>
      <c r="I753" s="3185" t="s">
        <v>35</v>
      </c>
      <c r="J753" s="4995" t="s">
        <v>2204</v>
      </c>
      <c r="K753" s="4995"/>
      <c r="L753" s="4995"/>
      <c r="M753" s="2473"/>
      <c r="N753" s="3176"/>
      <c r="O753" s="2471"/>
      <c r="P753" s="2471"/>
      <c r="Q753" s="2471"/>
    </row>
    <row r="754" spans="1:17">
      <c r="A754" s="2473"/>
      <c r="B754" s="3170"/>
      <c r="C754" s="3171"/>
      <c r="D754" s="3171"/>
      <c r="E754" s="3187" t="s">
        <v>2205</v>
      </c>
      <c r="F754" s="3188">
        <f>F752*F751</f>
        <v>11.25</v>
      </c>
      <c r="G754" s="3188">
        <f>G752*G751</f>
        <v>43.400000000000006</v>
      </c>
      <c r="H754" s="3188">
        <f>H752*H751</f>
        <v>4.07</v>
      </c>
      <c r="I754" s="3189">
        <f>I752*I751</f>
        <v>1.82</v>
      </c>
      <c r="J754" s="3190">
        <f>SUM(F754:I754)</f>
        <v>60.540000000000006</v>
      </c>
      <c r="K754" s="3190"/>
      <c r="L754" s="3191" t="s">
        <v>2206</v>
      </c>
      <c r="M754" s="2473"/>
      <c r="N754" s="3138"/>
      <c r="O754" s="2471"/>
      <c r="P754" s="2471"/>
      <c r="Q754" s="2471"/>
    </row>
    <row r="755" spans="1:17" ht="18">
      <c r="A755" s="2473"/>
      <c r="B755" s="3170"/>
      <c r="C755" s="3171"/>
      <c r="D755" s="3171"/>
      <c r="E755" s="3079" t="s">
        <v>2207</v>
      </c>
      <c r="F755" s="3192">
        <f>F754/(100-L752)*100</f>
        <v>15</v>
      </c>
      <c r="G755" s="3192">
        <f>G754/(100-L752)*100</f>
        <v>57.866666666666674</v>
      </c>
      <c r="H755" s="3192">
        <f>H754/(100-L752)*100</f>
        <v>5.4266666666666667</v>
      </c>
      <c r="I755" s="3193">
        <f>I754/(100-L752)*100</f>
        <v>2.4266666666666667</v>
      </c>
      <c r="J755" s="3194">
        <f>SUM(F755:I755)</f>
        <v>80.72</v>
      </c>
      <c r="K755" s="3195"/>
      <c r="L755" s="3113" t="s">
        <v>2208</v>
      </c>
      <c r="M755" s="2473"/>
      <c r="N755" s="3138"/>
      <c r="O755" s="2471"/>
      <c r="P755" s="2471"/>
      <c r="Q755" s="2471"/>
    </row>
    <row r="756" spans="1:17">
      <c r="A756" s="2473"/>
      <c r="B756" s="3170"/>
      <c r="C756" s="3171"/>
      <c r="D756" s="3171"/>
      <c r="E756" s="3171"/>
      <c r="F756" s="3171"/>
      <c r="G756" s="3171"/>
      <c r="H756" s="3171"/>
      <c r="I756" s="3171"/>
      <c r="J756" s="3196">
        <f>J755-J754</f>
        <v>20.179999999999993</v>
      </c>
      <c r="K756" s="3196"/>
      <c r="L756" s="3197" t="s">
        <v>2209</v>
      </c>
      <c r="M756" s="3198"/>
      <c r="N756" s="3176"/>
      <c r="O756" s="2471"/>
      <c r="P756" s="2471"/>
      <c r="Q756" s="2471"/>
    </row>
    <row r="757" spans="1:17">
      <c r="A757" s="2473"/>
      <c r="B757" s="3170"/>
      <c r="C757" s="3171"/>
      <c r="D757" s="3171"/>
      <c r="E757" s="3171"/>
      <c r="F757" s="3171"/>
      <c r="G757" s="3171"/>
      <c r="H757" s="3171"/>
      <c r="I757" s="3171"/>
      <c r="J757" s="3199">
        <f>(J756/J751)*1000</f>
        <v>21.910966340933761</v>
      </c>
      <c r="K757" s="3196"/>
      <c r="L757" s="3197" t="s">
        <v>2210</v>
      </c>
      <c r="M757" s="3198"/>
      <c r="N757" s="3176"/>
      <c r="O757" s="2471"/>
      <c r="P757" s="2471"/>
      <c r="Q757" s="2471"/>
    </row>
    <row r="758" spans="1:17">
      <c r="A758" s="2473"/>
      <c r="B758" s="3170"/>
      <c r="C758" s="3200" t="s">
        <v>1384</v>
      </c>
      <c r="D758" s="3201" t="s">
        <v>2211</v>
      </c>
      <c r="E758" s="3171"/>
      <c r="F758" s="3171"/>
      <c r="G758" s="3171"/>
      <c r="H758" s="3171"/>
      <c r="I758" s="3171"/>
      <c r="J758" s="3171"/>
      <c r="K758" s="3171"/>
      <c r="L758" s="3171"/>
      <c r="M758" s="3171"/>
      <c r="N758" s="3176"/>
      <c r="O758" s="2471"/>
      <c r="P758" s="2471"/>
      <c r="Q758" s="2471"/>
    </row>
    <row r="759" spans="1:17">
      <c r="A759" s="2473"/>
      <c r="B759" s="3170"/>
      <c r="C759" s="3202"/>
      <c r="D759" s="3201" t="s">
        <v>2212</v>
      </c>
      <c r="E759" s="3171"/>
      <c r="F759" s="3171"/>
      <c r="G759" s="3171"/>
      <c r="H759" s="3171"/>
      <c r="I759" s="3171"/>
      <c r="J759" s="3171"/>
      <c r="K759" s="3171"/>
      <c r="L759" s="3171"/>
      <c r="M759" s="3171"/>
      <c r="N759" s="3176"/>
      <c r="O759" s="2471"/>
      <c r="P759" s="2471"/>
      <c r="Q759" s="2471"/>
    </row>
    <row r="760" spans="1:17">
      <c r="A760" s="2473"/>
      <c r="B760" s="3203"/>
      <c r="C760" s="3051"/>
      <c r="D760" s="3051"/>
      <c r="E760" s="3051"/>
      <c r="F760" s="3051"/>
      <c r="G760" s="3051"/>
      <c r="H760" s="3051"/>
      <c r="I760" s="3051"/>
      <c r="J760" s="3051"/>
      <c r="K760" s="3051"/>
      <c r="L760" s="3051"/>
      <c r="M760" s="3051"/>
      <c r="N760" s="3052"/>
      <c r="O760" s="2471"/>
      <c r="P760" s="2471"/>
      <c r="Q760" s="2471"/>
    </row>
    <row r="761" spans="1:17">
      <c r="A761" s="2473"/>
      <c r="B761" s="2471"/>
      <c r="C761" s="2471"/>
      <c r="D761" s="2471"/>
      <c r="E761" s="2471"/>
      <c r="F761" s="2471"/>
      <c r="G761" s="2471"/>
      <c r="H761" s="2471"/>
      <c r="I761" s="2471"/>
      <c r="J761" s="2471"/>
      <c r="K761" s="2471"/>
      <c r="L761" s="2471"/>
      <c r="M761" s="2473"/>
      <c r="N761" s="2473"/>
      <c r="O761" s="2473"/>
      <c r="P761" s="2473"/>
      <c r="Q761" s="2473"/>
    </row>
    <row r="762" spans="1:17" ht="15.75" thickBot="1">
      <c r="A762" s="2473"/>
      <c r="B762" s="2471"/>
      <c r="C762" s="2471"/>
      <c r="D762" s="2471"/>
      <c r="E762" s="2471"/>
      <c r="F762" s="2471"/>
      <c r="G762" s="2471"/>
      <c r="H762" s="2471"/>
      <c r="I762" s="2471"/>
      <c r="J762" s="2471"/>
      <c r="K762" s="2471"/>
      <c r="L762" s="2471"/>
      <c r="M762" s="2473"/>
      <c r="N762" s="2473"/>
      <c r="O762" s="2473"/>
      <c r="P762" s="2473"/>
      <c r="Q762" s="2473"/>
    </row>
    <row r="763" spans="1:17">
      <c r="A763" s="4982" t="s">
        <v>550</v>
      </c>
      <c r="B763" s="4984" t="s">
        <v>2213</v>
      </c>
      <c r="C763" s="4985"/>
      <c r="D763" s="4985"/>
      <c r="E763" s="4985"/>
      <c r="F763" s="4985"/>
      <c r="G763" s="4985"/>
      <c r="H763" s="4985"/>
      <c r="I763" s="4985"/>
      <c r="J763" s="4985"/>
      <c r="K763" s="4985"/>
      <c r="L763" s="4985"/>
      <c r="M763" s="4985"/>
      <c r="N763" s="4988">
        <v>1</v>
      </c>
      <c r="O763" s="2473"/>
      <c r="P763" s="2473"/>
      <c r="Q763" s="2473"/>
    </row>
    <row r="764" spans="1:17">
      <c r="A764" s="4983"/>
      <c r="B764" s="4986"/>
      <c r="C764" s="4987"/>
      <c r="D764" s="4987"/>
      <c r="E764" s="4987"/>
      <c r="F764" s="4987"/>
      <c r="G764" s="4987"/>
      <c r="H764" s="4987"/>
      <c r="I764" s="4987"/>
      <c r="J764" s="4987"/>
      <c r="K764" s="4987"/>
      <c r="L764" s="4987"/>
      <c r="M764" s="4987"/>
      <c r="N764" s="4989"/>
      <c r="O764" s="2473"/>
      <c r="P764" s="2473"/>
      <c r="Q764" s="2473"/>
    </row>
    <row r="765" spans="1:17" ht="20.25">
      <c r="A765" s="4966"/>
      <c r="B765" s="4967" t="s">
        <v>2214</v>
      </c>
      <c r="C765" s="4968"/>
      <c r="D765" s="4968"/>
      <c r="E765" s="4968"/>
      <c r="F765" s="4968"/>
      <c r="G765" s="4968"/>
      <c r="H765" s="4968"/>
      <c r="I765" s="4968"/>
      <c r="J765" s="4968"/>
      <c r="K765" s="4968"/>
      <c r="L765" s="4968"/>
      <c r="M765" s="4968"/>
      <c r="N765" s="4969"/>
      <c r="O765" s="2473"/>
      <c r="P765" s="2473"/>
      <c r="Q765" s="2473"/>
    </row>
    <row r="766" spans="1:17">
      <c r="A766" s="4966"/>
      <c r="B766" s="4970" t="s">
        <v>2215</v>
      </c>
      <c r="C766" s="4971"/>
      <c r="D766" s="4971"/>
      <c r="E766" s="4971"/>
      <c r="F766" s="4971"/>
      <c r="G766" s="4971"/>
      <c r="H766" s="4971"/>
      <c r="I766" s="4971"/>
      <c r="J766" s="4971"/>
      <c r="K766" s="4971"/>
      <c r="L766" s="4971"/>
      <c r="M766" s="4971"/>
      <c r="N766" s="4972"/>
      <c r="O766" s="2473"/>
      <c r="P766" s="2473"/>
      <c r="Q766" s="2473"/>
    </row>
    <row r="767" spans="1:17">
      <c r="A767" s="4966"/>
      <c r="B767" s="4970"/>
      <c r="C767" s="4971"/>
      <c r="D767" s="4971"/>
      <c r="E767" s="4971"/>
      <c r="F767" s="4971"/>
      <c r="G767" s="4971"/>
      <c r="H767" s="4971"/>
      <c r="I767" s="4971"/>
      <c r="J767" s="4971"/>
      <c r="K767" s="4971"/>
      <c r="L767" s="4971"/>
      <c r="M767" s="4971"/>
      <c r="N767" s="4972"/>
      <c r="O767" s="2473"/>
      <c r="P767" s="2473"/>
      <c r="Q767" s="2473"/>
    </row>
    <row r="768" spans="1:17">
      <c r="A768" s="4966"/>
      <c r="B768" s="4970"/>
      <c r="C768" s="4971"/>
      <c r="D768" s="4971"/>
      <c r="E768" s="4971"/>
      <c r="F768" s="4971"/>
      <c r="G768" s="4971"/>
      <c r="H768" s="4971"/>
      <c r="I768" s="4971"/>
      <c r="J768" s="4971"/>
      <c r="K768" s="4971"/>
      <c r="L768" s="4971"/>
      <c r="M768" s="4971"/>
      <c r="N768" s="4972"/>
      <c r="O768" s="2473"/>
      <c r="P768" s="2473"/>
      <c r="Q768" s="2473"/>
    </row>
    <row r="769" spans="1:17">
      <c r="A769" s="4966"/>
      <c r="B769" s="4970"/>
      <c r="C769" s="4971"/>
      <c r="D769" s="4971"/>
      <c r="E769" s="4971"/>
      <c r="F769" s="4971"/>
      <c r="G769" s="4971"/>
      <c r="H769" s="4971"/>
      <c r="I769" s="4971"/>
      <c r="J769" s="4971"/>
      <c r="K769" s="4971"/>
      <c r="L769" s="4971"/>
      <c r="M769" s="4971"/>
      <c r="N769" s="4972"/>
      <c r="O769" s="2473"/>
      <c r="P769" s="2473"/>
      <c r="Q769" s="2473"/>
    </row>
    <row r="770" spans="1:17">
      <c r="A770" s="4966"/>
      <c r="B770" s="4973"/>
      <c r="C770" s="4974"/>
      <c r="D770" s="4974"/>
      <c r="E770" s="4974"/>
      <c r="F770" s="4974"/>
      <c r="G770" s="4974"/>
      <c r="H770" s="4974"/>
      <c r="I770" s="4974"/>
      <c r="J770" s="4974"/>
      <c r="K770" s="4974"/>
      <c r="L770" s="4974"/>
      <c r="M770" s="4974"/>
      <c r="N770" s="4975"/>
      <c r="O770" s="2473"/>
      <c r="P770" s="2473"/>
      <c r="Q770" s="2473"/>
    </row>
    <row r="771" spans="1:17">
      <c r="A771" s="4966"/>
      <c r="B771" s="3204"/>
      <c r="C771" s="3205"/>
      <c r="D771" s="3205"/>
      <c r="E771" s="3205"/>
      <c r="F771" s="3205"/>
      <c r="G771" s="3205"/>
      <c r="H771" s="3205"/>
      <c r="I771" s="3205"/>
      <c r="J771" s="3205"/>
      <c r="K771" s="3205"/>
      <c r="L771" s="4996" t="s">
        <v>570</v>
      </c>
      <c r="M771" s="4996"/>
      <c r="N771" s="3206"/>
      <c r="O771" s="2473"/>
      <c r="P771" s="2473"/>
      <c r="Q771" s="2473"/>
    </row>
    <row r="772" spans="1:17" ht="15.75">
      <c r="A772" s="4966"/>
      <c r="B772" s="3205"/>
      <c r="C772" s="3205"/>
      <c r="D772" s="3205"/>
      <c r="E772" s="3205"/>
      <c r="F772" s="3205"/>
      <c r="G772" s="3205"/>
      <c r="H772" s="3205"/>
      <c r="I772" s="3205"/>
      <c r="J772" s="3205"/>
      <c r="K772" s="3207" t="s">
        <v>2216</v>
      </c>
      <c r="L772" s="4990" t="s">
        <v>2217</v>
      </c>
      <c r="M772" s="4991"/>
      <c r="N772" s="3206"/>
      <c r="O772" s="2473"/>
      <c r="P772" s="2473"/>
      <c r="Q772" s="2473"/>
    </row>
    <row r="773" spans="1:17">
      <c r="A773" s="4966"/>
      <c r="B773" s="3204"/>
      <c r="C773" s="3205"/>
      <c r="D773" s="3205"/>
      <c r="E773" s="3205"/>
      <c r="F773" s="3205"/>
      <c r="G773" s="3205"/>
      <c r="H773" s="3205"/>
      <c r="I773" s="3205"/>
      <c r="J773" s="3205"/>
      <c r="K773" s="3205"/>
      <c r="L773" s="3205"/>
      <c r="M773" s="3208"/>
      <c r="N773" s="3206"/>
      <c r="O773" s="2473"/>
      <c r="P773" s="2473"/>
      <c r="Q773" s="2473"/>
    </row>
    <row r="774" spans="1:17" ht="18">
      <c r="A774" s="4966"/>
      <c r="B774" s="3204"/>
      <c r="C774" s="3205"/>
      <c r="D774" s="3205"/>
      <c r="E774" s="3205"/>
      <c r="F774" s="3209" t="s">
        <v>245</v>
      </c>
      <c r="G774" s="3210" t="s">
        <v>156</v>
      </c>
      <c r="H774" s="3211" t="s">
        <v>157</v>
      </c>
      <c r="I774" s="3212" t="s">
        <v>158</v>
      </c>
      <c r="J774" s="3211" t="s">
        <v>35</v>
      </c>
      <c r="K774" s="3211" t="s">
        <v>2218</v>
      </c>
      <c r="L774" s="3205"/>
      <c r="M774" s="3205"/>
      <c r="N774" s="3206"/>
      <c r="O774" s="2473"/>
      <c r="P774" s="2473"/>
      <c r="Q774" s="2473"/>
    </row>
    <row r="775" spans="1:17" ht="18.75">
      <c r="A775" s="4966"/>
      <c r="B775" s="3204"/>
      <c r="C775" s="3205"/>
      <c r="D775" s="3205"/>
      <c r="E775" s="3205"/>
      <c r="F775" s="3213" t="s">
        <v>2200</v>
      </c>
      <c r="G775" s="3214">
        <v>50</v>
      </c>
      <c r="H775" s="3214">
        <v>500</v>
      </c>
      <c r="I775" s="3214">
        <v>150</v>
      </c>
      <c r="J775" s="3214">
        <v>13</v>
      </c>
      <c r="K775" s="3214">
        <v>13</v>
      </c>
      <c r="L775" s="3112">
        <f>SUM(G775:K775)</f>
        <v>726</v>
      </c>
      <c r="M775" s="3215" t="s">
        <v>2201</v>
      </c>
      <c r="N775" s="3206"/>
      <c r="O775" s="2473"/>
      <c r="P775" s="2473"/>
      <c r="Q775" s="2473"/>
    </row>
    <row r="776" spans="1:17" ht="18.75">
      <c r="A776" s="4966"/>
      <c r="B776" s="3204"/>
      <c r="C776" s="3205"/>
      <c r="D776" s="3205"/>
      <c r="E776" s="3205"/>
      <c r="F776" s="3216" t="s">
        <v>2219</v>
      </c>
      <c r="G776" s="3217">
        <v>0.5</v>
      </c>
      <c r="H776" s="3217">
        <v>1</v>
      </c>
      <c r="I776" s="3217">
        <v>1</v>
      </c>
      <c r="J776" s="3217">
        <v>2</v>
      </c>
      <c r="K776" s="3217">
        <v>1</v>
      </c>
      <c r="L776" s="3218">
        <f>SUM(G776:K776)/COUNTIF(G776:K776,"&gt;0")</f>
        <v>1.1000000000000001</v>
      </c>
      <c r="M776" s="3215" t="s">
        <v>2220</v>
      </c>
      <c r="N776" s="3206"/>
      <c r="O776" s="2473"/>
      <c r="P776" s="2473"/>
      <c r="Q776" s="2473"/>
    </row>
    <row r="777" spans="1:17" ht="18">
      <c r="A777" s="4966"/>
      <c r="B777" s="3204"/>
      <c r="C777" s="3205"/>
      <c r="D777" s="3205"/>
      <c r="E777" s="3205"/>
      <c r="F777" s="3219" t="s">
        <v>2221</v>
      </c>
      <c r="G777" s="3220">
        <f>G776*G775</f>
        <v>25</v>
      </c>
      <c r="H777" s="3221">
        <f>H776*H775</f>
        <v>500</v>
      </c>
      <c r="I777" s="3221">
        <f>I776*I775</f>
        <v>150</v>
      </c>
      <c r="J777" s="3221">
        <f>J776*J775</f>
        <v>26</v>
      </c>
      <c r="K777" s="3221">
        <f>K776*K775</f>
        <v>13</v>
      </c>
      <c r="L777" s="3112">
        <f>SUM(G777:K777)</f>
        <v>714</v>
      </c>
      <c r="M777" s="3215" t="str">
        <f>L772</f>
        <v>pommes</v>
      </c>
      <c r="N777" s="3206"/>
      <c r="O777" s="2473"/>
      <c r="P777" s="2473"/>
      <c r="Q777" s="2473"/>
    </row>
    <row r="778" spans="1:17">
      <c r="A778" s="4966"/>
      <c r="B778" s="3204"/>
      <c r="C778" s="3205"/>
      <c r="D778" s="3205"/>
      <c r="E778" s="3205"/>
      <c r="F778" s="3205"/>
      <c r="G778" s="3222" t="str">
        <f>L772</f>
        <v>pommes</v>
      </c>
      <c r="H778" s="3222" t="str">
        <f>L772</f>
        <v>pommes</v>
      </c>
      <c r="I778" s="3222" t="str">
        <f>L772</f>
        <v>pommes</v>
      </c>
      <c r="J778" s="3222" t="str">
        <f>L772</f>
        <v>pommes</v>
      </c>
      <c r="K778" s="3222" t="str">
        <f>L772</f>
        <v>pommes</v>
      </c>
      <c r="L778" s="3205"/>
      <c r="M778" s="3208"/>
      <c r="N778" s="3206"/>
      <c r="O778" s="2473"/>
      <c r="P778" s="2473"/>
      <c r="Q778" s="2473"/>
    </row>
    <row r="779" spans="1:17" ht="18">
      <c r="A779" s="4966"/>
      <c r="B779" s="3223"/>
      <c r="C779" s="3224" t="s">
        <v>2203</v>
      </c>
      <c r="D779" s="3225">
        <v>10</v>
      </c>
      <c r="E779" s="3226" t="s">
        <v>569</v>
      </c>
      <c r="F779" s="3227"/>
      <c r="G779" s="3227"/>
      <c r="H779" s="3205"/>
      <c r="I779" s="3205"/>
      <c r="J779" s="3205"/>
      <c r="K779" s="3205"/>
      <c r="L779" s="3205"/>
      <c r="M779" s="3208"/>
      <c r="N779" s="3206"/>
      <c r="O779" s="2473"/>
      <c r="P779" s="2473"/>
      <c r="Q779" s="2473"/>
    </row>
    <row r="780" spans="1:17" ht="18">
      <c r="A780" s="4966"/>
      <c r="B780" s="3204"/>
      <c r="C780" s="3205"/>
      <c r="D780" s="3205"/>
      <c r="E780" s="3205"/>
      <c r="F780" s="3219" t="s">
        <v>2207</v>
      </c>
      <c r="G780" s="3228">
        <f>G777/(100-D779)*100</f>
        <v>27.777777777777779</v>
      </c>
      <c r="H780" s="3228">
        <f>H777/(100-D779)*100</f>
        <v>555.55555555555554</v>
      </c>
      <c r="I780" s="3228">
        <f>I777/(100-D779)*100</f>
        <v>166.66666666666669</v>
      </c>
      <c r="J780" s="3228">
        <f>J777/(100-D779)*100</f>
        <v>28.888888888888886</v>
      </c>
      <c r="K780" s="3228">
        <f>K777/(100-D779)*100</f>
        <v>14.444444444444443</v>
      </c>
      <c r="L780" s="3229">
        <f>SUM(G780:K780)</f>
        <v>793.33333333333337</v>
      </c>
      <c r="M780" s="3215" t="str">
        <f>L772</f>
        <v>pommes</v>
      </c>
      <c r="N780" s="3206"/>
      <c r="O780" s="2473"/>
      <c r="P780" s="2473"/>
      <c r="Q780" s="2473"/>
    </row>
    <row r="781" spans="1:17" ht="18">
      <c r="A781" s="4966"/>
      <c r="B781" s="3204"/>
      <c r="C781" s="3205"/>
      <c r="D781" s="3205"/>
      <c r="E781" s="3205"/>
      <c r="F781" s="3219"/>
      <c r="G781" s="3230" t="str">
        <f>L772</f>
        <v>pommes</v>
      </c>
      <c r="H781" s="3230" t="str">
        <f>L772</f>
        <v>pommes</v>
      </c>
      <c r="I781" s="3230" t="str">
        <f>L772</f>
        <v>pommes</v>
      </c>
      <c r="J781" s="3230" t="str">
        <f>L772</f>
        <v>pommes</v>
      </c>
      <c r="K781" s="3230" t="str">
        <f>L772</f>
        <v>pommes</v>
      </c>
      <c r="L781" s="3112"/>
      <c r="M781" s="3215"/>
      <c r="N781" s="3206"/>
      <c r="O781" s="2473"/>
      <c r="P781" s="2473"/>
      <c r="Q781" s="2473"/>
    </row>
    <row r="782" spans="1:17">
      <c r="A782" s="4966"/>
      <c r="B782" s="3231"/>
      <c r="C782" s="3232"/>
      <c r="D782" s="3232"/>
      <c r="E782" s="3232"/>
      <c r="F782" s="3232"/>
      <c r="G782" s="3232"/>
      <c r="H782" s="3232"/>
      <c r="I782" s="3232"/>
      <c r="J782" s="3232"/>
      <c r="K782" s="3232"/>
      <c r="L782" s="3232"/>
      <c r="M782" s="3232"/>
      <c r="N782" s="3233"/>
      <c r="O782" s="2473"/>
      <c r="P782" s="2473"/>
      <c r="Q782" s="2473"/>
    </row>
    <row r="783" spans="1:17" ht="18.75">
      <c r="A783" s="4966"/>
      <c r="B783" s="3234" t="s">
        <v>570</v>
      </c>
      <c r="C783" s="3235" t="s">
        <v>2222</v>
      </c>
      <c r="D783" s="3236"/>
      <c r="E783" s="3236"/>
      <c r="F783" s="3236"/>
      <c r="G783" s="3236"/>
      <c r="H783" s="3236"/>
      <c r="I783" s="3236"/>
      <c r="J783" s="3236"/>
      <c r="K783" s="3236"/>
      <c r="L783" s="3236"/>
      <c r="M783" s="3236"/>
      <c r="N783" s="3237"/>
      <c r="O783" s="2473"/>
      <c r="P783" s="2473"/>
      <c r="Q783" s="2473"/>
    </row>
    <row r="784" spans="1:17" ht="18.75">
      <c r="A784" s="4966"/>
      <c r="B784" s="3238"/>
      <c r="C784" s="4990" t="s">
        <v>2223</v>
      </c>
      <c r="D784" s="4991"/>
      <c r="E784" s="3239"/>
      <c r="F784" s="4990" t="s">
        <v>212</v>
      </c>
      <c r="G784" s="4991"/>
      <c r="H784" s="3239"/>
      <c r="I784" s="4990" t="s">
        <v>490</v>
      </c>
      <c r="J784" s="4991"/>
      <c r="K784" s="3239"/>
      <c r="L784" s="4990" t="s">
        <v>2224</v>
      </c>
      <c r="M784" s="4991"/>
      <c r="N784" s="3240"/>
      <c r="O784" s="2473"/>
      <c r="P784" s="2473"/>
      <c r="Q784" s="2473"/>
    </row>
    <row r="785" spans="1:17" ht="18.75">
      <c r="A785" s="4966"/>
      <c r="B785" s="3241" t="s">
        <v>569</v>
      </c>
      <c r="C785" s="3242" t="s">
        <v>2225</v>
      </c>
      <c r="D785" s="3239"/>
      <c r="E785" s="3239"/>
      <c r="F785" s="3239"/>
      <c r="G785" s="3239"/>
      <c r="H785" s="3239"/>
      <c r="I785" s="3239"/>
      <c r="J785" s="3239"/>
      <c r="K785" s="3239"/>
      <c r="L785" s="3239"/>
      <c r="M785" s="3239"/>
      <c r="N785" s="3240"/>
      <c r="O785" s="2473"/>
      <c r="P785" s="2473"/>
      <c r="Q785" s="2473"/>
    </row>
    <row r="786" spans="1:17">
      <c r="A786" s="4966"/>
      <c r="B786" s="4956" t="s">
        <v>2226</v>
      </c>
      <c r="C786" s="4957"/>
      <c r="D786" s="4957"/>
      <c r="E786" s="4957"/>
      <c r="F786" s="4957"/>
      <c r="G786" s="4957"/>
      <c r="H786" s="4957"/>
      <c r="I786" s="4957"/>
      <c r="J786" s="4957"/>
      <c r="K786" s="4957"/>
      <c r="L786" s="4957"/>
      <c r="M786" s="4957"/>
      <c r="N786" s="4958"/>
      <c r="O786" s="2473"/>
      <c r="P786" s="2473"/>
      <c r="Q786" s="2473"/>
    </row>
    <row r="787" spans="1:17">
      <c r="A787" s="4966"/>
      <c r="B787" s="4959"/>
      <c r="C787" s="4960"/>
      <c r="D787" s="4960"/>
      <c r="E787" s="4960"/>
      <c r="F787" s="4960"/>
      <c r="G787" s="4960"/>
      <c r="H787" s="4960"/>
      <c r="I787" s="4960"/>
      <c r="J787" s="4960"/>
      <c r="K787" s="4960"/>
      <c r="L787" s="4960"/>
      <c r="M787" s="4960"/>
      <c r="N787" s="4961"/>
      <c r="O787" s="2473"/>
      <c r="P787" s="2473"/>
      <c r="Q787" s="2473"/>
    </row>
    <row r="788" spans="1:17">
      <c r="A788" s="4966"/>
      <c r="B788" s="3243" t="s">
        <v>609</v>
      </c>
      <c r="C788" s="4962" t="str">
        <f ca="1">CELL("nomfichier")</f>
        <v>D:\Données\1.UPRT\0-UPRT.fait\uprt-php\www\mesimages\fichiers-uprt\ff-fiches-fabrication\ff-fiches-fabrication-maj-08-2020\[ff-5-B.collectivite-conditionnement-gastronormes.xlsx]complément</v>
      </c>
      <c r="D788" s="4962"/>
      <c r="E788" s="4962"/>
      <c r="F788" s="4962"/>
      <c r="G788" s="4962"/>
      <c r="H788" s="4962"/>
      <c r="I788" s="4962"/>
      <c r="J788" s="4962"/>
      <c r="K788" s="4962"/>
      <c r="L788" s="4962"/>
      <c r="M788" s="4962"/>
      <c r="N788" s="4963"/>
      <c r="O788" s="2473"/>
      <c r="P788" s="2473"/>
      <c r="Q788" s="2473"/>
    </row>
    <row r="789" spans="1:17">
      <c r="A789" s="4966"/>
      <c r="B789" s="3244" t="s">
        <v>608</v>
      </c>
      <c r="C789" s="4964" t="s">
        <v>2227</v>
      </c>
      <c r="D789" s="4964"/>
      <c r="E789" s="4964"/>
      <c r="F789" s="4964"/>
      <c r="G789" s="4964"/>
      <c r="H789" s="4964"/>
      <c r="I789" s="4964"/>
      <c r="J789" s="4964"/>
      <c r="K789" s="4964"/>
      <c r="L789" s="4964"/>
      <c r="M789" s="4964"/>
      <c r="N789" s="4965"/>
      <c r="O789" s="2473"/>
      <c r="P789" s="2473"/>
      <c r="Q789" s="2473"/>
    </row>
    <row r="790" spans="1:17" ht="15.75" thickBot="1">
      <c r="A790" s="4966"/>
      <c r="B790" s="4949" t="s">
        <v>568</v>
      </c>
      <c r="C790" s="4950"/>
      <c r="D790" s="4950"/>
      <c r="E790" s="4950"/>
      <c r="F790" s="4950"/>
      <c r="G790" s="4950"/>
      <c r="H790" s="4950"/>
      <c r="I790" s="4950"/>
      <c r="J790" s="4950"/>
      <c r="K790" s="4950"/>
      <c r="L790" s="4950"/>
      <c r="M790" s="4950"/>
      <c r="N790" s="4951"/>
      <c r="O790" s="2473"/>
      <c r="P790" s="2473"/>
      <c r="Q790" s="2473"/>
    </row>
    <row r="791" spans="1:17" ht="39.75" customHeight="1" thickBot="1">
      <c r="O791" s="2473"/>
      <c r="P791" s="2473"/>
      <c r="Q791" s="2473"/>
    </row>
    <row r="792" spans="1:17">
      <c r="A792" s="4982" t="s">
        <v>550</v>
      </c>
      <c r="B792" s="4984" t="s">
        <v>2228</v>
      </c>
      <c r="C792" s="4985"/>
      <c r="D792" s="4985"/>
      <c r="E792" s="4985"/>
      <c r="F792" s="4985"/>
      <c r="G792" s="4985"/>
      <c r="H792" s="4985"/>
      <c r="I792" s="4985"/>
      <c r="J792" s="4985"/>
      <c r="K792" s="4985"/>
      <c r="L792" s="4985"/>
      <c r="M792" s="4985"/>
      <c r="N792" s="4988">
        <v>2</v>
      </c>
      <c r="O792" s="2473"/>
      <c r="P792" s="2473"/>
      <c r="Q792" s="2473"/>
    </row>
    <row r="793" spans="1:17">
      <c r="A793" s="4983"/>
      <c r="B793" s="4986"/>
      <c r="C793" s="4987"/>
      <c r="D793" s="4987"/>
      <c r="E793" s="4987"/>
      <c r="F793" s="4987"/>
      <c r="G793" s="4987"/>
      <c r="H793" s="4987"/>
      <c r="I793" s="4987"/>
      <c r="J793" s="4987"/>
      <c r="K793" s="4987"/>
      <c r="L793" s="4987"/>
      <c r="M793" s="4987"/>
      <c r="N793" s="4989"/>
      <c r="O793" s="2473"/>
      <c r="P793" s="2473"/>
      <c r="Q793" s="2473"/>
    </row>
    <row r="794" spans="1:17" ht="20.25">
      <c r="A794" s="4966"/>
      <c r="B794" s="4967" t="s">
        <v>2214</v>
      </c>
      <c r="C794" s="4968"/>
      <c r="D794" s="4968"/>
      <c r="E794" s="4968"/>
      <c r="F794" s="4968"/>
      <c r="G794" s="4968"/>
      <c r="H794" s="4968"/>
      <c r="I794" s="4968"/>
      <c r="J794" s="4968"/>
      <c r="K794" s="4968"/>
      <c r="L794" s="4968"/>
      <c r="M794" s="4968"/>
      <c r="N794" s="4969"/>
      <c r="O794" s="2473"/>
      <c r="P794" s="2473"/>
      <c r="Q794" s="2473"/>
    </row>
    <row r="795" spans="1:17">
      <c r="A795" s="4966"/>
      <c r="B795" s="4970" t="s">
        <v>2229</v>
      </c>
      <c r="C795" s="4971"/>
      <c r="D795" s="4971"/>
      <c r="E795" s="4971"/>
      <c r="F795" s="4971"/>
      <c r="G795" s="4971"/>
      <c r="H795" s="4971"/>
      <c r="I795" s="4971"/>
      <c r="J795" s="4971"/>
      <c r="K795" s="4971"/>
      <c r="L795" s="4971"/>
      <c r="M795" s="4971"/>
      <c r="N795" s="4972"/>
      <c r="O795" s="2473"/>
      <c r="P795" s="2473"/>
      <c r="Q795" s="2473"/>
    </row>
    <row r="796" spans="1:17">
      <c r="A796" s="4966"/>
      <c r="B796" s="4970"/>
      <c r="C796" s="4971"/>
      <c r="D796" s="4971"/>
      <c r="E796" s="4971"/>
      <c r="F796" s="4971"/>
      <c r="G796" s="4971"/>
      <c r="H796" s="4971"/>
      <c r="I796" s="4971"/>
      <c r="J796" s="4971"/>
      <c r="K796" s="4971"/>
      <c r="L796" s="4971"/>
      <c r="M796" s="4971"/>
      <c r="N796" s="4972"/>
      <c r="O796" s="2473"/>
      <c r="P796" s="2473"/>
      <c r="Q796" s="2473"/>
    </row>
    <row r="797" spans="1:17">
      <c r="A797" s="4966"/>
      <c r="B797" s="4970"/>
      <c r="C797" s="4971"/>
      <c r="D797" s="4971"/>
      <c r="E797" s="4971"/>
      <c r="F797" s="4971"/>
      <c r="G797" s="4971"/>
      <c r="H797" s="4971"/>
      <c r="I797" s="4971"/>
      <c r="J797" s="4971"/>
      <c r="K797" s="4971"/>
      <c r="L797" s="4971"/>
      <c r="M797" s="4971"/>
      <c r="N797" s="4972"/>
      <c r="O797" s="2473"/>
      <c r="P797" s="2473"/>
      <c r="Q797" s="2473"/>
    </row>
    <row r="798" spans="1:17">
      <c r="A798" s="4966"/>
      <c r="B798" s="4970"/>
      <c r="C798" s="4971"/>
      <c r="D798" s="4971"/>
      <c r="E798" s="4971"/>
      <c r="F798" s="4971"/>
      <c r="G798" s="4971"/>
      <c r="H798" s="4971"/>
      <c r="I798" s="4971"/>
      <c r="J798" s="4971"/>
      <c r="K798" s="4971"/>
      <c r="L798" s="4971"/>
      <c r="M798" s="4971"/>
      <c r="N798" s="4972"/>
      <c r="O798" s="2473"/>
      <c r="P798" s="2473"/>
      <c r="Q798" s="2473"/>
    </row>
    <row r="799" spans="1:17">
      <c r="A799" s="4966"/>
      <c r="B799" s="4973"/>
      <c r="C799" s="4974"/>
      <c r="D799" s="4974"/>
      <c r="E799" s="4974"/>
      <c r="F799" s="4974"/>
      <c r="G799" s="4974"/>
      <c r="H799" s="4974"/>
      <c r="I799" s="4974"/>
      <c r="J799" s="4974"/>
      <c r="K799" s="4974"/>
      <c r="L799" s="4974"/>
      <c r="M799" s="4974"/>
      <c r="N799" s="4975"/>
      <c r="O799" s="2473"/>
      <c r="P799" s="2473"/>
      <c r="Q799" s="2473"/>
    </row>
    <row r="800" spans="1:17">
      <c r="A800" s="4966"/>
      <c r="B800" s="3245"/>
      <c r="C800" s="3246"/>
      <c r="D800" s="3246"/>
      <c r="E800" s="3246"/>
      <c r="F800" s="3246"/>
      <c r="G800" s="3246"/>
      <c r="H800" s="3246"/>
      <c r="I800" s="3246"/>
      <c r="J800" s="3246"/>
      <c r="K800" s="3246"/>
      <c r="L800" s="4976" t="s">
        <v>570</v>
      </c>
      <c r="M800" s="4976"/>
      <c r="N800" s="3247"/>
      <c r="O800" s="2473"/>
      <c r="P800" s="2473"/>
      <c r="Q800" s="2473"/>
    </row>
    <row r="801" spans="1:17" ht="18">
      <c r="A801" s="4966"/>
      <c r="B801" s="3245"/>
      <c r="C801" s="3246"/>
      <c r="D801" s="3246"/>
      <c r="E801" s="3246"/>
      <c r="F801" s="3246"/>
      <c r="G801" s="3246"/>
      <c r="H801" s="3246"/>
      <c r="I801" s="3246"/>
      <c r="K801" s="3219" t="s">
        <v>2230</v>
      </c>
      <c r="L801" s="4977">
        <v>2.4</v>
      </c>
      <c r="M801" s="4977"/>
      <c r="N801" s="3247"/>
      <c r="O801" s="2473"/>
      <c r="P801" s="2473"/>
      <c r="Q801" s="2473"/>
    </row>
    <row r="802" spans="1:17">
      <c r="A802" s="4966"/>
      <c r="B802" s="3248"/>
      <c r="C802" s="3249"/>
      <c r="D802" s="3249"/>
      <c r="E802" s="3249"/>
      <c r="F802" s="3246"/>
      <c r="G802" s="3246"/>
      <c r="H802" s="3246"/>
      <c r="I802" s="3246"/>
      <c r="J802" s="3246"/>
      <c r="K802" s="3250"/>
      <c r="L802" s="4977"/>
      <c r="M802" s="4977"/>
      <c r="N802" s="3247"/>
      <c r="O802" s="2473"/>
      <c r="P802" s="2473"/>
      <c r="Q802" s="2473"/>
    </row>
    <row r="803" spans="1:17">
      <c r="A803" s="4966"/>
      <c r="B803" s="3245"/>
      <c r="C803" s="3246"/>
      <c r="D803" s="3246"/>
      <c r="E803" s="3246"/>
      <c r="F803" s="3246"/>
      <c r="G803" s="3246"/>
      <c r="H803" s="3246"/>
      <c r="I803" s="3246"/>
      <c r="J803" s="3246"/>
      <c r="K803" s="3246"/>
      <c r="L803" s="3246"/>
      <c r="M803" s="3246"/>
      <c r="N803" s="3247"/>
      <c r="O803" s="2473"/>
      <c r="P803" s="2473"/>
      <c r="Q803" s="2473"/>
    </row>
    <row r="804" spans="1:17" ht="18">
      <c r="A804" s="4966"/>
      <c r="B804" s="3245"/>
      <c r="C804" s="3246"/>
      <c r="D804" s="3246"/>
      <c r="E804" s="3246"/>
      <c r="F804" s="3251" t="s">
        <v>245</v>
      </c>
      <c r="G804" s="3252" t="s">
        <v>156</v>
      </c>
      <c r="H804" s="3252" t="s">
        <v>157</v>
      </c>
      <c r="I804" s="3253" t="s">
        <v>158</v>
      </c>
      <c r="J804" s="3252" t="s">
        <v>35</v>
      </c>
      <c r="K804" s="3252" t="s">
        <v>2218</v>
      </c>
      <c r="L804" s="3246"/>
      <c r="M804" s="3246"/>
      <c r="N804" s="3247"/>
      <c r="O804" s="2473"/>
      <c r="P804" s="2473"/>
      <c r="Q804" s="2473"/>
    </row>
    <row r="805" spans="1:17" ht="18">
      <c r="A805" s="4966"/>
      <c r="B805" s="3245"/>
      <c r="C805" s="3246"/>
      <c r="D805" s="3246"/>
      <c r="E805" s="3246"/>
      <c r="F805" s="3216" t="s">
        <v>2231</v>
      </c>
      <c r="G805" s="3254">
        <v>0.05</v>
      </c>
      <c r="H805" s="3254">
        <v>0.08</v>
      </c>
      <c r="I805" s="3254">
        <v>0.11</v>
      </c>
      <c r="J805" s="3254">
        <v>0.125</v>
      </c>
      <c r="K805" s="3254">
        <v>7.0000000000000007E-2</v>
      </c>
      <c r="L805" s="3218">
        <f>SUM(G805:K805)/COUNTIF(G805:K805,"&gt;0")</f>
        <v>8.6999999999999994E-2</v>
      </c>
      <c r="M805" s="3215" t="s">
        <v>2220</v>
      </c>
      <c r="N805" s="3247"/>
      <c r="O805" s="2473"/>
      <c r="P805" s="2473"/>
      <c r="Q805" s="2473"/>
    </row>
    <row r="806" spans="1:17" ht="18.75">
      <c r="A806" s="4966"/>
      <c r="B806" s="3245"/>
      <c r="C806" s="3246"/>
      <c r="D806" s="3246"/>
      <c r="E806" s="3246"/>
      <c r="F806" s="3219" t="s">
        <v>2232</v>
      </c>
      <c r="G806" s="3255">
        <f>L801/G805</f>
        <v>47.999999999999993</v>
      </c>
      <c r="H806" s="3255">
        <f>L801/H805</f>
        <v>30</v>
      </c>
      <c r="I806" s="3255">
        <f>L801/I805</f>
        <v>21.818181818181817</v>
      </c>
      <c r="J806" s="3255">
        <f>L801/J805</f>
        <v>19.2</v>
      </c>
      <c r="K806" s="3255">
        <f>L801/K805</f>
        <v>34.285714285714285</v>
      </c>
      <c r="L806" s="3113" t="s">
        <v>2233</v>
      </c>
      <c r="M806" s="3215"/>
      <c r="N806" s="3247"/>
      <c r="O806" s="2473"/>
      <c r="P806" s="2473"/>
      <c r="Q806" s="2473"/>
    </row>
    <row r="807" spans="1:17" ht="18.75">
      <c r="A807" s="4966"/>
      <c r="B807" s="3256" t="s">
        <v>570</v>
      </c>
      <c r="C807" s="3257" t="s">
        <v>2234</v>
      </c>
      <c r="D807" s="3246"/>
      <c r="E807" s="3246"/>
      <c r="F807" s="3219"/>
      <c r="G807" s="3258"/>
      <c r="H807" s="3258"/>
      <c r="I807" s="3258"/>
      <c r="J807" s="3258"/>
      <c r="K807" s="3258"/>
      <c r="L807" s="3113"/>
      <c r="M807" s="3215"/>
      <c r="N807" s="3247"/>
      <c r="O807" s="2473"/>
      <c r="P807" s="2473"/>
      <c r="Q807" s="2473"/>
    </row>
    <row r="808" spans="1:17">
      <c r="A808" s="4966"/>
      <c r="B808" s="4978" t="s">
        <v>2235</v>
      </c>
      <c r="C808" s="4979"/>
      <c r="D808" s="4979"/>
      <c r="E808" s="4979"/>
      <c r="F808" s="4979"/>
      <c r="G808" s="4979"/>
      <c r="H808" s="4979"/>
      <c r="I808" s="4979"/>
      <c r="J808" s="4979"/>
      <c r="K808" s="4979"/>
      <c r="L808" s="4979"/>
      <c r="M808" s="4979"/>
      <c r="N808" s="4980"/>
      <c r="O808" s="2473"/>
      <c r="P808" s="2473"/>
      <c r="Q808" s="2473"/>
    </row>
    <row r="809" spans="1:17" ht="15.75">
      <c r="A809" s="4966"/>
      <c r="B809" s="3259"/>
      <c r="C809" s="3260"/>
      <c r="D809" s="3260"/>
      <c r="E809" s="3260"/>
      <c r="F809" s="3246"/>
      <c r="G809" s="3246"/>
      <c r="H809" s="3112"/>
      <c r="I809" s="3112"/>
      <c r="J809" s="3112"/>
      <c r="K809" s="3112"/>
      <c r="L809" s="4981" t="s">
        <v>569</v>
      </c>
      <c r="M809" s="4981"/>
      <c r="N809" s="3247"/>
      <c r="O809" s="2473"/>
      <c r="P809" s="2473"/>
      <c r="Q809" s="2473"/>
    </row>
    <row r="810" spans="1:17" ht="15.75">
      <c r="A810" s="4966"/>
      <c r="B810" s="3259"/>
      <c r="C810" s="3260"/>
      <c r="D810" s="3260"/>
      <c r="E810" s="3260"/>
      <c r="F810" s="3246"/>
      <c r="G810" s="3246"/>
      <c r="H810" s="3112"/>
      <c r="I810" s="3112"/>
      <c r="J810" s="3112"/>
      <c r="K810" s="3261" t="s">
        <v>2216</v>
      </c>
      <c r="L810" s="4954" t="s">
        <v>212</v>
      </c>
      <c r="M810" s="4955"/>
      <c r="N810" s="3247"/>
      <c r="O810" s="2473"/>
      <c r="P810" s="2473"/>
      <c r="Q810" s="2473"/>
    </row>
    <row r="811" spans="1:17" ht="18">
      <c r="A811" s="4966"/>
      <c r="B811" s="3245"/>
      <c r="C811" s="3246"/>
      <c r="D811" s="3112"/>
      <c r="E811" s="3112"/>
      <c r="F811" s="3112"/>
      <c r="G811" s="3112"/>
      <c r="H811" s="3112"/>
      <c r="I811" s="3112"/>
      <c r="J811" s="3112"/>
      <c r="K811" s="3112"/>
      <c r="L811" s="3112"/>
      <c r="M811" s="3215"/>
      <c r="N811" s="3247"/>
      <c r="O811" s="2473"/>
      <c r="P811" s="2473"/>
      <c r="Q811" s="2473"/>
    </row>
    <row r="812" spans="1:17" ht="18.75">
      <c r="A812" s="4966"/>
      <c r="B812" s="3245"/>
      <c r="C812" s="3246"/>
      <c r="D812" s="3246"/>
      <c r="E812" s="3246"/>
      <c r="F812" s="3213" t="s">
        <v>2200</v>
      </c>
      <c r="G812" s="3214">
        <v>50</v>
      </c>
      <c r="H812" s="3214">
        <v>500</v>
      </c>
      <c r="I812" s="3214">
        <v>150</v>
      </c>
      <c r="J812" s="3214">
        <v>13</v>
      </c>
      <c r="K812" s="3214">
        <v>13</v>
      </c>
      <c r="L812" s="3112">
        <f>SUM(G812:K812)</f>
        <v>726</v>
      </c>
      <c r="M812" s="3215" t="s">
        <v>2201</v>
      </c>
      <c r="N812" s="3247"/>
      <c r="O812" s="2473"/>
      <c r="P812" s="2473"/>
      <c r="Q812" s="2473"/>
    </row>
    <row r="813" spans="1:17" ht="18.75">
      <c r="A813" s="4966"/>
      <c r="B813" s="3245"/>
      <c r="C813" s="3246"/>
      <c r="D813" s="3246"/>
      <c r="E813" s="3246"/>
      <c r="F813" s="3219" t="s">
        <v>2236</v>
      </c>
      <c r="G813" s="3262">
        <f>G805*G812</f>
        <v>2.5</v>
      </c>
      <c r="H813" s="3262">
        <f>H805*H812</f>
        <v>40</v>
      </c>
      <c r="I813" s="3262">
        <f>I805*I812</f>
        <v>16.5</v>
      </c>
      <c r="J813" s="3262">
        <f>J805*J812</f>
        <v>1.625</v>
      </c>
      <c r="K813" s="3262">
        <f>K805*K812</f>
        <v>0.91000000000000014</v>
      </c>
      <c r="L813" s="3112">
        <f>SUM(G813:K813)</f>
        <v>61.534999999999997</v>
      </c>
      <c r="M813" s="3215" t="str">
        <f>L810</f>
        <v>Kg</v>
      </c>
      <c r="N813" s="3247"/>
      <c r="O813" s="2473"/>
      <c r="P813" s="2473"/>
      <c r="Q813" s="2473"/>
    </row>
    <row r="814" spans="1:17">
      <c r="A814" s="4966"/>
      <c r="B814" s="3245"/>
      <c r="C814" s="3246"/>
      <c r="D814" s="3246"/>
      <c r="E814" s="3246"/>
      <c r="F814" s="3246"/>
      <c r="G814" s="3222" t="str">
        <f>L810</f>
        <v>Kg</v>
      </c>
      <c r="H814" s="3222" t="str">
        <f>L810</f>
        <v>Kg</v>
      </c>
      <c r="I814" s="3222" t="str">
        <f>L810</f>
        <v>Kg</v>
      </c>
      <c r="J814" s="3222" t="str">
        <f>L810</f>
        <v>Kg</v>
      </c>
      <c r="K814" s="3222" t="str">
        <f>L810</f>
        <v>Kg</v>
      </c>
      <c r="L814" s="3246"/>
      <c r="M814" s="3263"/>
      <c r="N814" s="3247"/>
      <c r="O814" s="2473"/>
      <c r="P814" s="2473"/>
      <c r="Q814" s="2473"/>
    </row>
    <row r="815" spans="1:17" ht="18">
      <c r="A815" s="4966"/>
      <c r="B815" s="2694"/>
      <c r="C815" s="3224" t="s">
        <v>2203</v>
      </c>
      <c r="D815" s="3225">
        <v>50</v>
      </c>
      <c r="E815" s="3226" t="s">
        <v>602</v>
      </c>
      <c r="H815" s="3246"/>
      <c r="I815" s="3246"/>
      <c r="J815" s="3246"/>
      <c r="K815" s="3246"/>
      <c r="L815" s="3246"/>
      <c r="M815" s="3263"/>
      <c r="N815" s="3247"/>
      <c r="O815" s="2473"/>
      <c r="P815" s="2473"/>
      <c r="Q815" s="2473"/>
    </row>
    <row r="816" spans="1:17" ht="18">
      <c r="A816" s="4966"/>
      <c r="B816" s="3245"/>
      <c r="C816" s="3246"/>
      <c r="D816" s="3246"/>
      <c r="E816" s="3246"/>
      <c r="F816" s="3219" t="s">
        <v>2207</v>
      </c>
      <c r="G816" s="3228">
        <f>G813/(100-D815)*100</f>
        <v>5</v>
      </c>
      <c r="H816" s="3228">
        <f>H813/(100-D815)*100</f>
        <v>80</v>
      </c>
      <c r="I816" s="3228">
        <f>I813/(100-D815)*100</f>
        <v>33</v>
      </c>
      <c r="J816" s="3228">
        <f>J813/(100-D815)*100</f>
        <v>3.25</v>
      </c>
      <c r="K816" s="3228">
        <f>K813/(100-D815)*100</f>
        <v>1.8200000000000005</v>
      </c>
      <c r="L816" s="3112">
        <f>SUM(G816:K816)</f>
        <v>123.07000000000001</v>
      </c>
      <c r="M816" s="3215" t="str">
        <f>L810</f>
        <v>Kg</v>
      </c>
      <c r="N816" s="3247"/>
      <c r="O816" s="2473"/>
      <c r="P816" s="2473"/>
      <c r="Q816" s="2473"/>
    </row>
    <row r="817" spans="1:17" ht="18">
      <c r="A817" s="4966"/>
      <c r="B817" s="3245"/>
      <c r="C817" s="3246"/>
      <c r="D817" s="3246"/>
      <c r="E817" s="3246"/>
      <c r="F817" s="3219"/>
      <c r="G817" s="3230" t="str">
        <f>L810</f>
        <v>Kg</v>
      </c>
      <c r="H817" s="3230" t="str">
        <f>L810</f>
        <v>Kg</v>
      </c>
      <c r="I817" s="3230" t="str">
        <f>L810</f>
        <v>Kg</v>
      </c>
      <c r="J817" s="3230" t="str">
        <f>L810</f>
        <v>Kg</v>
      </c>
      <c r="K817" s="3230" t="str">
        <f>L810</f>
        <v>Kg</v>
      </c>
      <c r="L817" s="3112"/>
      <c r="M817" s="3215"/>
      <c r="N817" s="3247"/>
      <c r="O817" s="2473"/>
      <c r="P817" s="2473"/>
      <c r="Q817" s="2473"/>
    </row>
    <row r="818" spans="1:17" ht="15.75">
      <c r="A818" s="4966"/>
      <c r="B818" s="3264" t="s">
        <v>602</v>
      </c>
      <c r="C818" s="3242" t="s">
        <v>2225</v>
      </c>
      <c r="D818" s="3265"/>
      <c r="E818" s="3265"/>
      <c r="F818" s="3265"/>
      <c r="G818" s="3265"/>
      <c r="H818" s="3265"/>
      <c r="I818" s="3265"/>
      <c r="J818" s="3265"/>
      <c r="K818" s="3265"/>
      <c r="L818" s="3265"/>
      <c r="M818" s="3265"/>
      <c r="N818" s="3266"/>
      <c r="O818" s="2473"/>
      <c r="P818" s="2473"/>
      <c r="Q818" s="2473"/>
    </row>
    <row r="819" spans="1:17" ht="18.75">
      <c r="A819" s="4966"/>
      <c r="B819" s="3267" t="s">
        <v>569</v>
      </c>
      <c r="C819" s="3268" t="s">
        <v>2222</v>
      </c>
      <c r="D819" s="3236"/>
      <c r="E819" s="3236"/>
      <c r="F819" s="3236"/>
      <c r="G819" s="3236"/>
      <c r="H819" s="3236"/>
      <c r="I819" s="3236"/>
      <c r="J819" s="3236"/>
      <c r="K819" s="3236"/>
      <c r="L819" s="3236"/>
      <c r="M819" s="3236"/>
      <c r="N819" s="3237"/>
      <c r="O819" s="2473"/>
      <c r="P819" s="2473"/>
      <c r="Q819" s="2473"/>
    </row>
    <row r="820" spans="1:17" ht="18.75">
      <c r="A820" s="4966"/>
      <c r="B820" s="3238"/>
      <c r="C820" s="4954" t="s">
        <v>212</v>
      </c>
      <c r="D820" s="4955"/>
      <c r="E820" s="3239"/>
      <c r="F820" s="4954" t="s">
        <v>490</v>
      </c>
      <c r="G820" s="4955"/>
      <c r="H820" s="3239"/>
      <c r="I820" s="4954" t="s">
        <v>2224</v>
      </c>
      <c r="J820" s="4955"/>
      <c r="K820" s="3239"/>
      <c r="L820" s="4954" t="s">
        <v>2223</v>
      </c>
      <c r="M820" s="4955"/>
      <c r="N820" s="3240"/>
      <c r="O820" s="2473"/>
      <c r="P820" s="2473"/>
      <c r="Q820" s="2473"/>
    </row>
    <row r="821" spans="1:17" ht="18.75">
      <c r="A821" s="4966"/>
      <c r="B821" s="3238"/>
      <c r="C821" s="3239"/>
      <c r="D821" s="3239"/>
      <c r="E821" s="3239"/>
      <c r="F821" s="3239"/>
      <c r="G821" s="3239"/>
      <c r="H821" s="3239"/>
      <c r="I821" s="3239"/>
      <c r="J821" s="3239"/>
      <c r="K821" s="3239"/>
      <c r="L821" s="3239"/>
      <c r="M821" s="3239"/>
      <c r="N821" s="3240"/>
      <c r="O821" s="2473"/>
      <c r="P821" s="2473"/>
      <c r="Q821" s="2473"/>
    </row>
    <row r="822" spans="1:17">
      <c r="A822" s="4966"/>
      <c r="B822" s="4956" t="s">
        <v>2226</v>
      </c>
      <c r="C822" s="4957"/>
      <c r="D822" s="4957"/>
      <c r="E822" s="4957"/>
      <c r="F822" s="4957"/>
      <c r="G822" s="4957"/>
      <c r="H822" s="4957"/>
      <c r="I822" s="4957"/>
      <c r="J822" s="4957"/>
      <c r="K822" s="4957"/>
      <c r="L822" s="4957"/>
      <c r="M822" s="4957"/>
      <c r="N822" s="4958"/>
      <c r="O822" s="2473"/>
      <c r="P822" s="2473"/>
      <c r="Q822" s="2473"/>
    </row>
    <row r="823" spans="1:17">
      <c r="A823" s="4966"/>
      <c r="B823" s="4959"/>
      <c r="C823" s="4960"/>
      <c r="D823" s="4960"/>
      <c r="E823" s="4960"/>
      <c r="F823" s="4960"/>
      <c r="G823" s="4960"/>
      <c r="H823" s="4960"/>
      <c r="I823" s="4960"/>
      <c r="J823" s="4960"/>
      <c r="K823" s="4960"/>
      <c r="L823" s="4960"/>
      <c r="M823" s="4960"/>
      <c r="N823" s="4961"/>
      <c r="O823" s="2473"/>
      <c r="P823" s="2473"/>
      <c r="Q823" s="2473"/>
    </row>
    <row r="824" spans="1:17">
      <c r="A824" s="4966"/>
      <c r="B824" s="3243" t="s">
        <v>609</v>
      </c>
      <c r="C824" s="4962" t="str">
        <f ca="1">CELL("nomfichier")</f>
        <v>D:\Données\1.UPRT\0-UPRT.fait\uprt-php\www\mesimages\fichiers-uprt\ff-fiches-fabrication\ff-fiches-fabrication-maj-08-2020\[ff-5-B.collectivite-conditionnement-gastronormes.xlsx]complément</v>
      </c>
      <c r="D824" s="4962"/>
      <c r="E824" s="4962"/>
      <c r="F824" s="4962"/>
      <c r="G824" s="4962"/>
      <c r="H824" s="4962"/>
      <c r="I824" s="4962"/>
      <c r="J824" s="4962"/>
      <c r="K824" s="4962"/>
      <c r="L824" s="4962"/>
      <c r="M824" s="4962"/>
      <c r="N824" s="4963"/>
      <c r="O824" s="2473"/>
      <c r="P824" s="2473"/>
      <c r="Q824" s="2473"/>
    </row>
    <row r="825" spans="1:17">
      <c r="A825" s="4966"/>
      <c r="B825" s="3244" t="s">
        <v>608</v>
      </c>
      <c r="C825" s="4964" t="s">
        <v>2227</v>
      </c>
      <c r="D825" s="4964"/>
      <c r="E825" s="4964"/>
      <c r="F825" s="4964"/>
      <c r="G825" s="4964"/>
      <c r="H825" s="4964"/>
      <c r="I825" s="4964"/>
      <c r="J825" s="4964"/>
      <c r="K825" s="4964"/>
      <c r="L825" s="4964"/>
      <c r="M825" s="4964"/>
      <c r="N825" s="4965"/>
      <c r="O825" s="2473"/>
      <c r="P825" s="2473"/>
      <c r="Q825" s="2473"/>
    </row>
    <row r="826" spans="1:17" ht="15.75" thickBot="1">
      <c r="A826" s="4966"/>
      <c r="B826" s="4949" t="s">
        <v>568</v>
      </c>
      <c r="C826" s="4950"/>
      <c r="D826" s="4950"/>
      <c r="E826" s="4950"/>
      <c r="F826" s="4950"/>
      <c r="G826" s="4950"/>
      <c r="H826" s="4950"/>
      <c r="I826" s="4950"/>
      <c r="J826" s="4950"/>
      <c r="K826" s="4950"/>
      <c r="L826" s="4950"/>
      <c r="M826" s="4950"/>
      <c r="N826" s="4951"/>
      <c r="O826" s="2473"/>
      <c r="P826" s="2473"/>
      <c r="Q826" s="2473"/>
    </row>
    <row r="827" spans="1:17">
      <c r="A827" s="2473"/>
      <c r="B827" s="2471"/>
      <c r="C827" s="2471"/>
      <c r="D827" s="2471"/>
      <c r="E827" s="2471"/>
      <c r="F827" s="2471"/>
      <c r="G827" s="2471"/>
      <c r="H827" s="2471"/>
      <c r="I827" s="2471"/>
      <c r="J827" s="2471"/>
      <c r="K827" s="2471"/>
      <c r="L827" s="2471"/>
      <c r="M827" s="2473"/>
      <c r="N827" s="2473"/>
      <c r="O827" s="2473"/>
      <c r="P827" s="2473"/>
      <c r="Q827" s="2473"/>
    </row>
    <row r="828" spans="1:17">
      <c r="A828" s="2473"/>
      <c r="B828" s="2471"/>
      <c r="C828" s="2471"/>
      <c r="D828" s="2471"/>
      <c r="E828" s="2471"/>
      <c r="F828" s="2471"/>
      <c r="G828" s="2471"/>
      <c r="H828" s="2471"/>
      <c r="I828" s="2471"/>
      <c r="J828" s="2471"/>
      <c r="K828" s="2471"/>
      <c r="L828" s="2471"/>
      <c r="M828" s="2473"/>
      <c r="N828" s="2473"/>
      <c r="O828" s="2473"/>
      <c r="P828" s="2473"/>
      <c r="Q828" s="2473"/>
    </row>
    <row r="829" spans="1:17">
      <c r="A829" s="2473"/>
      <c r="B829" s="2471"/>
      <c r="C829" s="2473"/>
      <c r="D829" s="2473"/>
      <c r="E829" s="2473"/>
      <c r="F829" s="2473"/>
      <c r="G829" s="2473"/>
      <c r="H829" s="2473"/>
      <c r="I829" s="2473"/>
      <c r="J829" s="2473"/>
      <c r="K829" s="2473"/>
      <c r="L829" s="2473"/>
      <c r="M829" s="2473"/>
      <c r="N829" s="2473"/>
      <c r="O829" s="2473"/>
      <c r="P829" s="2473"/>
      <c r="Q829" s="2473"/>
    </row>
    <row r="830" spans="1:17" ht="15" customHeight="1">
      <c r="A830" s="4952" t="s">
        <v>2237</v>
      </c>
      <c r="B830" s="4953"/>
      <c r="C830" s="4953"/>
      <c r="D830" s="4953"/>
      <c r="E830" s="4953"/>
      <c r="F830" s="4953"/>
      <c r="G830" s="4953"/>
      <c r="H830" s="4953"/>
      <c r="I830" s="4953"/>
      <c r="J830" s="4953"/>
      <c r="K830" s="4953"/>
      <c r="L830" s="4953"/>
      <c r="M830" s="4953"/>
      <c r="N830" s="4953"/>
      <c r="O830" s="4953"/>
      <c r="P830" s="4953"/>
      <c r="Q830" s="4953"/>
    </row>
    <row r="831" spans="1:17" ht="15.75" customHeight="1">
      <c r="A831" s="4952"/>
      <c r="B831" s="4953"/>
      <c r="C831" s="4953"/>
      <c r="D831" s="4953"/>
      <c r="E831" s="4953"/>
      <c r="F831" s="4953"/>
      <c r="G831" s="4953"/>
      <c r="H831" s="4953"/>
      <c r="I831" s="4953"/>
      <c r="J831" s="4953"/>
      <c r="K831" s="4953"/>
      <c r="L831" s="4953"/>
      <c r="M831" s="4953"/>
      <c r="N831" s="4953"/>
      <c r="O831" s="4953"/>
      <c r="P831" s="4953"/>
      <c r="Q831" s="4953"/>
    </row>
    <row r="832" spans="1:17" ht="20.100000000000001" customHeight="1">
      <c r="A832" s="2473"/>
      <c r="B832" s="2473"/>
      <c r="C832" s="2473"/>
      <c r="D832" s="2473"/>
      <c r="E832" s="2473"/>
      <c r="F832" s="2473"/>
      <c r="G832" s="2473"/>
      <c r="H832" s="2473"/>
      <c r="I832" s="2473"/>
      <c r="J832" s="2473"/>
      <c r="K832" s="2473"/>
      <c r="L832" s="2473"/>
      <c r="M832" s="2473"/>
      <c r="N832" s="2473"/>
      <c r="O832" s="2473"/>
      <c r="P832" s="2473"/>
      <c r="Q832" s="2473"/>
    </row>
    <row r="833" spans="1:17" ht="20.100000000000001" customHeight="1">
      <c r="A833" s="2473"/>
      <c r="B833" s="2473"/>
      <c r="C833" s="2473"/>
      <c r="D833" s="2473"/>
      <c r="E833" s="3269" t="s">
        <v>2238</v>
      </c>
      <c r="F833" s="3269"/>
      <c r="G833" s="3269"/>
      <c r="H833" s="2473"/>
      <c r="I833" s="2473"/>
      <c r="J833" s="2473"/>
      <c r="K833" s="2473"/>
      <c r="L833" s="2473"/>
      <c r="M833" s="2473"/>
      <c r="N833" s="2473"/>
      <c r="O833" s="2473"/>
      <c r="P833" s="2473"/>
      <c r="Q833" s="2473"/>
    </row>
    <row r="834" spans="1:17" ht="20.100000000000001" customHeight="1">
      <c r="A834" s="2473"/>
      <c r="B834" s="2473"/>
      <c r="C834" s="2473"/>
      <c r="D834" s="2473"/>
      <c r="E834" s="3269"/>
      <c r="F834" s="3269" t="s">
        <v>2239</v>
      </c>
      <c r="G834" s="3269"/>
      <c r="H834" s="2473"/>
      <c r="I834" s="2473"/>
      <c r="J834" s="2473"/>
      <c r="K834" s="2473"/>
      <c r="L834" s="2473"/>
      <c r="M834" s="2473"/>
      <c r="N834" s="2473"/>
      <c r="O834" s="2473"/>
      <c r="P834" s="2473"/>
      <c r="Q834" s="2473"/>
    </row>
    <row r="835" spans="1:17" ht="20.100000000000001" customHeight="1">
      <c r="A835" s="2473"/>
      <c r="B835" s="2473"/>
      <c r="C835" s="2473"/>
      <c r="D835" s="2473"/>
      <c r="E835" s="3269"/>
      <c r="F835" s="3269" t="s">
        <v>2240</v>
      </c>
      <c r="G835" s="3269"/>
      <c r="H835" s="2473"/>
      <c r="I835" s="2473"/>
      <c r="J835" s="2473"/>
      <c r="K835" s="2473"/>
      <c r="L835" s="2473"/>
      <c r="M835" s="2473"/>
      <c r="N835" s="2473"/>
      <c r="O835" s="2473"/>
      <c r="P835" s="2473"/>
      <c r="Q835" s="2473"/>
    </row>
    <row r="836" spans="1:17" ht="20.100000000000001" customHeight="1">
      <c r="A836" s="2473"/>
      <c r="B836" s="2473"/>
      <c r="C836" s="2473"/>
      <c r="D836" s="2473"/>
      <c r="E836" s="3269"/>
      <c r="F836" s="3269" t="s">
        <v>2241</v>
      </c>
      <c r="G836" s="3269"/>
      <c r="H836" s="2473"/>
      <c r="I836" s="2473"/>
      <c r="J836" s="2473"/>
      <c r="K836" s="2473"/>
      <c r="L836" s="2473"/>
      <c r="M836" s="2473"/>
      <c r="N836" s="2473"/>
      <c r="O836" s="2473"/>
      <c r="P836" s="2473"/>
      <c r="Q836" s="2473"/>
    </row>
    <row r="837" spans="1:17" ht="20.100000000000001" customHeight="1">
      <c r="A837" s="2473"/>
      <c r="B837" s="2473"/>
      <c r="C837" s="2473"/>
      <c r="D837" s="2473"/>
      <c r="E837" s="2473"/>
      <c r="F837" s="3269" t="s">
        <v>2242</v>
      </c>
      <c r="G837" s="2473"/>
      <c r="H837" s="2473"/>
      <c r="I837" s="2473"/>
      <c r="J837" s="2473"/>
      <c r="K837" s="2473"/>
      <c r="L837" s="2473"/>
      <c r="M837" s="2473"/>
      <c r="N837" s="2473"/>
      <c r="O837" s="2473"/>
      <c r="P837" s="2473"/>
      <c r="Q837" s="2473"/>
    </row>
    <row r="838" spans="1:17" ht="20.100000000000001" customHeight="1">
      <c r="A838" s="2473"/>
      <c r="B838" s="2473"/>
      <c r="C838" s="2473"/>
      <c r="D838" s="2473"/>
      <c r="E838" s="3269" t="s">
        <v>2243</v>
      </c>
      <c r="F838" s="2473"/>
      <c r="G838" s="2473"/>
      <c r="H838" s="2473"/>
      <c r="I838" s="2473"/>
      <c r="J838" s="2473"/>
      <c r="K838" s="2473"/>
      <c r="L838" s="2473"/>
      <c r="M838" s="2473"/>
      <c r="N838" s="2473"/>
      <c r="O838" s="2473"/>
      <c r="P838" s="2473"/>
      <c r="Q838" s="2473"/>
    </row>
    <row r="839" spans="1:17" ht="20.100000000000001" customHeight="1">
      <c r="A839" s="2473"/>
      <c r="B839" s="2473"/>
      <c r="C839" s="2473"/>
      <c r="D839" s="2473"/>
      <c r="E839" s="2473"/>
      <c r="F839" s="2473"/>
      <c r="G839" s="2473"/>
      <c r="H839" s="2473"/>
      <c r="I839" s="2473"/>
      <c r="J839" s="2473"/>
      <c r="K839" s="2473"/>
      <c r="L839" s="2473"/>
      <c r="M839" s="2473"/>
      <c r="N839" s="2473"/>
      <c r="O839" s="2473"/>
      <c r="P839" s="2473"/>
      <c r="Q839" s="2473"/>
    </row>
    <row r="840" spans="1:17" ht="20.100000000000001" customHeight="1">
      <c r="A840" s="2473"/>
      <c r="B840" s="2473"/>
      <c r="C840" s="2473"/>
      <c r="D840" s="2473"/>
      <c r="E840" s="2473"/>
      <c r="F840" s="2473"/>
      <c r="G840" s="2473"/>
      <c r="H840" s="2473"/>
      <c r="I840" s="2473"/>
      <c r="J840" s="2473"/>
      <c r="K840" s="2473"/>
      <c r="L840" s="2473"/>
      <c r="M840" s="2473"/>
      <c r="N840" s="2473"/>
      <c r="O840" s="2473"/>
      <c r="P840" s="2473"/>
      <c r="Q840" s="2473"/>
    </row>
    <row r="841" spans="1:17" ht="20.100000000000001" customHeight="1">
      <c r="A841" s="2473"/>
      <c r="B841" s="2473"/>
      <c r="C841" s="2473"/>
      <c r="D841" s="2473"/>
      <c r="E841" s="2473"/>
      <c r="F841" s="2473"/>
      <c r="G841" s="2473"/>
      <c r="H841" s="2473"/>
      <c r="I841" s="2473"/>
      <c r="J841" s="2473"/>
      <c r="K841" s="2473"/>
      <c r="L841" s="2473"/>
      <c r="M841" s="2473"/>
      <c r="N841" s="2473"/>
      <c r="O841" s="2473"/>
      <c r="P841" s="2473"/>
      <c r="Q841" s="2473"/>
    </row>
    <row r="842" spans="1:17" ht="20.100000000000001" customHeight="1">
      <c r="A842" s="2473"/>
      <c r="B842" s="2473"/>
      <c r="C842" s="2473"/>
      <c r="D842" s="2473"/>
      <c r="E842" s="2473"/>
      <c r="F842" s="2473"/>
      <c r="G842" s="2473"/>
      <c r="H842" s="2473"/>
      <c r="I842" s="2473"/>
      <c r="J842" s="2473"/>
      <c r="K842" s="2473"/>
      <c r="L842" s="2473"/>
      <c r="M842" s="2473"/>
      <c r="N842" s="2473"/>
      <c r="O842" s="2473"/>
      <c r="P842" s="2473"/>
      <c r="Q842" s="2473"/>
    </row>
    <row r="843" spans="1:17" ht="20.100000000000001" customHeight="1">
      <c r="A843" s="2473"/>
      <c r="B843" s="2473"/>
      <c r="C843" s="3270" t="s">
        <v>2244</v>
      </c>
      <c r="D843" s="3270"/>
      <c r="E843" s="3270"/>
      <c r="F843" s="3270"/>
      <c r="G843" s="3270"/>
      <c r="H843" s="3270"/>
      <c r="I843" s="3270" t="s">
        <v>2245</v>
      </c>
      <c r="J843" s="2473"/>
      <c r="K843" s="2473"/>
      <c r="L843" s="2473"/>
      <c r="M843" s="2473"/>
      <c r="N843" s="2473"/>
      <c r="O843" s="2473"/>
      <c r="P843" s="2473"/>
      <c r="Q843" s="2473"/>
    </row>
    <row r="844" spans="1:17" ht="20.100000000000001" customHeight="1">
      <c r="A844" s="2473"/>
      <c r="B844" s="2473"/>
      <c r="C844" s="2473"/>
      <c r="D844" s="2473"/>
      <c r="E844" s="2473"/>
      <c r="F844" s="2473"/>
      <c r="G844" s="2473"/>
      <c r="H844" s="2473"/>
      <c r="I844" s="2473"/>
      <c r="J844" s="2473"/>
      <c r="K844" s="2473"/>
      <c r="L844" s="2473"/>
      <c r="M844" s="2473"/>
      <c r="N844" s="2473"/>
      <c r="O844" s="2473"/>
      <c r="P844" s="2473"/>
      <c r="Q844" s="2473"/>
    </row>
    <row r="845" spans="1:17" ht="20.100000000000001" customHeight="1">
      <c r="A845" s="2473"/>
      <c r="B845" s="2473"/>
      <c r="C845" s="2473"/>
      <c r="D845" s="3270" t="s">
        <v>2246</v>
      </c>
      <c r="E845" s="2473"/>
      <c r="F845" s="2473"/>
      <c r="G845" s="2473"/>
      <c r="H845" s="2473"/>
      <c r="I845" s="3270"/>
      <c r="J845" s="2473"/>
      <c r="K845" s="2473"/>
      <c r="L845" s="2473"/>
      <c r="M845" s="2473"/>
      <c r="N845" s="2473"/>
      <c r="O845" s="2473"/>
      <c r="P845" s="2473"/>
      <c r="Q845" s="2473"/>
    </row>
    <row r="846" spans="1:17" ht="20.100000000000001" customHeight="1">
      <c r="A846" s="2473"/>
      <c r="B846" s="2473"/>
      <c r="C846" s="2473"/>
      <c r="D846" s="3270" t="s">
        <v>675</v>
      </c>
      <c r="E846" s="2473"/>
      <c r="F846" s="2473"/>
      <c r="G846" s="2473"/>
      <c r="H846" s="3271" t="s">
        <v>671</v>
      </c>
      <c r="I846" s="3270"/>
      <c r="J846" s="2473"/>
      <c r="K846" s="2473"/>
      <c r="L846" s="2473"/>
      <c r="M846" s="2473"/>
      <c r="N846" s="2473"/>
      <c r="O846" s="2473"/>
      <c r="P846" s="2473"/>
      <c r="Q846" s="2473"/>
    </row>
    <row r="847" spans="1:17" ht="20.100000000000001" customHeight="1">
      <c r="A847" s="2473"/>
      <c r="B847" s="2473"/>
      <c r="C847" s="2473"/>
      <c r="D847" s="3270" t="s">
        <v>673</v>
      </c>
      <c r="E847" s="2473"/>
      <c r="F847" s="2473"/>
      <c r="G847" s="2473"/>
      <c r="H847" s="3272"/>
      <c r="I847" s="3272" t="s">
        <v>2247</v>
      </c>
      <c r="J847" s="2473"/>
      <c r="K847" s="2473"/>
      <c r="L847" s="2473"/>
      <c r="M847" s="2473"/>
      <c r="N847" s="2473"/>
      <c r="O847" s="2473"/>
      <c r="P847" s="2473"/>
      <c r="Q847" s="2473"/>
    </row>
    <row r="848" spans="1:17" ht="20.100000000000001" customHeight="1">
      <c r="A848" s="2473"/>
      <c r="B848" s="2473"/>
      <c r="C848" s="2473"/>
      <c r="D848" s="3270" t="s">
        <v>671</v>
      </c>
      <c r="E848" s="2473"/>
      <c r="F848" s="2473"/>
      <c r="G848" s="2473"/>
      <c r="H848" s="3272"/>
      <c r="I848" s="3272" t="s">
        <v>2248</v>
      </c>
      <c r="J848" s="2473"/>
      <c r="K848" s="2473"/>
      <c r="L848" s="2473"/>
      <c r="M848" s="2473"/>
      <c r="N848" s="2473"/>
      <c r="O848" s="2473"/>
      <c r="P848" s="2473"/>
      <c r="Q848" s="2473"/>
    </row>
    <row r="849" spans="1:17" ht="20.100000000000001" customHeight="1">
      <c r="A849" s="2473"/>
      <c r="B849" s="2473"/>
      <c r="C849" s="2473"/>
      <c r="D849" s="3270" t="s">
        <v>669</v>
      </c>
      <c r="E849" s="2473"/>
      <c r="F849" s="2473"/>
      <c r="G849" s="2473"/>
      <c r="H849" s="3271" t="s">
        <v>796</v>
      </c>
      <c r="I849" s="2473"/>
      <c r="J849" s="2473"/>
      <c r="K849" s="2473"/>
      <c r="L849" s="2473"/>
      <c r="M849" s="2473"/>
      <c r="N849" s="2473"/>
      <c r="O849" s="2473"/>
      <c r="P849" s="2473"/>
      <c r="Q849" s="2473"/>
    </row>
    <row r="850" spans="1:17" ht="20.100000000000001" customHeight="1">
      <c r="A850" s="2473"/>
      <c r="B850" s="2473"/>
      <c r="C850" s="2473"/>
      <c r="D850" s="3270" t="s">
        <v>2249</v>
      </c>
      <c r="E850" s="2473"/>
      <c r="F850" s="2473"/>
      <c r="G850" s="2473"/>
      <c r="H850" s="3272"/>
      <c r="I850" s="3272" t="s">
        <v>2250</v>
      </c>
      <c r="J850" s="2473"/>
      <c r="K850" s="2473"/>
      <c r="L850" s="3270"/>
      <c r="M850" s="2473"/>
      <c r="N850" s="2473"/>
      <c r="O850" s="2473"/>
      <c r="P850" s="2473"/>
      <c r="Q850" s="2473"/>
    </row>
    <row r="851" spans="1:17" ht="20.100000000000001" customHeight="1">
      <c r="A851" s="2473"/>
      <c r="B851" s="2473"/>
      <c r="C851" s="2473"/>
      <c r="D851" s="2473"/>
      <c r="E851" s="2473"/>
      <c r="F851" s="2473"/>
      <c r="G851" s="2473"/>
      <c r="H851" s="3271" t="s">
        <v>881</v>
      </c>
      <c r="I851" s="3270"/>
      <c r="J851" s="3270"/>
      <c r="K851" s="2473"/>
      <c r="L851" s="3270"/>
      <c r="M851" s="2473"/>
      <c r="N851" s="2473"/>
      <c r="O851" s="2473"/>
      <c r="P851" s="2473"/>
      <c r="Q851" s="2473"/>
    </row>
    <row r="852" spans="1:17" ht="20.100000000000001" customHeight="1">
      <c r="A852" s="2473"/>
      <c r="B852" s="2473"/>
      <c r="C852" s="2473"/>
      <c r="D852" s="3270" t="s">
        <v>1526</v>
      </c>
      <c r="E852" s="2473"/>
      <c r="F852" s="2473"/>
      <c r="G852" s="2473"/>
      <c r="H852" s="3272"/>
      <c r="I852" s="3272" t="s">
        <v>2251</v>
      </c>
      <c r="J852" s="3272"/>
      <c r="K852" s="2473"/>
      <c r="L852" s="3270"/>
      <c r="M852" s="2473"/>
      <c r="N852" s="2473"/>
      <c r="O852" s="2473"/>
      <c r="P852" s="2473"/>
      <c r="Q852" s="2473"/>
    </row>
    <row r="853" spans="1:17" ht="20.100000000000001" customHeight="1">
      <c r="A853" s="2473"/>
      <c r="B853" s="2473"/>
      <c r="C853" s="2473"/>
      <c r="D853" s="3270" t="s">
        <v>675</v>
      </c>
      <c r="E853" s="2473"/>
      <c r="F853" s="2473"/>
      <c r="G853" s="2473"/>
      <c r="H853" s="3271" t="s">
        <v>980</v>
      </c>
      <c r="I853" s="3270"/>
      <c r="J853" s="2473"/>
      <c r="K853" s="2473"/>
      <c r="L853" s="3270"/>
      <c r="M853" s="2473"/>
      <c r="N853" s="2473"/>
      <c r="O853" s="2473"/>
      <c r="P853" s="2473"/>
      <c r="Q853" s="2473"/>
    </row>
    <row r="854" spans="1:17" ht="20.100000000000001" customHeight="1">
      <c r="A854" s="2473"/>
      <c r="B854" s="2473"/>
      <c r="C854" s="2473"/>
      <c r="D854" s="3270" t="s">
        <v>673</v>
      </c>
      <c r="E854" s="2473"/>
      <c r="F854" s="2473"/>
      <c r="G854" s="2473"/>
      <c r="H854" s="3272"/>
      <c r="I854" s="3272" t="s">
        <v>2252</v>
      </c>
      <c r="J854" s="2473"/>
      <c r="K854" s="2473"/>
      <c r="L854" s="3270"/>
      <c r="M854" s="2473"/>
      <c r="N854" s="2473"/>
      <c r="O854" s="2473"/>
      <c r="P854" s="2473"/>
      <c r="Q854" s="2473"/>
    </row>
    <row r="855" spans="1:17" ht="20.100000000000001" customHeight="1">
      <c r="A855" s="2473"/>
      <c r="B855" s="2473"/>
      <c r="C855" s="2473"/>
      <c r="D855" s="3270" t="s">
        <v>671</v>
      </c>
      <c r="E855" s="2473"/>
      <c r="F855" s="2473"/>
      <c r="G855" s="2473"/>
      <c r="H855" s="3271" t="s">
        <v>2253</v>
      </c>
      <c r="I855" s="3270"/>
      <c r="J855" s="2473"/>
      <c r="K855" s="2473"/>
      <c r="L855" s="3270"/>
      <c r="M855" s="2473"/>
      <c r="N855" s="2473"/>
      <c r="O855" s="2473"/>
      <c r="P855" s="2473"/>
      <c r="Q855" s="2473"/>
    </row>
    <row r="856" spans="1:17" ht="20.100000000000001" customHeight="1">
      <c r="A856" s="2473"/>
      <c r="B856" s="2473"/>
      <c r="C856" s="2473"/>
      <c r="D856" s="3270" t="s">
        <v>669</v>
      </c>
      <c r="E856" s="2473"/>
      <c r="F856" s="2473"/>
      <c r="G856" s="2473"/>
      <c r="H856" s="3272"/>
      <c r="I856" s="3272" t="s">
        <v>2254</v>
      </c>
      <c r="J856" s="2473"/>
      <c r="K856" s="2473"/>
      <c r="L856" s="3270"/>
      <c r="M856" s="2473"/>
      <c r="N856" s="2473"/>
      <c r="O856" s="2473"/>
      <c r="P856" s="2473"/>
      <c r="Q856" s="2473"/>
    </row>
    <row r="857" spans="1:17" ht="20.100000000000001" customHeight="1">
      <c r="A857" s="2473"/>
      <c r="B857" s="2473"/>
      <c r="C857" s="2473"/>
      <c r="D857" s="3270" t="s">
        <v>2249</v>
      </c>
      <c r="E857" s="2473"/>
      <c r="F857" s="2473"/>
      <c r="G857" s="2473"/>
      <c r="H857" s="3271" t="s">
        <v>892</v>
      </c>
      <c r="I857" s="3270"/>
      <c r="J857" s="2473"/>
      <c r="K857" s="2473"/>
      <c r="L857" s="2473"/>
      <c r="M857" s="2473"/>
      <c r="N857" s="2473"/>
      <c r="O857" s="2473"/>
      <c r="P857" s="2473"/>
      <c r="Q857" s="2473"/>
    </row>
    <row r="858" spans="1:17" ht="20.100000000000001" customHeight="1">
      <c r="A858" s="2473"/>
      <c r="B858" s="2473"/>
      <c r="C858" s="2473"/>
      <c r="D858" s="3270"/>
      <c r="E858" s="2473"/>
      <c r="F858" s="2473"/>
      <c r="G858" s="2473"/>
      <c r="H858" s="3272"/>
      <c r="I858" s="3272" t="s">
        <v>2255</v>
      </c>
      <c r="J858" s="2473"/>
      <c r="K858" s="2473"/>
      <c r="L858" s="3270"/>
      <c r="M858" s="2473"/>
      <c r="N858" s="2473"/>
      <c r="O858" s="2473"/>
      <c r="P858" s="2473"/>
      <c r="Q858" s="2473"/>
    </row>
    <row r="859" spans="1:17" ht="20.100000000000001" customHeight="1">
      <c r="A859" s="2473"/>
      <c r="B859" s="2473"/>
      <c r="C859" s="2473"/>
      <c r="D859" s="3270" t="s">
        <v>2256</v>
      </c>
      <c r="E859" s="2473"/>
      <c r="F859" s="2473"/>
      <c r="G859" s="2473"/>
      <c r="H859" s="3272"/>
      <c r="I859" s="3272" t="s">
        <v>2257</v>
      </c>
      <c r="J859" s="2473"/>
      <c r="K859" s="2473"/>
      <c r="L859" s="2473"/>
      <c r="M859" s="2473"/>
      <c r="N859" s="2473"/>
      <c r="O859" s="2473"/>
      <c r="P859" s="2473"/>
      <c r="Q859" s="2473"/>
    </row>
    <row r="860" spans="1:17" ht="20.100000000000001" customHeight="1">
      <c r="A860" s="2473"/>
      <c r="B860" s="2473"/>
      <c r="C860" s="2473"/>
      <c r="D860" s="3270" t="s">
        <v>675</v>
      </c>
      <c r="E860" s="2473"/>
      <c r="F860" s="2473"/>
      <c r="G860" s="2473"/>
      <c r="H860" s="3272"/>
      <c r="I860" s="3272" t="s">
        <v>2258</v>
      </c>
      <c r="J860" s="2473"/>
      <c r="K860" s="2473"/>
      <c r="L860" s="2473"/>
      <c r="M860" s="2473"/>
      <c r="N860" s="2473"/>
      <c r="O860" s="2473"/>
      <c r="P860" s="2473"/>
      <c r="Q860" s="2473"/>
    </row>
    <row r="861" spans="1:17" ht="20.100000000000001" customHeight="1">
      <c r="A861" s="2473"/>
      <c r="B861" s="2473"/>
      <c r="C861" s="2473"/>
      <c r="D861" s="3270" t="s">
        <v>673</v>
      </c>
      <c r="E861" s="2473"/>
      <c r="F861" s="2473"/>
      <c r="G861" s="2473"/>
      <c r="H861" s="3272"/>
      <c r="I861" s="3272" t="s">
        <v>2259</v>
      </c>
      <c r="J861" s="2473"/>
      <c r="K861" s="2473"/>
      <c r="L861" s="2473"/>
      <c r="M861" s="2473"/>
      <c r="N861" s="2473"/>
      <c r="O861" s="2473"/>
      <c r="P861" s="2473"/>
      <c r="Q861" s="2473"/>
    </row>
    <row r="862" spans="1:17" ht="20.100000000000001" customHeight="1">
      <c r="A862" s="2473"/>
      <c r="B862" s="2473"/>
      <c r="C862" s="2473"/>
      <c r="D862" s="3270" t="s">
        <v>671</v>
      </c>
      <c r="E862" s="2473"/>
      <c r="F862" s="2473"/>
      <c r="G862" s="2473"/>
      <c r="H862" s="2473"/>
      <c r="I862" s="2473"/>
      <c r="J862" s="2473"/>
      <c r="K862" s="2473"/>
      <c r="L862" s="2473"/>
      <c r="M862" s="2473"/>
      <c r="N862" s="2473"/>
      <c r="O862" s="2473"/>
      <c r="P862" s="2473"/>
      <c r="Q862" s="2473"/>
    </row>
    <row r="863" spans="1:17" ht="20.100000000000001" customHeight="1">
      <c r="A863" s="2473"/>
      <c r="B863" s="2473"/>
      <c r="C863" s="2473"/>
      <c r="D863" s="3273" t="s">
        <v>2260</v>
      </c>
      <c r="E863" s="3273"/>
      <c r="F863" s="2473"/>
      <c r="G863" s="2473"/>
      <c r="H863" s="2473"/>
      <c r="I863" s="2473"/>
      <c r="J863" s="2473"/>
      <c r="K863" s="2473"/>
      <c r="L863" s="2473"/>
      <c r="M863" s="2473"/>
      <c r="N863" s="2473"/>
      <c r="O863" s="2473"/>
      <c r="P863" s="2473"/>
      <c r="Q863" s="2473"/>
    </row>
    <row r="864" spans="1:17" ht="20.100000000000001" customHeight="1">
      <c r="A864" s="2473"/>
      <c r="B864" s="2473"/>
      <c r="C864" s="2473"/>
      <c r="D864" s="3270" t="s">
        <v>669</v>
      </c>
      <c r="E864" s="2473"/>
      <c r="F864" s="2473"/>
      <c r="G864" s="2473"/>
      <c r="H864" s="2473"/>
      <c r="I864" s="2473"/>
      <c r="J864" s="2473"/>
      <c r="K864" s="2473"/>
      <c r="L864" s="2473"/>
      <c r="M864" s="2473"/>
      <c r="N864" s="2473"/>
      <c r="O864" s="2473"/>
      <c r="P864" s="2473"/>
      <c r="Q864" s="2473"/>
    </row>
    <row r="865" spans="1:17" ht="20.100000000000001" customHeight="1">
      <c r="A865" s="2473"/>
      <c r="B865" s="2473"/>
      <c r="C865" s="2473"/>
      <c r="D865" s="3270" t="s">
        <v>2249</v>
      </c>
      <c r="E865" s="2473"/>
      <c r="F865" s="2473"/>
      <c r="G865" s="2473"/>
      <c r="H865" s="2473"/>
      <c r="I865" s="2473"/>
      <c r="J865" s="2473"/>
      <c r="K865" s="2473"/>
      <c r="L865" s="2473"/>
      <c r="M865" s="2473"/>
      <c r="N865" s="2473"/>
      <c r="O865" s="2473"/>
      <c r="P865" s="2473"/>
      <c r="Q865" s="2473"/>
    </row>
    <row r="866" spans="1:17" ht="20.100000000000001" customHeight="1">
      <c r="A866" s="2473"/>
      <c r="B866" s="2473"/>
      <c r="C866" s="2473"/>
      <c r="D866" s="3270"/>
      <c r="E866" s="2473"/>
      <c r="F866" s="2473"/>
      <c r="G866" s="2473"/>
      <c r="H866" s="2473"/>
      <c r="I866" s="2473"/>
      <c r="J866" s="2473"/>
      <c r="K866" s="2473"/>
      <c r="L866" s="2473"/>
      <c r="M866" s="2473"/>
      <c r="N866" s="2473"/>
      <c r="O866" s="2473"/>
      <c r="P866" s="2473"/>
      <c r="Q866" s="2473"/>
    </row>
    <row r="867" spans="1:17" ht="20.100000000000001" customHeight="1">
      <c r="A867" s="2473"/>
      <c r="B867" s="2473"/>
      <c r="C867" s="2473"/>
      <c r="D867" s="3270" t="s">
        <v>2261</v>
      </c>
      <c r="E867" s="2473"/>
      <c r="F867" s="2473"/>
      <c r="G867" s="2473"/>
      <c r="H867" s="2473"/>
      <c r="I867" s="2473"/>
      <c r="J867" s="2473"/>
      <c r="K867" s="2473"/>
      <c r="L867" s="2473"/>
      <c r="M867" s="2473"/>
      <c r="N867" s="2473"/>
      <c r="O867" s="2473"/>
      <c r="P867" s="2473"/>
      <c r="Q867" s="2473"/>
    </row>
    <row r="868" spans="1:17" ht="20.100000000000001" customHeight="1">
      <c r="A868" s="2473"/>
      <c r="B868" s="2473"/>
      <c r="C868" s="2473"/>
      <c r="D868" s="3270" t="s">
        <v>675</v>
      </c>
      <c r="E868" s="2473"/>
      <c r="F868" s="2473"/>
      <c r="G868" s="2473"/>
      <c r="H868" s="2473"/>
      <c r="I868" s="2473"/>
      <c r="J868" s="2473"/>
      <c r="K868" s="2473"/>
      <c r="L868" s="2473"/>
      <c r="M868" s="2473"/>
      <c r="N868" s="2473"/>
      <c r="O868" s="2473"/>
      <c r="P868" s="2473"/>
      <c r="Q868" s="2473"/>
    </row>
    <row r="869" spans="1:17" ht="20.100000000000001" customHeight="1">
      <c r="A869" s="2473"/>
      <c r="B869" s="2473"/>
      <c r="C869" s="2473"/>
      <c r="D869" s="3270" t="s">
        <v>673</v>
      </c>
      <c r="E869" s="2473"/>
      <c r="F869" s="2473"/>
      <c r="G869" s="2473"/>
      <c r="H869" s="2473"/>
      <c r="I869" s="2473"/>
      <c r="J869" s="2473"/>
      <c r="K869" s="2473"/>
      <c r="L869" s="2473"/>
      <c r="M869" s="2473"/>
      <c r="N869" s="2473"/>
      <c r="O869" s="2473"/>
      <c r="P869" s="2473"/>
      <c r="Q869" s="2473"/>
    </row>
    <row r="870" spans="1:17" ht="20.100000000000001" customHeight="1">
      <c r="A870" s="2473"/>
      <c r="B870" s="2473"/>
      <c r="C870" s="2473"/>
      <c r="D870" s="3270" t="s">
        <v>671</v>
      </c>
      <c r="E870" s="2473"/>
      <c r="F870" s="2473"/>
      <c r="G870" s="2473"/>
      <c r="H870" s="2473"/>
      <c r="I870" s="2473"/>
      <c r="J870" s="2473"/>
      <c r="K870" s="2473"/>
      <c r="L870" s="2473"/>
      <c r="M870" s="2473"/>
      <c r="N870" s="2473"/>
      <c r="O870" s="2473"/>
      <c r="P870" s="2473"/>
      <c r="Q870" s="2473"/>
    </row>
    <row r="871" spans="1:17" ht="20.100000000000001" customHeight="1">
      <c r="A871" s="2473"/>
      <c r="B871" s="2473"/>
      <c r="C871" s="2473"/>
      <c r="D871" s="3270" t="s">
        <v>669</v>
      </c>
      <c r="E871" s="2473"/>
      <c r="F871" s="2473"/>
      <c r="G871" s="2473"/>
      <c r="H871" s="2473"/>
      <c r="I871" s="2473"/>
      <c r="J871" s="2473"/>
      <c r="K871" s="2473"/>
      <c r="L871" s="2473"/>
      <c r="M871" s="2473"/>
      <c r="N871" s="2473"/>
      <c r="O871" s="2473"/>
      <c r="P871" s="2473"/>
      <c r="Q871" s="2473"/>
    </row>
    <row r="872" spans="1:17" ht="20.100000000000001" customHeight="1">
      <c r="A872" s="2473"/>
      <c r="B872" s="2473"/>
      <c r="C872" s="2473"/>
      <c r="D872" s="3270" t="s">
        <v>2249</v>
      </c>
      <c r="E872" s="2473"/>
      <c r="F872" s="2473"/>
      <c r="G872" s="2473"/>
      <c r="H872" s="2473"/>
      <c r="I872" s="2473"/>
      <c r="J872" s="2473"/>
      <c r="K872" s="2473"/>
      <c r="L872" s="2473"/>
      <c r="M872" s="2473"/>
      <c r="N872" s="2473"/>
      <c r="O872" s="2473"/>
      <c r="P872" s="2473"/>
      <c r="Q872" s="2473"/>
    </row>
    <row r="873" spans="1:17" ht="20.100000000000001" customHeight="1">
      <c r="A873" s="2473"/>
      <c r="B873" s="2473"/>
      <c r="C873" s="2473"/>
      <c r="D873" s="3270"/>
      <c r="E873" s="2473"/>
      <c r="F873" s="2473"/>
      <c r="G873" s="2473"/>
      <c r="H873" s="2473"/>
      <c r="I873" s="2473"/>
      <c r="J873" s="2473"/>
      <c r="K873" s="2473"/>
      <c r="L873" s="2473"/>
      <c r="M873" s="2473"/>
      <c r="N873" s="2473"/>
      <c r="O873" s="2473"/>
      <c r="P873" s="2473"/>
      <c r="Q873" s="2473"/>
    </row>
    <row r="874" spans="1:17">
      <c r="A874" s="3246"/>
      <c r="B874" s="3274"/>
      <c r="C874" s="3274"/>
      <c r="D874" s="3274"/>
      <c r="E874" s="3274"/>
      <c r="F874" s="3274"/>
      <c r="G874" s="3274"/>
      <c r="H874" s="3274"/>
      <c r="I874" s="3274"/>
      <c r="J874" s="3274"/>
      <c r="K874" s="3274"/>
      <c r="L874" s="3274"/>
      <c r="M874" s="3274"/>
      <c r="N874" s="3274"/>
      <c r="O874" s="3274"/>
      <c r="P874" s="3274"/>
      <c r="Q874" s="3274"/>
    </row>
    <row r="875" spans="1:17" ht="18">
      <c r="A875" s="2473"/>
      <c r="B875" s="2471"/>
      <c r="C875" s="3275" t="s">
        <v>2262</v>
      </c>
      <c r="D875" s="2471"/>
      <c r="E875" s="2471"/>
      <c r="F875" s="2471"/>
      <c r="G875" s="2471"/>
      <c r="H875" s="2471"/>
      <c r="I875" s="2471"/>
      <c r="J875" s="2471"/>
      <c r="K875" s="2471"/>
      <c r="L875" s="2471"/>
      <c r="M875" s="2471"/>
      <c r="N875" s="2471"/>
      <c r="O875" s="2471"/>
      <c r="P875" s="2471"/>
      <c r="Q875" s="2471"/>
    </row>
    <row r="876" spans="1:17">
      <c r="A876" s="2473"/>
      <c r="B876" s="2471"/>
      <c r="C876" s="2471"/>
      <c r="D876" s="2471"/>
      <c r="E876" s="2471"/>
      <c r="F876" s="2471"/>
      <c r="G876" s="2471"/>
      <c r="H876" s="2471"/>
      <c r="I876" s="2471"/>
      <c r="J876" s="2471"/>
      <c r="K876" s="2471"/>
      <c r="L876" s="2471"/>
      <c r="M876" s="2473"/>
      <c r="N876" s="2473"/>
      <c r="O876" s="2473"/>
      <c r="P876" s="2473"/>
      <c r="Q876" s="2473"/>
    </row>
    <row r="877" spans="1:17" ht="18">
      <c r="A877" s="2473"/>
      <c r="B877" s="2473"/>
      <c r="C877" s="3275" t="s">
        <v>2263</v>
      </c>
      <c r="D877" s="2473"/>
      <c r="E877" s="2473"/>
      <c r="F877" s="2473"/>
      <c r="G877" s="2473"/>
      <c r="H877" s="2473"/>
      <c r="I877" s="2473"/>
      <c r="J877" s="2473"/>
      <c r="K877" s="2473"/>
      <c r="L877" s="2473"/>
      <c r="M877" s="2473"/>
      <c r="N877" s="2473"/>
      <c r="O877" s="2473"/>
      <c r="P877" s="2473"/>
      <c r="Q877" s="2473"/>
    </row>
    <row r="878" spans="1:17">
      <c r="A878" s="2473"/>
      <c r="B878" s="2473"/>
      <c r="C878" s="2473"/>
      <c r="D878" s="2473"/>
      <c r="E878" s="2473"/>
      <c r="F878" s="2473"/>
      <c r="G878" s="2473"/>
      <c r="H878" s="2473"/>
      <c r="I878" s="2473"/>
      <c r="J878" s="2473"/>
      <c r="K878" s="2473"/>
      <c r="L878" s="2473"/>
      <c r="M878" s="2473"/>
      <c r="N878" s="2473"/>
      <c r="O878" s="2473"/>
      <c r="P878" s="2473"/>
      <c r="Q878" s="2473"/>
    </row>
    <row r="879" spans="1:17">
      <c r="A879" s="2512"/>
      <c r="B879" s="2513"/>
      <c r="C879" s="2514"/>
      <c r="D879" s="2514"/>
      <c r="E879" s="2514"/>
      <c r="F879" s="2514"/>
      <c r="G879" s="2514"/>
      <c r="H879" s="2514"/>
      <c r="I879" s="2514"/>
      <c r="J879" s="2513"/>
      <c r="K879" s="2513"/>
      <c r="L879" s="2513"/>
      <c r="M879" s="2512"/>
      <c r="N879" s="2512"/>
      <c r="O879" s="2512"/>
      <c r="P879" s="2512"/>
      <c r="Q879" s="2512"/>
    </row>
    <row r="881" spans="1:17" ht="20.100000000000001" customHeight="1">
      <c r="A881" s="2473"/>
      <c r="B881" s="2473"/>
      <c r="M881" s="2473"/>
      <c r="N881" s="2473"/>
      <c r="O881" s="2473"/>
      <c r="P881" s="2473"/>
      <c r="Q881" s="2473"/>
    </row>
    <row r="882" spans="1:17" ht="20.100000000000001" customHeight="1">
      <c r="A882" s="2473"/>
      <c r="B882" s="2473"/>
      <c r="M882" s="2473"/>
      <c r="N882" s="2473"/>
      <c r="O882" s="2473"/>
      <c r="P882" s="2473"/>
      <c r="Q882" s="2473"/>
    </row>
    <row r="883" spans="1:17" ht="20.100000000000001" customHeight="1">
      <c r="A883" s="2473"/>
      <c r="B883" s="2473"/>
      <c r="M883" s="2473"/>
      <c r="N883" s="2473"/>
      <c r="O883" s="2473"/>
      <c r="P883" s="2473"/>
      <c r="Q883" s="2473"/>
    </row>
    <row r="884" spans="1:17" ht="20.100000000000001" customHeight="1">
      <c r="A884" s="2473"/>
      <c r="B884" s="2473"/>
      <c r="M884" s="2473"/>
      <c r="N884" s="2473"/>
      <c r="O884" s="2473"/>
      <c r="P884" s="2473"/>
      <c r="Q884" s="2473"/>
    </row>
    <row r="885" spans="1:17" ht="20.100000000000001" customHeight="1">
      <c r="A885" s="2473"/>
      <c r="B885" s="2473"/>
      <c r="M885" s="2473"/>
      <c r="N885" s="2473"/>
      <c r="O885" s="2473"/>
      <c r="P885" s="2473"/>
      <c r="Q885" s="2473"/>
    </row>
    <row r="886" spans="1:17" ht="20.100000000000001" customHeight="1">
      <c r="A886" s="2473"/>
      <c r="B886" s="2473"/>
      <c r="M886" s="2473"/>
      <c r="N886" s="2473"/>
      <c r="O886" s="2473"/>
      <c r="P886" s="2473"/>
      <c r="Q886" s="2473"/>
    </row>
    <row r="887" spans="1:17" ht="20.100000000000001" customHeight="1">
      <c r="A887" s="2473"/>
      <c r="B887" s="2473"/>
      <c r="M887" s="2473"/>
      <c r="N887" s="2473"/>
      <c r="O887" s="2473"/>
      <c r="P887" s="2473"/>
      <c r="Q887" s="2473"/>
    </row>
    <row r="888" spans="1:17" ht="20.100000000000001" customHeight="1">
      <c r="A888" s="2473"/>
      <c r="B888" s="2473"/>
      <c r="M888" s="2473"/>
      <c r="N888" s="2473"/>
      <c r="O888" s="2473"/>
      <c r="P888" s="2473"/>
      <c r="Q888" s="2473"/>
    </row>
    <row r="889" spans="1:17" ht="20.100000000000001" customHeight="1">
      <c r="A889" s="2473"/>
      <c r="B889" s="2473"/>
      <c r="M889" s="2473"/>
      <c r="N889" s="2473"/>
      <c r="O889" s="2473"/>
      <c r="P889" s="2473"/>
      <c r="Q889" s="2473"/>
    </row>
    <row r="890" spans="1:17" ht="20.100000000000001" customHeight="1">
      <c r="A890" s="2473"/>
      <c r="B890" s="2473"/>
      <c r="M890" s="2473"/>
      <c r="N890" s="2473"/>
      <c r="O890" s="2473"/>
      <c r="P890" s="2473"/>
      <c r="Q890" s="2473"/>
    </row>
    <row r="891" spans="1:17">
      <c r="A891" s="2473"/>
      <c r="B891" s="2471"/>
      <c r="M891" s="2473"/>
      <c r="N891" s="2473"/>
      <c r="O891" s="2473"/>
      <c r="P891" s="2473"/>
      <c r="Q891" s="2473"/>
    </row>
    <row r="892" spans="1:17">
      <c r="A892" s="2473"/>
      <c r="B892" s="2471"/>
      <c r="M892" s="2473"/>
      <c r="N892" s="2473"/>
      <c r="O892" s="2473"/>
      <c r="P892" s="2473"/>
      <c r="Q892" s="2473"/>
    </row>
    <row r="893" spans="1:17">
      <c r="A893" s="2473"/>
      <c r="B893" s="2471"/>
      <c r="M893" s="2473"/>
      <c r="N893" s="2473"/>
      <c r="O893" s="2473"/>
      <c r="P893" s="2473"/>
      <c r="Q893" s="2473"/>
    </row>
    <row r="894" spans="1:17">
      <c r="A894" s="2473"/>
      <c r="B894" s="2471"/>
      <c r="M894" s="2473"/>
      <c r="N894" s="2473"/>
      <c r="O894" s="2473"/>
      <c r="P894" s="2473"/>
      <c r="Q894" s="2473"/>
    </row>
  </sheetData>
  <mergeCells count="589">
    <mergeCell ref="B2:Q2"/>
    <mergeCell ref="B3:Q3"/>
    <mergeCell ref="B4:Q4"/>
    <mergeCell ref="B5:Q5"/>
    <mergeCell ref="C6:Q6"/>
    <mergeCell ref="B8:Q10"/>
    <mergeCell ref="C66:F66"/>
    <mergeCell ref="C68:D68"/>
    <mergeCell ref="M68:P68"/>
    <mergeCell ref="M69:P72"/>
    <mergeCell ref="C70:E70"/>
    <mergeCell ref="C72:E72"/>
    <mergeCell ref="B12:Q12"/>
    <mergeCell ref="M44:P49"/>
    <mergeCell ref="M51:P54"/>
    <mergeCell ref="M59:P62"/>
    <mergeCell ref="C61:H61"/>
    <mergeCell ref="M63:P65"/>
    <mergeCell ref="C64:J64"/>
    <mergeCell ref="C107:K107"/>
    <mergeCell ref="C108:K108"/>
    <mergeCell ref="C109:K109"/>
    <mergeCell ref="C110:K110"/>
    <mergeCell ref="B111:B113"/>
    <mergeCell ref="C111:K113"/>
    <mergeCell ref="M73:P75"/>
    <mergeCell ref="C74:E74"/>
    <mergeCell ref="C76:F76"/>
    <mergeCell ref="M76:P78"/>
    <mergeCell ref="B86:L86"/>
    <mergeCell ref="E88:L92"/>
    <mergeCell ref="C129:F129"/>
    <mergeCell ref="C132:I132"/>
    <mergeCell ref="C134:D134"/>
    <mergeCell ref="C137:F137"/>
    <mergeCell ref="C140:F140"/>
    <mergeCell ref="C143:D143"/>
    <mergeCell ref="B114:B116"/>
    <mergeCell ref="C114:K116"/>
    <mergeCell ref="B117:B121"/>
    <mergeCell ref="C117:K121"/>
    <mergeCell ref="C125:H125"/>
    <mergeCell ref="C127:F127"/>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A244:A268"/>
    <mergeCell ref="B251:G251"/>
    <mergeCell ref="I255:O255"/>
    <mergeCell ref="I256:I259"/>
    <mergeCell ref="J256:J259"/>
    <mergeCell ref="K256:L257"/>
    <mergeCell ref="M256:M257"/>
    <mergeCell ref="N256:N257"/>
    <mergeCell ref="O256:O257"/>
    <mergeCell ref="F257:G257"/>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B267:G268"/>
    <mergeCell ref="I267:N268"/>
    <mergeCell ref="I269:I270"/>
    <mergeCell ref="J269:J270"/>
    <mergeCell ref="K269:K270"/>
    <mergeCell ref="L269:L270"/>
    <mergeCell ref="M269:M270"/>
    <mergeCell ref="N269:N270"/>
    <mergeCell ref="B270:G270"/>
    <mergeCell ref="A271:A289"/>
    <mergeCell ref="B271:G272"/>
    <mergeCell ref="I271:I272"/>
    <mergeCell ref="J271:J272"/>
    <mergeCell ref="K271:K272"/>
    <mergeCell ref="L271:L272"/>
    <mergeCell ref="I277:I278"/>
    <mergeCell ref="J277:J278"/>
    <mergeCell ref="K277:K278"/>
    <mergeCell ref="L277:L278"/>
    <mergeCell ref="M271:M272"/>
    <mergeCell ref="N271:N272"/>
    <mergeCell ref="B273:G275"/>
    <mergeCell ref="I273:N274"/>
    <mergeCell ref="I275:I276"/>
    <mergeCell ref="J275:J276"/>
    <mergeCell ref="K275:K276"/>
    <mergeCell ref="L275:L276"/>
    <mergeCell ref="M275:M276"/>
    <mergeCell ref="N275:N276"/>
    <mergeCell ref="M277:M278"/>
    <mergeCell ref="N277:N278"/>
    <mergeCell ref="I281:N282"/>
    <mergeCell ref="I284:M286"/>
    <mergeCell ref="B287:F289"/>
    <mergeCell ref="I287:I288"/>
    <mergeCell ref="J287:J288"/>
    <mergeCell ref="K287:K288"/>
    <mergeCell ref="L287:L288"/>
    <mergeCell ref="M287:M288"/>
    <mergeCell ref="I289:I290"/>
    <mergeCell ref="J289:J290"/>
    <mergeCell ref="K289:K290"/>
    <mergeCell ref="L289:L290"/>
    <mergeCell ref="M289:M290"/>
    <mergeCell ref="B291:G292"/>
    <mergeCell ref="I291:I292"/>
    <mergeCell ref="J291:J292"/>
    <mergeCell ref="K291:K292"/>
    <mergeCell ref="L291:L292"/>
    <mergeCell ref="M291:M292"/>
    <mergeCell ref="B293:B294"/>
    <mergeCell ref="C293:C294"/>
    <mergeCell ref="D293:D294"/>
    <mergeCell ref="E293:E294"/>
    <mergeCell ref="F293:G294"/>
    <mergeCell ref="I293:I294"/>
    <mergeCell ref="J293:J294"/>
    <mergeCell ref="K293:K294"/>
    <mergeCell ref="L293:L294"/>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21:K322"/>
    <mergeCell ref="B324:N326"/>
    <mergeCell ref="C327:M327"/>
    <mergeCell ref="C328:M328"/>
    <mergeCell ref="C329:M330"/>
    <mergeCell ref="D331:M331"/>
    <mergeCell ref="B319:C319"/>
    <mergeCell ref="E319:F319"/>
    <mergeCell ref="H319:I319"/>
    <mergeCell ref="B320:C320"/>
    <mergeCell ref="E320:F320"/>
    <mergeCell ref="H320:I320"/>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L336:L337"/>
    <mergeCell ref="M336:M337"/>
    <mergeCell ref="D341:M341"/>
    <mergeCell ref="C342:L342"/>
    <mergeCell ref="C343:C344"/>
    <mergeCell ref="D343:D344"/>
    <mergeCell ref="E343:E344"/>
    <mergeCell ref="F343:F344"/>
    <mergeCell ref="G343:G344"/>
    <mergeCell ref="H343:H344"/>
    <mergeCell ref="D355:M355"/>
    <mergeCell ref="C356:M358"/>
    <mergeCell ref="C364:M365"/>
    <mergeCell ref="C371:M372"/>
    <mergeCell ref="B374:J374"/>
    <mergeCell ref="B375:J375"/>
    <mergeCell ref="I343:I344"/>
    <mergeCell ref="L343:L344"/>
    <mergeCell ref="M343:M344"/>
    <mergeCell ref="D345:I345"/>
    <mergeCell ref="J350:K351"/>
    <mergeCell ref="L350:M351"/>
    <mergeCell ref="B376:J377"/>
    <mergeCell ref="B380:J381"/>
    <mergeCell ref="B382:J383"/>
    <mergeCell ref="B384:C385"/>
    <mergeCell ref="D384:D385"/>
    <mergeCell ref="E384:E385"/>
    <mergeCell ref="F384:F385"/>
    <mergeCell ref="G384:G385"/>
    <mergeCell ref="H384:H385"/>
    <mergeCell ref="I384:I385"/>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45:G446"/>
    <mergeCell ref="I445:J445"/>
    <mergeCell ref="I446:J446"/>
    <mergeCell ref="C447:G447"/>
    <mergeCell ref="I447:J447"/>
    <mergeCell ref="C448:G448"/>
    <mergeCell ref="I448:J448"/>
    <mergeCell ref="F430:I430"/>
    <mergeCell ref="F431:I431"/>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M463:M464"/>
    <mergeCell ref="N463:N464"/>
    <mergeCell ref="B465:B466"/>
    <mergeCell ref="C465:C466"/>
    <mergeCell ref="D465:D466"/>
    <mergeCell ref="E465:E466"/>
    <mergeCell ref="H465:N465"/>
    <mergeCell ref="H466:H467"/>
    <mergeCell ref="I466:I467"/>
    <mergeCell ref="J466:J467"/>
    <mergeCell ref="K466:K467"/>
    <mergeCell ref="L466:L467"/>
    <mergeCell ref="M466:M467"/>
    <mergeCell ref="N466:N467"/>
    <mergeCell ref="B467:B468"/>
    <mergeCell ref="C467:C468"/>
    <mergeCell ref="D467:D468"/>
    <mergeCell ref="E467:E468"/>
    <mergeCell ref="H468:N468"/>
    <mergeCell ref="B469:E469"/>
    <mergeCell ref="B471:Q472"/>
    <mergeCell ref="B474:N474"/>
    <mergeCell ref="A475:A498"/>
    <mergeCell ref="B475:N476"/>
    <mergeCell ref="B477:N478"/>
    <mergeCell ref="C488:M488"/>
    <mergeCell ref="H489:M489"/>
    <mergeCell ref="D490:E490"/>
    <mergeCell ref="B497:N498"/>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G581:H581"/>
    <mergeCell ref="G582:H582"/>
    <mergeCell ref="G586:H586"/>
    <mergeCell ref="G587:H587"/>
    <mergeCell ref="B604:G604"/>
    <mergeCell ref="B610:E610"/>
    <mergeCell ref="M569:N569"/>
    <mergeCell ref="G570:H571"/>
    <mergeCell ref="M570:N570"/>
    <mergeCell ref="M572:N572"/>
    <mergeCell ref="M577:N577"/>
    <mergeCell ref="G579:H580"/>
    <mergeCell ref="C636:E636"/>
    <mergeCell ref="H636:I636"/>
    <mergeCell ref="K636:L636"/>
    <mergeCell ref="C637:E637"/>
    <mergeCell ref="H637:I637"/>
    <mergeCell ref="K637:L637"/>
    <mergeCell ref="B613:F613"/>
    <mergeCell ref="B617:G617"/>
    <mergeCell ref="B618:G618"/>
    <mergeCell ref="B624:F624"/>
    <mergeCell ref="B628:E628"/>
    <mergeCell ref="C635:L635"/>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54:C656"/>
    <mergeCell ref="D655:F655"/>
    <mergeCell ref="D656:F656"/>
    <mergeCell ref="C658:C663"/>
    <mergeCell ref="D659:F659"/>
    <mergeCell ref="D660:F660"/>
    <mergeCell ref="D661:F661"/>
    <mergeCell ref="D662:F662"/>
    <mergeCell ref="D663:F663"/>
    <mergeCell ref="L686:L687"/>
    <mergeCell ref="C689:D690"/>
    <mergeCell ref="E689:E690"/>
    <mergeCell ref="F689:F690"/>
    <mergeCell ref="G689:G690"/>
    <mergeCell ref="H689:H690"/>
    <mergeCell ref="D667:F667"/>
    <mergeCell ref="D669:F669"/>
    <mergeCell ref="D671:F671"/>
    <mergeCell ref="C676:L676"/>
    <mergeCell ref="C678:L681"/>
    <mergeCell ref="C682:L685"/>
    <mergeCell ref="I689:I690"/>
    <mergeCell ref="J689:J690"/>
    <mergeCell ref="C692:C693"/>
    <mergeCell ref="D692:D693"/>
    <mergeCell ref="E692:F693"/>
    <mergeCell ref="G692:G693"/>
    <mergeCell ref="H692:H693"/>
    <mergeCell ref="I692:J693"/>
    <mergeCell ref="C686:F687"/>
    <mergeCell ref="G686:H687"/>
    <mergeCell ref="I686:I687"/>
    <mergeCell ref="J686:K687"/>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37:D737"/>
    <mergeCell ref="E737:F737"/>
    <mergeCell ref="C738:D738"/>
    <mergeCell ref="E738:F738"/>
    <mergeCell ref="C741:M743"/>
    <mergeCell ref="B747:N747"/>
    <mergeCell ref="C734:D734"/>
    <mergeCell ref="E734:F734"/>
    <mergeCell ref="C735:D735"/>
    <mergeCell ref="E735:F735"/>
    <mergeCell ref="C736:D736"/>
    <mergeCell ref="E736:F736"/>
    <mergeCell ref="B749:N749"/>
    <mergeCell ref="J753:L753"/>
    <mergeCell ref="A763:A764"/>
    <mergeCell ref="B763:M764"/>
    <mergeCell ref="N763:N764"/>
    <mergeCell ref="A765:A790"/>
    <mergeCell ref="B765:N765"/>
    <mergeCell ref="B766:N769"/>
    <mergeCell ref="B770:N770"/>
    <mergeCell ref="L771:M771"/>
    <mergeCell ref="C788:N788"/>
    <mergeCell ref="C789:N789"/>
    <mergeCell ref="B790:N790"/>
    <mergeCell ref="A792:A793"/>
    <mergeCell ref="B792:M793"/>
    <mergeCell ref="N792:N793"/>
    <mergeCell ref="L772:M772"/>
    <mergeCell ref="C784:D784"/>
    <mergeCell ref="F784:G784"/>
    <mergeCell ref="I784:J784"/>
    <mergeCell ref="L784:M784"/>
    <mergeCell ref="B786:N787"/>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s>
  <conditionalFormatting sqref="A243">
    <cfRule type="expression" dxfId="15" priority="3" stopIfTrue="1">
      <formula>OR(ROW()=CELL("ligne"),COLUMN()=CELL("colonne"))</formula>
    </cfRule>
  </conditionalFormatting>
  <conditionalFormatting sqref="A270">
    <cfRule type="expression" dxfId="14" priority="2" stopIfTrue="1">
      <formula>OR(ROW()=CELL("ligne"),COLUMN()=CELL("colonne"))</formula>
    </cfRule>
  </conditionalFormatting>
  <conditionalFormatting sqref="C307">
    <cfRule type="cellIs" dxfId="13" priority="1" operator="greaterThan">
      <formula>1</formula>
    </cfRule>
  </conditionalFormatting>
  <hyperlinks>
    <hyperlink ref="C434" r:id="rId1" xr:uid="{5C69D3B3-DAE0-4AC8-8D66-8F1E05C0A565}"/>
    <hyperlink ref="C438" r:id="rId2" xr:uid="{10730620-B326-4CF6-9651-47ED754D5BC5}"/>
    <hyperlink ref="C59" r:id="rId3" xr:uid="{57003BE1-8A92-4133-AD94-DFE4881E0E0E}"/>
    <hyperlink ref="C61" r:id="rId4" xr:uid="{51C7CA73-D9DE-41CC-B293-C804E0E7731F}"/>
    <hyperlink ref="B604" r:id="rId5" xr:uid="{CD9007E7-121B-4BF8-8D02-9B02965D296C}"/>
    <hyperlink ref="B610" r:id="rId6" xr:uid="{13DC84D9-E1C9-4C62-A71E-C6FF4F08A186}"/>
    <hyperlink ref="B618" r:id="rId7" xr:uid="{1B84C52F-DA0F-4FFD-968C-ACDD11575392}"/>
    <hyperlink ref="B617" r:id="rId8" xr:uid="{765226F0-80F5-4B57-A196-24A608D61E3D}"/>
    <hyperlink ref="B624" r:id="rId9" xr:uid="{B89BDC18-E957-4525-BF65-FC72009326EF}"/>
    <hyperlink ref="B628" r:id="rId10" xr:uid="{FC2A519D-46A8-4B35-920B-6DFCF3895A75}"/>
    <hyperlink ref="B613" r:id="rId11" xr:uid="{BBA3A5F3-2347-450C-8308-440C5FC16844}"/>
    <hyperlink ref="J611" r:id="rId12" xr:uid="{2DA58661-9CF8-4AC2-B045-9760EFD1EFF5}"/>
    <hyperlink ref="J612" r:id="rId13" xr:uid="{82CC22D5-6D00-40D9-A9C6-E726C47D2725}"/>
    <hyperlink ref="J605" r:id="rId14" xr:uid="{CB93C82A-3C9C-438E-9E20-F0140038A115}"/>
    <hyperlink ref="J618" r:id="rId15" xr:uid="{0C0E5D39-5D45-4AAB-9405-1B54C4D2168D}"/>
    <hyperlink ref="J624" r:id="rId16" xr:uid="{1F6B00AC-2848-449C-A9CA-743424A7D443}"/>
    <hyperlink ref="J615" r:id="rId17" xr:uid="{26D04262-C922-4DA2-A50B-EFB25B06AB2D}"/>
    <hyperlink ref="J629" r:id="rId18" xr:uid="{6E2E472C-B802-4CCC-B02F-E83D05930D3F}"/>
    <hyperlink ref="J625" r:id="rId19" xr:uid="{D36963DB-564D-4B5B-A617-2BDAD921E08A}"/>
    <hyperlink ref="J626" r:id="rId20" xr:uid="{A601FE25-1E48-4D50-94B4-935F499B8D50}"/>
    <hyperlink ref="J621" r:id="rId21" xr:uid="{D366BC39-82C7-4D4C-BADA-3AAD4B556EDA}"/>
    <hyperlink ref="J552" r:id="rId22" xr:uid="{1DABAD20-204C-427D-AEDE-A564D2885E92}"/>
    <hyperlink ref="K554" r:id="rId23" xr:uid="{0EAE02DC-615E-4ECB-9A0B-05C82456603E}"/>
    <hyperlink ref="K556" r:id="rId24" xr:uid="{75CED589-DDF4-4BE5-8EEF-334C283607F9}"/>
    <hyperlink ref="K557" r:id="rId25" xr:uid="{A2DCB2FC-2B65-4C45-85C8-CB8E36861060}"/>
    <hyperlink ref="K553" r:id="rId26" xr:uid="{6BBC16FA-12FC-41EB-96E7-A2B1FBCAE09F}"/>
    <hyperlink ref="K558" r:id="rId27" xr:uid="{BC94EEE4-1A36-465A-A9B0-98C229325CC9}"/>
    <hyperlink ref="K559" r:id="rId28" xr:uid="{1F313298-F4E1-4ACB-A60C-39845E1C5B2F}"/>
    <hyperlink ref="K555" r:id="rId29" xr:uid="{E7C94A09-C886-432F-832E-D9FA93048B94}"/>
    <hyperlink ref="C152" r:id="rId30" xr:uid="{4DF0320A-DE5A-4D41-8B6A-10B103FE522E}"/>
    <hyperlink ref="C154" r:id="rId31" xr:uid="{7872EAE0-8DB0-465A-B58F-70BF6E2DBCCE}"/>
    <hyperlink ref="C156" r:id="rId32" xr:uid="{0DD9E320-2B0A-488B-B10F-BD396CBF84A5}"/>
    <hyperlink ref="B556" r:id="rId33" xr:uid="{79629D80-5C46-4E2B-BEBC-15FA026A7F9B}"/>
    <hyperlink ref="B557" r:id="rId34" xr:uid="{96FD04A1-00F4-4794-8A86-88554EDED0C3}"/>
    <hyperlink ref="B560" r:id="rId35" xr:uid="{30B4AC66-13DD-4A0E-B205-5FBCC7F98D7C}"/>
    <hyperlink ref="C179" r:id="rId36" display="http://www.mdf-xlpages.com/modules/publisher/item.php?itemid=167" xr:uid="{A5D322AD-91CF-47AB-A841-1BA549E093F6}"/>
    <hyperlink ref="C180" r:id="rId37" display="http://www.mdf-xlpages.com/modules/publisher/item.php?itemid=149" xr:uid="{F0A85374-9F44-4BBE-88E9-AB42E40CD2AD}"/>
    <hyperlink ref="C181" r:id="rId38" display="http://www.mdf-xlpages.com/modules/publisher/item.php?itemid=152" xr:uid="{4E8FE251-6AFF-4EE2-AD4F-EDA8EC6D0974}"/>
    <hyperlink ref="C182" r:id="rId39" display="http://www.mdf-xlpages.com/modules/publisher/item.php?itemid=153" xr:uid="{54BA03CB-2C73-40A1-9C85-DAB9E74B2B5E}"/>
    <hyperlink ref="C184" r:id="rId40" display="http://www.mdf-xlpages.com/modules/publisher/item.php?itemid=134" xr:uid="{37EF0C1A-DE4B-4BE5-A37A-E2B64E95861B}"/>
    <hyperlink ref="C185" r:id="rId41" display="http://www.mdf-xlpages.com/modules/publisher/item.php?itemid=105" xr:uid="{C84AF726-D550-4404-9C00-794D92BE16F4}"/>
    <hyperlink ref="C186" r:id="rId42" display="http://www.mdf-xlpages.com/modules/publisher/item.php?itemid=91" xr:uid="{B90A8BD5-3469-43F6-B6C3-D999D74E887D}"/>
    <hyperlink ref="C187" r:id="rId43" display="http://www.mdf-xlpages.com/modules/publisher/item.php?itemid=99" xr:uid="{80F42739-E4BA-4E3E-9220-8C94D852AC7A}"/>
    <hyperlink ref="C188" r:id="rId44" display="http://www.mdf-xlpages.com/modules/publisher/item.php?itemid=98" xr:uid="{24DB968B-E098-4B15-8BAF-32A1BACFF598}"/>
    <hyperlink ref="C189" r:id="rId45" display="http://www.mdf-xlpages.com/modules/publisher/item.php?itemid=86" xr:uid="{9C8C3352-989E-421E-A0D0-DEFC43DEAE4C}"/>
    <hyperlink ref="C190" r:id="rId46" display="http://www.mdf-xlpages.com/modules/publisher/item.php?itemid=97" xr:uid="{C23796D2-0607-4E89-82FB-96E571F7D946}"/>
    <hyperlink ref="C191" r:id="rId47" display="http://www.mdf-xlpages.com/modules/publisher/item.php?itemid=93" xr:uid="{FC3F4D9C-2DDB-4F4C-A1F4-584F3080E604}"/>
    <hyperlink ref="C192" r:id="rId48" display="http://www.mdf-xlpages.com/modules/publisher/item.php?itemid=84" xr:uid="{889E93B7-06F5-4BC2-8DEC-2AC658CB78EE}"/>
    <hyperlink ref="C193" r:id="rId49" display="http://www.mdf-xlpages.com/modules/publisher/item.php?itemid=94" xr:uid="{181F84A8-60A3-4D0F-A64C-EA15C819F226}"/>
    <hyperlink ref="C194" r:id="rId50" display="http://www.mdf-xlpages.com/modules/publisher/item.php?itemid=83" xr:uid="{A1B3CE97-7AE6-46D9-9B43-D81D661DCEC9}"/>
    <hyperlink ref="C195" r:id="rId51" display="http://www.mdf-xlpages.com/modules/publisher/item.php?itemid=87" xr:uid="{053BA624-2C9C-46F7-A05E-F667433804B8}"/>
    <hyperlink ref="C196" r:id="rId52" display="http://www.mdf-xlpages.com/modules/publisher/item.php?itemid=85" xr:uid="{818FC200-C956-491D-90FB-3532B324E833}"/>
    <hyperlink ref="C197" r:id="rId53" display="http://www.mdf-xlpages.com/modules/publisher/item.php?itemid=81" xr:uid="{41DAB323-C8EC-45AA-8BA3-E6C2CF5A09E0}"/>
    <hyperlink ref="C198" r:id="rId54" display="http://www.mdf-xlpages.com/modules/publisher/item.php?itemid=82" xr:uid="{28B49172-897A-4DB2-BC43-0315B0594DBD}"/>
    <hyperlink ref="C199" r:id="rId55" display="http://www.mdf-xlpages.com/modules/publisher/item.php?itemid=90" xr:uid="{1F538C33-693C-4EE3-AB2D-7A235D71955A}"/>
    <hyperlink ref="C200" r:id="rId56" display="http://www.mdf-xlpages.com/modules/publisher/item.php?itemid=76" xr:uid="{B124E16B-19B3-4FF9-B79F-24749D13B7C2}"/>
    <hyperlink ref="C201" r:id="rId57" display="http://www.mdf-xlpages.com/modules/publisher/item.php?itemid=64" xr:uid="{C240DBD7-3657-4254-B1E5-A9056EEFD69E}"/>
    <hyperlink ref="C202" r:id="rId58" display="http://www.mdf-xlpages.com/modules/publisher/item.php?itemid=63" xr:uid="{C9802B54-C584-43C4-85E1-7B902857D27D}"/>
    <hyperlink ref="C203" r:id="rId59" display="http://www.mdf-xlpages.com/modules/publisher/item.php?itemid=62" xr:uid="{638A424A-D191-49AA-A5AE-E3F233EDABD6}"/>
    <hyperlink ref="C204" r:id="rId60" display="http://www.mdf-xlpages.com/modules/publisher/item.php?itemid=25" xr:uid="{14A66EDD-D672-4EE7-B424-AFDC11D412E8}"/>
    <hyperlink ref="D176" r:id="rId61" xr:uid="{0BFAF92F-6C74-47B3-902E-E18510B12A18}"/>
    <hyperlink ref="C158" r:id="rId62" xr:uid="{AE696556-5C49-46E4-ABB9-414D673E305A}"/>
    <hyperlink ref="C64" r:id="rId63" xr:uid="{F20F6168-860B-4422-A9B0-C4D03DCA8BC8}"/>
    <hyperlink ref="C66" r:id="rId64" display="http://www.uprt.fr/mesimages/fichiers-uprt/ff-fiches-fabrication/ff-fiches-fabrication-maj-02-2015/ff-documents-divers-maj-02-2015/ff-fiches-apprentis-Patissiers-07-03-2016.xlsx" xr:uid="{1D2E673D-6EEC-4494-8B21-CECC9ECE17C3}"/>
    <hyperlink ref="C68" r:id="rId65" display="http://www.uprt.fr/mesimages/fichiers-uprt/ff-fiches-fabrication/ff-fiches-fabrication-maj-02-2015/ff-documents-divers-maj-02-2015/ff-Croquis.xlsx" xr:uid="{6BFA558A-F649-4A5A-9FAA-7413EF255BA9}"/>
    <hyperlink ref="C70" r:id="rId66" display="http://www.uprt.fr/mesimages/fichiers-uprt/ff-fiches-fabrication/ff-fiches-fabrication-maj-02-2015/ff-documents-divers-maj-02-2015/ff-qualiterecettes2007.xls" xr:uid="{AB01C37E-0561-4BD0-891B-EC5C8FD89041}"/>
    <hyperlink ref="C72" r:id="rId67" display="http://www.uprt.fr/mesimages/fichiers-uprt/ff-fiches-fabrication/ff-fiches-fabrication-maj-02-2015/ff-documents-divers-maj-02-2015/ff-tableau-cuisson.pdf" xr:uid="{18CF97A3-F1C9-4C91-8B27-097316872134}"/>
    <hyperlink ref="C76" r:id="rId68" xr:uid="{551BE052-FDA1-490F-99D2-B0C9B7A2204B}"/>
    <hyperlink ref="K431" r:id="rId69" xr:uid="{F0F81958-CA41-43D4-A039-F336905A07B1}"/>
    <hyperlink ref="F431" r:id="rId70" xr:uid="{8BAB20B2-C33F-4BBB-AC04-89866EBE34F4}"/>
    <hyperlink ref="C132" r:id="rId71" xr:uid="{202ADFAD-D6EF-4212-B4A7-04DEAFC7BAF2}"/>
    <hyperlink ref="C134" r:id="rId72" xr:uid="{1C2D8DF5-2B92-4A4B-B658-EB00B7F8101F}"/>
    <hyperlink ref="C137" r:id="rId73" xr:uid="{AE1E7138-1BAF-4630-9536-AD8A5121EB0A}"/>
    <hyperlink ref="C140" r:id="rId74" tooltip="Télécharger" display="http://joseph.larmarange.net/IMG/pdf/memo_caracteres_speciaux_windows.pdf" xr:uid="{EB1B5933-587B-4BEA-8055-BD47285A4D2C}"/>
    <hyperlink ref="C143" r:id="rId75" xr:uid="{5E2027CC-FA5A-4740-AD3F-873D5E9597A7}"/>
    <hyperlink ref="C148" r:id="rId76" xr:uid="{09C9AA0C-1BA1-47EA-B5C4-F5962E431F7E}"/>
    <hyperlink ref="C6" r:id="rId77" xr:uid="{D9D323FA-DBC2-41DB-8B36-650FC434F8F2}"/>
    <hyperlink ref="C127" r:id="rId78" xr:uid="{CC377F64-683F-41D5-9253-1E4607FA9F99}"/>
    <hyperlink ref="C129:F129" r:id="rId79" display="visualiseur d'Emoji et de symboles" xr:uid="{3875890A-CD29-4E62-A8F3-D0E29168C1A9}"/>
    <hyperlink ref="C145" r:id="rId80" xr:uid="{C0FE55CE-60C2-43AF-90C0-505B99A65882}"/>
    <hyperlink ref="C125:H125" r:id="rId81" display="caractères  Alphanumériques cerclés" xr:uid="{8E01F85A-B36B-44B7-9CF9-C8A9097BCFF8}"/>
    <hyperlink ref="C74" r:id="rId82" display="http://www.uprt.fr/mesimages/fichiers-uprt/pt-procedures-techniques/PT-bonnes-pratiques.doc" xr:uid="{26889104-2FDC-4493-BFE6-FF028FAA5F4F}"/>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DA945412-1474-4D9C-B73A-1530F13EDA71}"/>
    <hyperlink ref="H491" r:id="rId84" xr:uid="{0775FFB4-2029-4AA8-8A02-ED416587FF4D}"/>
    <hyperlink ref="H492" r:id="rId85" xr:uid="{07FE84A9-23C2-47C6-A844-A654EA77C37E}"/>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0DD6FC02-CA3B-4879-B28D-433CE5D51EE4}"/>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DFD04765-5DD4-4536-863F-46ECBEB7F843}"/>
    <hyperlink ref="B223" r:id="rId88" xr:uid="{0AC78839-D65C-488D-8ECE-C203CBB7FEDB}"/>
    <hyperlink ref="B228" r:id="rId89" location="6" display="http://matoumatheux.ac-rennes.fr/num/numeration/doigt.htm - 6" xr:uid="{FF9EC850-771E-4193-B061-6AC840B9C039}"/>
    <hyperlink ref="B229" r:id="rId90" location="6" display="http://matoumatheux.ac-rennes.fr/num/probleme/classer.htm - 6" xr:uid="{B780A5E9-4AE1-4927-BCA5-A7DDD1E54B42}"/>
    <hyperlink ref="B230" r:id="rId91" location="6" display="http://matoumatheux.ac-rennes.fr/num/probleme/seringue.htm - 6" xr:uid="{D18E1E99-EABC-49AB-8522-18D189929A18}"/>
    <hyperlink ref="B231" r:id="rId92" location="6" display="http://matoumatheux.ac-rennes.fr/num/probleme/etiquettes.htm - 6" xr:uid="{4A06EE27-E5A8-463A-84C2-2449A7E87C1D}"/>
    <hyperlink ref="G223" r:id="rId93" location="6" display="http://matoumatheux.ac-rennes.fr/num/fractions/6/menthe1.htm - 6" xr:uid="{83BE9A3F-89D6-49D9-9C18-5A9DE5B3CB19}"/>
    <hyperlink ref="G225" r:id="rId94" location="6" display="http://matoumatheux.ac-rennes.fr/num/fractions/6/cocktail2.htm - 6" xr:uid="{C5A319C4-562C-48D9-9283-C9986C3F395D}"/>
    <hyperlink ref="G224" r:id="rId95" location="6" display="http://matoumatheux.ac-rennes.fr/num/fractions/6/cocktail1.htm - 6" xr:uid="{931C90E5-527B-46C6-A148-9FFAF2A1E70A}"/>
    <hyperlink ref="G226" r:id="rId96" location="6" display="http://matoumatheux.ac-rennes.fr/num/fractions/6/cocktail3.htm - 6" xr:uid="{A1C7B3C7-F200-4D6B-BC93-B94BEE754B15}"/>
    <hyperlink ref="G227" r:id="rId97" location="6" display="http://matoumatheux.ac-rennes.fr/num/fractions/6/cocktail4.htm - 6" xr:uid="{72122607-F702-4791-B6DF-564A6B7E3D17}"/>
    <hyperlink ref="G229" r:id="rId98" location="6" display="http://matoumatheux.ac-rennes.fr/num/fractions/6/fractionsM.htm - 6" xr:uid="{DA7218B8-5519-4E90-9BAC-612827DA7BCF}"/>
    <hyperlink ref="G230" r:id="rId99" location="6" display="http://matoumatheux.ac-rennes.fr/num/fractions/6/fractionsM2.htm - 6" xr:uid="{2AEB0DED-D2AD-4987-B891-C599470142E7}"/>
    <hyperlink ref="G228" r:id="rId100" location="6" display="http://matoumatheux.ac-rennes.fr/num/fractions/6/menthe.htm - 6" xr:uid="{6BC275D2-2109-4050-BC9E-780DB91BDD49}"/>
    <hyperlink ref="G231" r:id="rId101" location="6" display="http://matoumatheux.ac-rennes.fr/num/fractions/6/poisson.htm - 6" xr:uid="{25B4859A-58A0-4F8E-99B5-D8A044D4E96F}"/>
    <hyperlink ref="G232" r:id="rId102" location="6" display="http://matoumatheux.ac-rennes.fr/num/proportionnalite/6/creme.htm - 6" xr:uid="{B4822741-5023-489C-BE08-22557F51DB2D}"/>
    <hyperlink ref="K223" r:id="rId103" location="6" display="http://matoumatheux.ac-rennes.fr/num/proportionnalite/6/gateauriz.htm - 6" xr:uid="{FDD4B992-E9C7-444C-BBF3-9949D2D0575C}"/>
    <hyperlink ref="K224" r:id="rId104" location="6" display="http://matoumatheux.ac-rennes.fr/num/proportionnalite/6/far.htm - 6" xr:uid="{4EE9965A-FA02-4E32-93BA-6476761A70DC}"/>
    <hyperlink ref="K225" r:id="rId105" location="6" display="http://matoumatheux.ac-rennes.fr/num/proportionnalite/6/boulangerie.htm - 6" xr:uid="{CB86C634-C12C-4A00-8F76-569BA5EAC1B3}"/>
    <hyperlink ref="B232" r:id="rId106" location="6" display="http://matoumatheux.ac-rennes.fr/geom/unite/mesureur.htm - 6" xr:uid="{8FC6B09A-3147-4089-B467-6E187617F33E}"/>
    <hyperlink ref="K228" r:id="rId107" location="6" display="http://matoumatheux.ac-rennes.fr/cours/mesures/convlong.htm - 6" xr:uid="{FBFAF583-2615-4C49-B8C9-A5C00F138EA7}"/>
    <hyperlink ref="K229" r:id="rId108" location="6" display="http://matoumatheux.ac-rennes.fr/cours/mesures/convmasse.htm - 6" xr:uid="{BCA66EE6-94C0-4DD5-9075-F4E7D0EC90A6}"/>
    <hyperlink ref="K230" r:id="rId109" location="6" display="http://matoumatheux.ac-rennes.fr/geom/cercle/Bebert11.htm - 6" xr:uid="{813DCB9F-E6AA-4BD9-A5EE-BBB1E1E751B1}"/>
    <hyperlink ref="K231" r:id="rId110" location="6" display="http://matoumatheux.ac-rennes.fr/geom/cercle/Bebert21.htm - 6" xr:uid="{98AB9A0C-106C-4036-8711-5280A8C6E1C8}"/>
    <hyperlink ref="K232" r:id="rId111" location="6" display="http://matoumatheux.ac-rennes.fr/geom/cercle/chien.htm - 6" xr:uid="{51EE9C29-7B97-428C-A657-99900DB5972F}"/>
    <hyperlink ref="O223" r:id="rId112" location="6" display="http://matoumatheux.ac-rennes.fr/geom/solides/6/ruban.htm - 6" xr:uid="{6F02312E-2FCC-4629-8BE7-D053EF8D989E}"/>
    <hyperlink ref="O224" r:id="rId113" location="5" display="http://matoumatheux.ac-rennes.fr/geom/cercle/5/aire.htm - 5" xr:uid="{15501FA7-8E2A-4B34-AFF2-81E7CF20C8B2}"/>
    <hyperlink ref="O225" r:id="rId114" location="5" display="http://matoumatheux.ac-rennes.fr/geom/cercle/5/rayon.htm - 5" xr:uid="{FC31E628-2748-4D36-9626-45F0D23BDC1F}"/>
    <hyperlink ref="O226" r:id="rId115" location="5" display="http://matoumatheux.ac-rennes.fr/geom/cercle/5/couronne.htm - 5" xr:uid="{1C062C93-43CB-43B8-8587-4B3C1009694B}"/>
    <hyperlink ref="O227" r:id="rId116" location="5" display="http://matoumatheux.ac-rennes.fr/geom/solides/5/airecylindre.htm - 5" xr:uid="{1FF88550-8AAA-42D3-A4ED-30FE1430DDC3}"/>
    <hyperlink ref="O228" r:id="rId117" location="5" display="http://matoumatheux.ac-rennes.fr/geom/solides/5/volcylindre.htm - 5" xr:uid="{9D45FEF5-7586-476D-8AAA-1372263350A2}"/>
    <hyperlink ref="O230" r:id="rId118" location="4" display="http://matoumatheux.ac-rennes.fr/num/puissances/gateau.htm - 4" xr:uid="{7E92DD55-FC3B-4DDF-94B0-4A076D1D5F9B}"/>
    <hyperlink ref="O229" r:id="rId119" location="4" display="http://matoumatheux.ac-rennes.fr/cours/volume/cylindre.htm - 4" xr:uid="{732AC305-51AA-4362-B879-44A845702900}"/>
    <hyperlink ref="O231" r:id="rId120" location="4" display="http://matoumatheux.ac-rennes.fr/cours/aire/airerect.htm - 4" xr:uid="{D853AF41-0DC4-4F60-BE83-39339CA57D4B}"/>
    <hyperlink ref="O232" r:id="rId121" location="3" display="http://matoumatheux.ac-rennes.fr/num/diviseur/probleme1.htm - 3" xr:uid="{03A51098-04FB-4271-899C-24FE6C22709B}"/>
    <hyperlink ref="O233" r:id="rId122" location="3" display="http://matoumatheux.ac-rennes.fr/num/courbe/casserole.htm - 3" xr:uid="{B6EEA62D-D918-414E-BAAA-088DCDCCEF06}"/>
    <hyperlink ref="B236" r:id="rId123" xr:uid="{3481C1AE-ACB9-4091-B095-F5E8DDA8247E}"/>
    <hyperlink ref="G236" r:id="rId124" xr:uid="{968DC9F5-663B-45FF-8850-97067243BD62}"/>
    <hyperlink ref="K236" r:id="rId125" xr:uid="{9895C64C-A592-4C6B-8459-E717CD9594CE}"/>
    <hyperlink ref="O236" r:id="rId126" location="q=RECETTES+PATISSERIE" xr:uid="{D19E344C-8B3F-44B3-AD06-5641A3650F8D}"/>
    <hyperlink ref="E239" r:id="rId127" xr:uid="{E50CDDC3-4AF9-4EC9-A6C3-38E45DEBE1C6}"/>
    <hyperlink ref="G239" r:id="rId128" xr:uid="{CFD01485-E5B2-4182-BE08-EA15B0265F02}"/>
    <hyperlink ref="J239" r:id="rId129" xr:uid="{21F31966-3A63-4C8D-AD8C-661E78C0291C}"/>
    <hyperlink ref="M239" r:id="rId130" xr:uid="{8F154205-2F5E-4ECC-9CD2-643B472DBCC2}"/>
    <hyperlink ref="J280" r:id="rId131" xr:uid="{F030CD21-8B72-4132-AE44-C5EDA5FCF26E}"/>
    <hyperlink ref="B404" r:id="rId132" xr:uid="{61FC4EC4-9109-4234-8F22-97754BAB65AE}"/>
    <hyperlink ref="D369" r:id="rId133" xr:uid="{AA741240-CB0C-4CC6-B7F9-F3AD0EAE6624}"/>
  </hyperlinks>
  <pageMargins left="0.7" right="0.7" top="0.75" bottom="0.75" header="0.3" footer="0.3"/>
  <pageSetup paperSize="9" orientation="portrait" r:id="rId134"/>
  <drawing r:id="rId13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F4B0D-B5FE-4911-A720-711C60E14A04}">
  <dimension ref="A1:AX131"/>
  <sheetViews>
    <sheetView showZeros="0" showWhiteSpace="0" zoomScaleNormal="100" zoomScalePageLayoutView="58" workbookViewId="0">
      <selection activeCell="AN8" sqref="AN8"/>
    </sheetView>
  </sheetViews>
  <sheetFormatPr baseColWidth="10" defaultRowHeight="15"/>
  <cols>
    <col min="1" max="1" width="3.7109375" style="282" customWidth="1"/>
    <col min="2" max="2" width="5.42578125" style="293" customWidth="1"/>
    <col min="3" max="3" width="29.85546875" style="293" customWidth="1"/>
    <col min="4" max="4" width="5.42578125" style="293" customWidth="1"/>
    <col min="5" max="5" width="35.5703125" style="293" customWidth="1"/>
    <col min="6" max="6" width="5.42578125" style="293" customWidth="1"/>
    <col min="7" max="7" width="33.28515625" style="293" customWidth="1"/>
    <col min="8" max="8" width="5.42578125" style="293" customWidth="1"/>
    <col min="9" max="9" width="32.28515625" style="293" customWidth="1"/>
    <col min="10" max="10" width="3.42578125" style="293" customWidth="1"/>
    <col min="11" max="11" width="4.140625" style="293" customWidth="1"/>
    <col min="12" max="12" width="5.42578125" style="293" customWidth="1"/>
    <col min="13" max="13" width="20.28515625" style="293" customWidth="1"/>
    <col min="14" max="14" width="5.42578125" style="293" customWidth="1"/>
    <col min="15" max="15" width="18.7109375" style="293" customWidth="1"/>
    <col min="16" max="16" width="5.42578125" style="293" customWidth="1"/>
    <col min="17" max="17" width="18.85546875" style="293" customWidth="1"/>
    <col min="18" max="18" width="5.42578125" style="293" customWidth="1"/>
    <col min="19" max="19" width="16.28515625" style="293" customWidth="1"/>
    <col min="20" max="20" width="2.85546875" style="293" customWidth="1"/>
    <col min="21" max="21" width="5.42578125" style="282" customWidth="1"/>
    <col min="22" max="22" width="4.7109375" style="282" customWidth="1"/>
    <col min="23" max="23" width="34.140625" style="282" customWidth="1"/>
    <col min="24" max="24" width="5.7109375" style="282" customWidth="1"/>
    <col min="25" max="25" width="25.7109375" style="282" customWidth="1"/>
    <col min="26" max="26" width="5.5703125" style="282" bestFit="1" customWidth="1"/>
    <col min="27" max="27" width="27.42578125" style="282" customWidth="1"/>
    <col min="28" max="28" width="5.5703125" style="282" bestFit="1" customWidth="1"/>
    <col min="29" max="29" width="36.7109375" style="282" customWidth="1"/>
    <col min="30" max="30" width="5.5703125" style="282" bestFit="1" customWidth="1"/>
    <col min="31" max="31" width="34" style="282" customWidth="1"/>
    <col min="32" max="32" width="5.5703125" style="282" bestFit="1" customWidth="1"/>
    <col min="33" max="33" width="25.7109375" style="282" customWidth="1"/>
    <col min="34" max="40" width="11.42578125" style="282"/>
    <col min="41" max="41" width="11.42578125" style="2470"/>
    <col min="42" max="42" width="168.42578125" style="2470" customWidth="1"/>
    <col min="43" max="43" width="11.42578125" style="282"/>
    <col min="44" max="44" width="4.7109375" style="3281" customWidth="1"/>
    <col min="45" max="45" width="40.7109375" style="3281" customWidth="1"/>
    <col min="46" max="46" width="12.7109375" style="3281" customWidth="1"/>
    <col min="47" max="47" width="4.85546875" style="3281" customWidth="1"/>
    <col min="48" max="48" width="4.7109375" style="3281" customWidth="1"/>
    <col min="49" max="49" width="40.7109375" style="3281" customWidth="1"/>
    <col min="50" max="50" width="12.7109375" style="3281" customWidth="1"/>
    <col min="51" max="254" width="11.42578125" style="282"/>
    <col min="255" max="255" width="5.42578125" style="282" customWidth="1"/>
    <col min="256" max="256" width="43.5703125" style="282" customWidth="1"/>
    <col min="257" max="257" width="5.42578125" style="282" customWidth="1"/>
    <col min="258" max="258" width="43.5703125" style="282" customWidth="1"/>
    <col min="259" max="259" width="5.42578125" style="282" customWidth="1"/>
    <col min="260" max="260" width="43.5703125" style="282" customWidth="1"/>
    <col min="261" max="261" width="5.42578125" style="282" customWidth="1"/>
    <col min="262" max="262" width="43.5703125" style="282" customWidth="1"/>
    <col min="263" max="263" width="3.42578125" style="282" customWidth="1"/>
    <col min="264" max="264" width="13.7109375" style="282" customWidth="1"/>
    <col min="265" max="265" width="5.42578125" style="282" customWidth="1"/>
    <col min="266" max="266" width="43.5703125" style="282" customWidth="1"/>
    <col min="267" max="267" width="5.42578125" style="282" customWidth="1"/>
    <col min="268" max="268" width="43.5703125" style="282" customWidth="1"/>
    <col min="269" max="269" width="5.42578125" style="282" customWidth="1"/>
    <col min="270" max="270" width="43.5703125" style="282" customWidth="1"/>
    <col min="271" max="271" width="5.42578125" style="282" customWidth="1"/>
    <col min="272" max="272" width="43.5703125" style="282" customWidth="1"/>
    <col min="273" max="273" width="2.85546875" style="282" customWidth="1"/>
    <col min="274" max="510" width="11.42578125" style="282"/>
    <col min="511" max="511" width="5.42578125" style="282" customWidth="1"/>
    <col min="512" max="512" width="43.5703125" style="282" customWidth="1"/>
    <col min="513" max="513" width="5.42578125" style="282" customWidth="1"/>
    <col min="514" max="514" width="43.5703125" style="282" customWidth="1"/>
    <col min="515" max="515" width="5.42578125" style="282" customWidth="1"/>
    <col min="516" max="516" width="43.5703125" style="282" customWidth="1"/>
    <col min="517" max="517" width="5.42578125" style="282" customWidth="1"/>
    <col min="518" max="518" width="43.5703125" style="282" customWidth="1"/>
    <col min="519" max="519" width="3.42578125" style="282" customWidth="1"/>
    <col min="520" max="520" width="13.7109375" style="282" customWidth="1"/>
    <col min="521" max="521" width="5.42578125" style="282" customWidth="1"/>
    <col min="522" max="522" width="43.5703125" style="282" customWidth="1"/>
    <col min="523" max="523" width="5.42578125" style="282" customWidth="1"/>
    <col min="524" max="524" width="43.5703125" style="282" customWidth="1"/>
    <col min="525" max="525" width="5.42578125" style="282" customWidth="1"/>
    <col min="526" max="526" width="43.5703125" style="282" customWidth="1"/>
    <col min="527" max="527" width="5.42578125" style="282" customWidth="1"/>
    <col min="528" max="528" width="43.5703125" style="282" customWidth="1"/>
    <col min="529" max="529" width="2.85546875" style="282" customWidth="1"/>
    <col min="530" max="766" width="11.42578125" style="282"/>
    <col min="767" max="767" width="5.42578125" style="282" customWidth="1"/>
    <col min="768" max="768" width="43.5703125" style="282" customWidth="1"/>
    <col min="769" max="769" width="5.42578125" style="282" customWidth="1"/>
    <col min="770" max="770" width="43.5703125" style="282" customWidth="1"/>
    <col min="771" max="771" width="5.42578125" style="282" customWidth="1"/>
    <col min="772" max="772" width="43.5703125" style="282" customWidth="1"/>
    <col min="773" max="773" width="5.42578125" style="282" customWidth="1"/>
    <col min="774" max="774" width="43.5703125" style="282" customWidth="1"/>
    <col min="775" max="775" width="3.42578125" style="282" customWidth="1"/>
    <col min="776" max="776" width="13.7109375" style="282" customWidth="1"/>
    <col min="777" max="777" width="5.42578125" style="282" customWidth="1"/>
    <col min="778" max="778" width="43.5703125" style="282" customWidth="1"/>
    <col min="779" max="779" width="5.42578125" style="282" customWidth="1"/>
    <col min="780" max="780" width="43.5703125" style="282" customWidth="1"/>
    <col min="781" max="781" width="5.42578125" style="282" customWidth="1"/>
    <col min="782" max="782" width="43.5703125" style="282" customWidth="1"/>
    <col min="783" max="783" width="5.42578125" style="282" customWidth="1"/>
    <col min="784" max="784" width="43.5703125" style="282" customWidth="1"/>
    <col min="785" max="785" width="2.85546875" style="282" customWidth="1"/>
    <col min="786" max="1022" width="11.42578125" style="282"/>
    <col min="1023" max="1023" width="5.42578125" style="282" customWidth="1"/>
    <col min="1024" max="1024" width="43.5703125" style="282" customWidth="1"/>
    <col min="1025" max="1025" width="5.42578125" style="282" customWidth="1"/>
    <col min="1026" max="1026" width="43.5703125" style="282" customWidth="1"/>
    <col min="1027" max="1027" width="5.42578125" style="282" customWidth="1"/>
    <col min="1028" max="1028" width="43.5703125" style="282" customWidth="1"/>
    <col min="1029" max="1029" width="5.42578125" style="282" customWidth="1"/>
    <col min="1030" max="1030" width="43.5703125" style="282" customWidth="1"/>
    <col min="1031" max="1031" width="3.42578125" style="282" customWidth="1"/>
    <col min="1032" max="1032" width="13.7109375" style="282" customWidth="1"/>
    <col min="1033" max="1033" width="5.42578125" style="282" customWidth="1"/>
    <col min="1034" max="1034" width="43.5703125" style="282" customWidth="1"/>
    <col min="1035" max="1035" width="5.42578125" style="282" customWidth="1"/>
    <col min="1036" max="1036" width="43.5703125" style="282" customWidth="1"/>
    <col min="1037" max="1037" width="5.42578125" style="282" customWidth="1"/>
    <col min="1038" max="1038" width="43.5703125" style="282" customWidth="1"/>
    <col min="1039" max="1039" width="5.42578125" style="282" customWidth="1"/>
    <col min="1040" max="1040" width="43.5703125" style="282" customWidth="1"/>
    <col min="1041" max="1041" width="2.85546875" style="282" customWidth="1"/>
    <col min="1042" max="1278" width="11.42578125" style="282"/>
    <col min="1279" max="1279" width="5.42578125" style="282" customWidth="1"/>
    <col min="1280" max="1280" width="43.5703125" style="282" customWidth="1"/>
    <col min="1281" max="1281" width="5.42578125" style="282" customWidth="1"/>
    <col min="1282" max="1282" width="43.5703125" style="282" customWidth="1"/>
    <col min="1283" max="1283" width="5.42578125" style="282" customWidth="1"/>
    <col min="1284" max="1284" width="43.5703125" style="282" customWidth="1"/>
    <col min="1285" max="1285" width="5.42578125" style="282" customWidth="1"/>
    <col min="1286" max="1286" width="43.5703125" style="282" customWidth="1"/>
    <col min="1287" max="1287" width="3.42578125" style="282" customWidth="1"/>
    <col min="1288" max="1288" width="13.7109375" style="282" customWidth="1"/>
    <col min="1289" max="1289" width="5.42578125" style="282" customWidth="1"/>
    <col min="1290" max="1290" width="43.5703125" style="282" customWidth="1"/>
    <col min="1291" max="1291" width="5.42578125" style="282" customWidth="1"/>
    <col min="1292" max="1292" width="43.5703125" style="282" customWidth="1"/>
    <col min="1293" max="1293" width="5.42578125" style="282" customWidth="1"/>
    <col min="1294" max="1294" width="43.5703125" style="282" customWidth="1"/>
    <col min="1295" max="1295" width="5.42578125" style="282" customWidth="1"/>
    <col min="1296" max="1296" width="43.5703125" style="282" customWidth="1"/>
    <col min="1297" max="1297" width="2.85546875" style="282" customWidth="1"/>
    <col min="1298" max="1534" width="11.42578125" style="282"/>
    <col min="1535" max="1535" width="5.42578125" style="282" customWidth="1"/>
    <col min="1536" max="1536" width="43.5703125" style="282" customWidth="1"/>
    <col min="1537" max="1537" width="5.42578125" style="282" customWidth="1"/>
    <col min="1538" max="1538" width="43.5703125" style="282" customWidth="1"/>
    <col min="1539" max="1539" width="5.42578125" style="282" customWidth="1"/>
    <col min="1540" max="1540" width="43.5703125" style="282" customWidth="1"/>
    <col min="1541" max="1541" width="5.42578125" style="282" customWidth="1"/>
    <col min="1542" max="1542" width="43.5703125" style="282" customWidth="1"/>
    <col min="1543" max="1543" width="3.42578125" style="282" customWidth="1"/>
    <col min="1544" max="1544" width="13.7109375" style="282" customWidth="1"/>
    <col min="1545" max="1545" width="5.42578125" style="282" customWidth="1"/>
    <col min="1546" max="1546" width="43.5703125" style="282" customWidth="1"/>
    <col min="1547" max="1547" width="5.42578125" style="282" customWidth="1"/>
    <col min="1548" max="1548" width="43.5703125" style="282" customWidth="1"/>
    <col min="1549" max="1549" width="5.42578125" style="282" customWidth="1"/>
    <col min="1550" max="1550" width="43.5703125" style="282" customWidth="1"/>
    <col min="1551" max="1551" width="5.42578125" style="282" customWidth="1"/>
    <col min="1552" max="1552" width="43.5703125" style="282" customWidth="1"/>
    <col min="1553" max="1553" width="2.85546875" style="282" customWidth="1"/>
    <col min="1554" max="1790" width="11.42578125" style="282"/>
    <col min="1791" max="1791" width="5.42578125" style="282" customWidth="1"/>
    <col min="1792" max="1792" width="43.5703125" style="282" customWidth="1"/>
    <col min="1793" max="1793" width="5.42578125" style="282" customWidth="1"/>
    <col min="1794" max="1794" width="43.5703125" style="282" customWidth="1"/>
    <col min="1795" max="1795" width="5.42578125" style="282" customWidth="1"/>
    <col min="1796" max="1796" width="43.5703125" style="282" customWidth="1"/>
    <col min="1797" max="1797" width="5.42578125" style="282" customWidth="1"/>
    <col min="1798" max="1798" width="43.5703125" style="282" customWidth="1"/>
    <col min="1799" max="1799" width="3.42578125" style="282" customWidth="1"/>
    <col min="1800" max="1800" width="13.7109375" style="282" customWidth="1"/>
    <col min="1801" max="1801" width="5.42578125" style="282" customWidth="1"/>
    <col min="1802" max="1802" width="43.5703125" style="282" customWidth="1"/>
    <col min="1803" max="1803" width="5.42578125" style="282" customWidth="1"/>
    <col min="1804" max="1804" width="43.5703125" style="282" customWidth="1"/>
    <col min="1805" max="1805" width="5.42578125" style="282" customWidth="1"/>
    <col min="1806" max="1806" width="43.5703125" style="282" customWidth="1"/>
    <col min="1807" max="1807" width="5.42578125" style="282" customWidth="1"/>
    <col min="1808" max="1808" width="43.5703125" style="282" customWidth="1"/>
    <col min="1809" max="1809" width="2.85546875" style="282" customWidth="1"/>
    <col min="1810" max="2046" width="11.42578125" style="282"/>
    <col min="2047" max="2047" width="5.42578125" style="282" customWidth="1"/>
    <col min="2048" max="2048" width="43.5703125" style="282" customWidth="1"/>
    <col min="2049" max="2049" width="5.42578125" style="282" customWidth="1"/>
    <col min="2050" max="2050" width="43.5703125" style="282" customWidth="1"/>
    <col min="2051" max="2051" width="5.42578125" style="282" customWidth="1"/>
    <col min="2052" max="2052" width="43.5703125" style="282" customWidth="1"/>
    <col min="2053" max="2053" width="5.42578125" style="282" customWidth="1"/>
    <col min="2054" max="2054" width="43.5703125" style="282" customWidth="1"/>
    <col min="2055" max="2055" width="3.42578125" style="282" customWidth="1"/>
    <col min="2056" max="2056" width="13.7109375" style="282" customWidth="1"/>
    <col min="2057" max="2057" width="5.42578125" style="282" customWidth="1"/>
    <col min="2058" max="2058" width="43.5703125" style="282" customWidth="1"/>
    <col min="2059" max="2059" width="5.42578125" style="282" customWidth="1"/>
    <col min="2060" max="2060" width="43.5703125" style="282" customWidth="1"/>
    <col min="2061" max="2061" width="5.42578125" style="282" customWidth="1"/>
    <col min="2062" max="2062" width="43.5703125" style="282" customWidth="1"/>
    <col min="2063" max="2063" width="5.42578125" style="282" customWidth="1"/>
    <col min="2064" max="2064" width="43.5703125" style="282" customWidth="1"/>
    <col min="2065" max="2065" width="2.85546875" style="282" customWidth="1"/>
    <col min="2066" max="2302" width="11.42578125" style="282"/>
    <col min="2303" max="2303" width="5.42578125" style="282" customWidth="1"/>
    <col min="2304" max="2304" width="43.5703125" style="282" customWidth="1"/>
    <col min="2305" max="2305" width="5.42578125" style="282" customWidth="1"/>
    <col min="2306" max="2306" width="43.5703125" style="282" customWidth="1"/>
    <col min="2307" max="2307" width="5.42578125" style="282" customWidth="1"/>
    <col min="2308" max="2308" width="43.5703125" style="282" customWidth="1"/>
    <col min="2309" max="2309" width="5.42578125" style="282" customWidth="1"/>
    <col min="2310" max="2310" width="43.5703125" style="282" customWidth="1"/>
    <col min="2311" max="2311" width="3.42578125" style="282" customWidth="1"/>
    <col min="2312" max="2312" width="13.7109375" style="282" customWidth="1"/>
    <col min="2313" max="2313" width="5.42578125" style="282" customWidth="1"/>
    <col min="2314" max="2314" width="43.5703125" style="282" customWidth="1"/>
    <col min="2315" max="2315" width="5.42578125" style="282" customWidth="1"/>
    <col min="2316" max="2316" width="43.5703125" style="282" customWidth="1"/>
    <col min="2317" max="2317" width="5.42578125" style="282" customWidth="1"/>
    <col min="2318" max="2318" width="43.5703125" style="282" customWidth="1"/>
    <col min="2319" max="2319" width="5.42578125" style="282" customWidth="1"/>
    <col min="2320" max="2320" width="43.5703125" style="282" customWidth="1"/>
    <col min="2321" max="2321" width="2.85546875" style="282" customWidth="1"/>
    <col min="2322" max="2558" width="11.42578125" style="282"/>
    <col min="2559" max="2559" width="5.42578125" style="282" customWidth="1"/>
    <col min="2560" max="2560" width="43.5703125" style="282" customWidth="1"/>
    <col min="2561" max="2561" width="5.42578125" style="282" customWidth="1"/>
    <col min="2562" max="2562" width="43.5703125" style="282" customWidth="1"/>
    <col min="2563" max="2563" width="5.42578125" style="282" customWidth="1"/>
    <col min="2564" max="2564" width="43.5703125" style="282" customWidth="1"/>
    <col min="2565" max="2565" width="5.42578125" style="282" customWidth="1"/>
    <col min="2566" max="2566" width="43.5703125" style="282" customWidth="1"/>
    <col min="2567" max="2567" width="3.42578125" style="282" customWidth="1"/>
    <col min="2568" max="2568" width="13.7109375" style="282" customWidth="1"/>
    <col min="2569" max="2569" width="5.42578125" style="282" customWidth="1"/>
    <col min="2570" max="2570" width="43.5703125" style="282" customWidth="1"/>
    <col min="2571" max="2571" width="5.42578125" style="282" customWidth="1"/>
    <col min="2572" max="2572" width="43.5703125" style="282" customWidth="1"/>
    <col min="2573" max="2573" width="5.42578125" style="282" customWidth="1"/>
    <col min="2574" max="2574" width="43.5703125" style="282" customWidth="1"/>
    <col min="2575" max="2575" width="5.42578125" style="282" customWidth="1"/>
    <col min="2576" max="2576" width="43.5703125" style="282" customWidth="1"/>
    <col min="2577" max="2577" width="2.85546875" style="282" customWidth="1"/>
    <col min="2578" max="2814" width="11.42578125" style="282"/>
    <col min="2815" max="2815" width="5.42578125" style="282" customWidth="1"/>
    <col min="2816" max="2816" width="43.5703125" style="282" customWidth="1"/>
    <col min="2817" max="2817" width="5.42578125" style="282" customWidth="1"/>
    <col min="2818" max="2818" width="43.5703125" style="282" customWidth="1"/>
    <col min="2819" max="2819" width="5.42578125" style="282" customWidth="1"/>
    <col min="2820" max="2820" width="43.5703125" style="282" customWidth="1"/>
    <col min="2821" max="2821" width="5.42578125" style="282" customWidth="1"/>
    <col min="2822" max="2822" width="43.5703125" style="282" customWidth="1"/>
    <col min="2823" max="2823" width="3.42578125" style="282" customWidth="1"/>
    <col min="2824" max="2824" width="13.7109375" style="282" customWidth="1"/>
    <col min="2825" max="2825" width="5.42578125" style="282" customWidth="1"/>
    <col min="2826" max="2826" width="43.5703125" style="282" customWidth="1"/>
    <col min="2827" max="2827" width="5.42578125" style="282" customWidth="1"/>
    <col min="2828" max="2828" width="43.5703125" style="282" customWidth="1"/>
    <col min="2829" max="2829" width="5.42578125" style="282" customWidth="1"/>
    <col min="2830" max="2830" width="43.5703125" style="282" customWidth="1"/>
    <col min="2831" max="2831" width="5.42578125" style="282" customWidth="1"/>
    <col min="2832" max="2832" width="43.5703125" style="282" customWidth="1"/>
    <col min="2833" max="2833" width="2.85546875" style="282" customWidth="1"/>
    <col min="2834" max="3070" width="11.42578125" style="282"/>
    <col min="3071" max="3071" width="5.42578125" style="282" customWidth="1"/>
    <col min="3072" max="3072" width="43.5703125" style="282" customWidth="1"/>
    <col min="3073" max="3073" width="5.42578125" style="282" customWidth="1"/>
    <col min="3074" max="3074" width="43.5703125" style="282" customWidth="1"/>
    <col min="3075" max="3075" width="5.42578125" style="282" customWidth="1"/>
    <col min="3076" max="3076" width="43.5703125" style="282" customWidth="1"/>
    <col min="3077" max="3077" width="5.42578125" style="282" customWidth="1"/>
    <col min="3078" max="3078" width="43.5703125" style="282" customWidth="1"/>
    <col min="3079" max="3079" width="3.42578125" style="282" customWidth="1"/>
    <col min="3080" max="3080" width="13.7109375" style="282" customWidth="1"/>
    <col min="3081" max="3081" width="5.42578125" style="282" customWidth="1"/>
    <col min="3082" max="3082" width="43.5703125" style="282" customWidth="1"/>
    <col min="3083" max="3083" width="5.42578125" style="282" customWidth="1"/>
    <col min="3084" max="3084" width="43.5703125" style="282" customWidth="1"/>
    <col min="3085" max="3085" width="5.42578125" style="282" customWidth="1"/>
    <col min="3086" max="3086" width="43.5703125" style="282" customWidth="1"/>
    <col min="3087" max="3087" width="5.42578125" style="282" customWidth="1"/>
    <col min="3088" max="3088" width="43.5703125" style="282" customWidth="1"/>
    <col min="3089" max="3089" width="2.85546875" style="282" customWidth="1"/>
    <col min="3090" max="3326" width="11.42578125" style="282"/>
    <col min="3327" max="3327" width="5.42578125" style="282" customWidth="1"/>
    <col min="3328" max="3328" width="43.5703125" style="282" customWidth="1"/>
    <col min="3329" max="3329" width="5.42578125" style="282" customWidth="1"/>
    <col min="3330" max="3330" width="43.5703125" style="282" customWidth="1"/>
    <col min="3331" max="3331" width="5.42578125" style="282" customWidth="1"/>
    <col min="3332" max="3332" width="43.5703125" style="282" customWidth="1"/>
    <col min="3333" max="3333" width="5.42578125" style="282" customWidth="1"/>
    <col min="3334" max="3334" width="43.5703125" style="282" customWidth="1"/>
    <col min="3335" max="3335" width="3.42578125" style="282" customWidth="1"/>
    <col min="3336" max="3336" width="13.7109375" style="282" customWidth="1"/>
    <col min="3337" max="3337" width="5.42578125" style="282" customWidth="1"/>
    <col min="3338" max="3338" width="43.5703125" style="282" customWidth="1"/>
    <col min="3339" max="3339" width="5.42578125" style="282" customWidth="1"/>
    <col min="3340" max="3340" width="43.5703125" style="282" customWidth="1"/>
    <col min="3341" max="3341" width="5.42578125" style="282" customWidth="1"/>
    <col min="3342" max="3342" width="43.5703125" style="282" customWidth="1"/>
    <col min="3343" max="3343" width="5.42578125" style="282" customWidth="1"/>
    <col min="3344" max="3344" width="43.5703125" style="282" customWidth="1"/>
    <col min="3345" max="3345" width="2.85546875" style="282" customWidth="1"/>
    <col min="3346" max="3582" width="11.42578125" style="282"/>
    <col min="3583" max="3583" width="5.42578125" style="282" customWidth="1"/>
    <col min="3584" max="3584" width="43.5703125" style="282" customWidth="1"/>
    <col min="3585" max="3585" width="5.42578125" style="282" customWidth="1"/>
    <col min="3586" max="3586" width="43.5703125" style="282" customWidth="1"/>
    <col min="3587" max="3587" width="5.42578125" style="282" customWidth="1"/>
    <col min="3588" max="3588" width="43.5703125" style="282" customWidth="1"/>
    <col min="3589" max="3589" width="5.42578125" style="282" customWidth="1"/>
    <col min="3590" max="3590" width="43.5703125" style="282" customWidth="1"/>
    <col min="3591" max="3591" width="3.42578125" style="282" customWidth="1"/>
    <col min="3592" max="3592" width="13.7109375" style="282" customWidth="1"/>
    <col min="3593" max="3593" width="5.42578125" style="282" customWidth="1"/>
    <col min="3594" max="3594" width="43.5703125" style="282" customWidth="1"/>
    <col min="3595" max="3595" width="5.42578125" style="282" customWidth="1"/>
    <col min="3596" max="3596" width="43.5703125" style="282" customWidth="1"/>
    <col min="3597" max="3597" width="5.42578125" style="282" customWidth="1"/>
    <col min="3598" max="3598" width="43.5703125" style="282" customWidth="1"/>
    <col min="3599" max="3599" width="5.42578125" style="282" customWidth="1"/>
    <col min="3600" max="3600" width="43.5703125" style="282" customWidth="1"/>
    <col min="3601" max="3601" width="2.85546875" style="282" customWidth="1"/>
    <col min="3602" max="3838" width="11.42578125" style="282"/>
    <col min="3839" max="3839" width="5.42578125" style="282" customWidth="1"/>
    <col min="3840" max="3840" width="43.5703125" style="282" customWidth="1"/>
    <col min="3841" max="3841" width="5.42578125" style="282" customWidth="1"/>
    <col min="3842" max="3842" width="43.5703125" style="282" customWidth="1"/>
    <col min="3843" max="3843" width="5.42578125" style="282" customWidth="1"/>
    <col min="3844" max="3844" width="43.5703125" style="282" customWidth="1"/>
    <col min="3845" max="3845" width="5.42578125" style="282" customWidth="1"/>
    <col min="3846" max="3846" width="43.5703125" style="282" customWidth="1"/>
    <col min="3847" max="3847" width="3.42578125" style="282" customWidth="1"/>
    <col min="3848" max="3848" width="13.7109375" style="282" customWidth="1"/>
    <col min="3849" max="3849" width="5.42578125" style="282" customWidth="1"/>
    <col min="3850" max="3850" width="43.5703125" style="282" customWidth="1"/>
    <col min="3851" max="3851" width="5.42578125" style="282" customWidth="1"/>
    <col min="3852" max="3852" width="43.5703125" style="282" customWidth="1"/>
    <col min="3853" max="3853" width="5.42578125" style="282" customWidth="1"/>
    <col min="3854" max="3854" width="43.5703125" style="282" customWidth="1"/>
    <col min="3855" max="3855" width="5.42578125" style="282" customWidth="1"/>
    <col min="3856" max="3856" width="43.5703125" style="282" customWidth="1"/>
    <col min="3857" max="3857" width="2.85546875" style="282" customWidth="1"/>
    <col min="3858" max="4094" width="11.42578125" style="282"/>
    <col min="4095" max="4095" width="5.42578125" style="282" customWidth="1"/>
    <col min="4096" max="4096" width="43.5703125" style="282" customWidth="1"/>
    <col min="4097" max="4097" width="5.42578125" style="282" customWidth="1"/>
    <col min="4098" max="4098" width="43.5703125" style="282" customWidth="1"/>
    <col min="4099" max="4099" width="5.42578125" style="282" customWidth="1"/>
    <col min="4100" max="4100" width="43.5703125" style="282" customWidth="1"/>
    <col min="4101" max="4101" width="5.42578125" style="282" customWidth="1"/>
    <col min="4102" max="4102" width="43.5703125" style="282" customWidth="1"/>
    <col min="4103" max="4103" width="3.42578125" style="282" customWidth="1"/>
    <col min="4104" max="4104" width="13.7109375" style="282" customWidth="1"/>
    <col min="4105" max="4105" width="5.42578125" style="282" customWidth="1"/>
    <col min="4106" max="4106" width="43.5703125" style="282" customWidth="1"/>
    <col min="4107" max="4107" width="5.42578125" style="282" customWidth="1"/>
    <col min="4108" max="4108" width="43.5703125" style="282" customWidth="1"/>
    <col min="4109" max="4109" width="5.42578125" style="282" customWidth="1"/>
    <col min="4110" max="4110" width="43.5703125" style="282" customWidth="1"/>
    <col min="4111" max="4111" width="5.42578125" style="282" customWidth="1"/>
    <col min="4112" max="4112" width="43.5703125" style="282" customWidth="1"/>
    <col min="4113" max="4113" width="2.85546875" style="282" customWidth="1"/>
    <col min="4114" max="4350" width="11.42578125" style="282"/>
    <col min="4351" max="4351" width="5.42578125" style="282" customWidth="1"/>
    <col min="4352" max="4352" width="43.5703125" style="282" customWidth="1"/>
    <col min="4353" max="4353" width="5.42578125" style="282" customWidth="1"/>
    <col min="4354" max="4354" width="43.5703125" style="282" customWidth="1"/>
    <col min="4355" max="4355" width="5.42578125" style="282" customWidth="1"/>
    <col min="4356" max="4356" width="43.5703125" style="282" customWidth="1"/>
    <col min="4357" max="4357" width="5.42578125" style="282" customWidth="1"/>
    <col min="4358" max="4358" width="43.5703125" style="282" customWidth="1"/>
    <col min="4359" max="4359" width="3.42578125" style="282" customWidth="1"/>
    <col min="4360" max="4360" width="13.7109375" style="282" customWidth="1"/>
    <col min="4361" max="4361" width="5.42578125" style="282" customWidth="1"/>
    <col min="4362" max="4362" width="43.5703125" style="282" customWidth="1"/>
    <col min="4363" max="4363" width="5.42578125" style="282" customWidth="1"/>
    <col min="4364" max="4364" width="43.5703125" style="282" customWidth="1"/>
    <col min="4365" max="4365" width="5.42578125" style="282" customWidth="1"/>
    <col min="4366" max="4366" width="43.5703125" style="282" customWidth="1"/>
    <col min="4367" max="4367" width="5.42578125" style="282" customWidth="1"/>
    <col min="4368" max="4368" width="43.5703125" style="282" customWidth="1"/>
    <col min="4369" max="4369" width="2.85546875" style="282" customWidth="1"/>
    <col min="4370" max="4606" width="11.42578125" style="282"/>
    <col min="4607" max="4607" width="5.42578125" style="282" customWidth="1"/>
    <col min="4608" max="4608" width="43.5703125" style="282" customWidth="1"/>
    <col min="4609" max="4609" width="5.42578125" style="282" customWidth="1"/>
    <col min="4610" max="4610" width="43.5703125" style="282" customWidth="1"/>
    <col min="4611" max="4611" width="5.42578125" style="282" customWidth="1"/>
    <col min="4612" max="4612" width="43.5703125" style="282" customWidth="1"/>
    <col min="4613" max="4613" width="5.42578125" style="282" customWidth="1"/>
    <col min="4614" max="4614" width="43.5703125" style="282" customWidth="1"/>
    <col min="4615" max="4615" width="3.42578125" style="282" customWidth="1"/>
    <col min="4616" max="4616" width="13.7109375" style="282" customWidth="1"/>
    <col min="4617" max="4617" width="5.42578125" style="282" customWidth="1"/>
    <col min="4618" max="4618" width="43.5703125" style="282" customWidth="1"/>
    <col min="4619" max="4619" width="5.42578125" style="282" customWidth="1"/>
    <col min="4620" max="4620" width="43.5703125" style="282" customWidth="1"/>
    <col min="4621" max="4621" width="5.42578125" style="282" customWidth="1"/>
    <col min="4622" max="4622" width="43.5703125" style="282" customWidth="1"/>
    <col min="4623" max="4623" width="5.42578125" style="282" customWidth="1"/>
    <col min="4624" max="4624" width="43.5703125" style="282" customWidth="1"/>
    <col min="4625" max="4625" width="2.85546875" style="282" customWidth="1"/>
    <col min="4626" max="4862" width="11.42578125" style="282"/>
    <col min="4863" max="4863" width="5.42578125" style="282" customWidth="1"/>
    <col min="4864" max="4864" width="43.5703125" style="282" customWidth="1"/>
    <col min="4865" max="4865" width="5.42578125" style="282" customWidth="1"/>
    <col min="4866" max="4866" width="43.5703125" style="282" customWidth="1"/>
    <col min="4867" max="4867" width="5.42578125" style="282" customWidth="1"/>
    <col min="4868" max="4868" width="43.5703125" style="282" customWidth="1"/>
    <col min="4869" max="4869" width="5.42578125" style="282" customWidth="1"/>
    <col min="4870" max="4870" width="43.5703125" style="282" customWidth="1"/>
    <col min="4871" max="4871" width="3.42578125" style="282" customWidth="1"/>
    <col min="4872" max="4872" width="13.7109375" style="282" customWidth="1"/>
    <col min="4873" max="4873" width="5.42578125" style="282" customWidth="1"/>
    <col min="4874" max="4874" width="43.5703125" style="282" customWidth="1"/>
    <col min="4875" max="4875" width="5.42578125" style="282" customWidth="1"/>
    <col min="4876" max="4876" width="43.5703125" style="282" customWidth="1"/>
    <col min="4877" max="4877" width="5.42578125" style="282" customWidth="1"/>
    <col min="4878" max="4878" width="43.5703125" style="282" customWidth="1"/>
    <col min="4879" max="4879" width="5.42578125" style="282" customWidth="1"/>
    <col min="4880" max="4880" width="43.5703125" style="282" customWidth="1"/>
    <col min="4881" max="4881" width="2.85546875" style="282" customWidth="1"/>
    <col min="4882" max="5118" width="11.42578125" style="282"/>
    <col min="5119" max="5119" width="5.42578125" style="282" customWidth="1"/>
    <col min="5120" max="5120" width="43.5703125" style="282" customWidth="1"/>
    <col min="5121" max="5121" width="5.42578125" style="282" customWidth="1"/>
    <col min="5122" max="5122" width="43.5703125" style="282" customWidth="1"/>
    <col min="5123" max="5123" width="5.42578125" style="282" customWidth="1"/>
    <col min="5124" max="5124" width="43.5703125" style="282" customWidth="1"/>
    <col min="5125" max="5125" width="5.42578125" style="282" customWidth="1"/>
    <col min="5126" max="5126" width="43.5703125" style="282" customWidth="1"/>
    <col min="5127" max="5127" width="3.42578125" style="282" customWidth="1"/>
    <col min="5128" max="5128" width="13.7109375" style="282" customWidth="1"/>
    <col min="5129" max="5129" width="5.42578125" style="282" customWidth="1"/>
    <col min="5130" max="5130" width="43.5703125" style="282" customWidth="1"/>
    <col min="5131" max="5131" width="5.42578125" style="282" customWidth="1"/>
    <col min="5132" max="5132" width="43.5703125" style="282" customWidth="1"/>
    <col min="5133" max="5133" width="5.42578125" style="282" customWidth="1"/>
    <col min="5134" max="5134" width="43.5703125" style="282" customWidth="1"/>
    <col min="5135" max="5135" width="5.42578125" style="282" customWidth="1"/>
    <col min="5136" max="5136" width="43.5703125" style="282" customWidth="1"/>
    <col min="5137" max="5137" width="2.85546875" style="282" customWidth="1"/>
    <col min="5138" max="5374" width="11.42578125" style="282"/>
    <col min="5375" max="5375" width="5.42578125" style="282" customWidth="1"/>
    <col min="5376" max="5376" width="43.5703125" style="282" customWidth="1"/>
    <col min="5377" max="5377" width="5.42578125" style="282" customWidth="1"/>
    <col min="5378" max="5378" width="43.5703125" style="282" customWidth="1"/>
    <col min="5379" max="5379" width="5.42578125" style="282" customWidth="1"/>
    <col min="5380" max="5380" width="43.5703125" style="282" customWidth="1"/>
    <col min="5381" max="5381" width="5.42578125" style="282" customWidth="1"/>
    <col min="5382" max="5382" width="43.5703125" style="282" customWidth="1"/>
    <col min="5383" max="5383" width="3.42578125" style="282" customWidth="1"/>
    <col min="5384" max="5384" width="13.7109375" style="282" customWidth="1"/>
    <col min="5385" max="5385" width="5.42578125" style="282" customWidth="1"/>
    <col min="5386" max="5386" width="43.5703125" style="282" customWidth="1"/>
    <col min="5387" max="5387" width="5.42578125" style="282" customWidth="1"/>
    <col min="5388" max="5388" width="43.5703125" style="282" customWidth="1"/>
    <col min="5389" max="5389" width="5.42578125" style="282" customWidth="1"/>
    <col min="5390" max="5390" width="43.5703125" style="282" customWidth="1"/>
    <col min="5391" max="5391" width="5.42578125" style="282" customWidth="1"/>
    <col min="5392" max="5392" width="43.5703125" style="282" customWidth="1"/>
    <col min="5393" max="5393" width="2.85546875" style="282" customWidth="1"/>
    <col min="5394" max="5630" width="11.42578125" style="282"/>
    <col min="5631" max="5631" width="5.42578125" style="282" customWidth="1"/>
    <col min="5632" max="5632" width="43.5703125" style="282" customWidth="1"/>
    <col min="5633" max="5633" width="5.42578125" style="282" customWidth="1"/>
    <col min="5634" max="5634" width="43.5703125" style="282" customWidth="1"/>
    <col min="5635" max="5635" width="5.42578125" style="282" customWidth="1"/>
    <col min="5636" max="5636" width="43.5703125" style="282" customWidth="1"/>
    <col min="5637" max="5637" width="5.42578125" style="282" customWidth="1"/>
    <col min="5638" max="5638" width="43.5703125" style="282" customWidth="1"/>
    <col min="5639" max="5639" width="3.42578125" style="282" customWidth="1"/>
    <col min="5640" max="5640" width="13.7109375" style="282" customWidth="1"/>
    <col min="5641" max="5641" width="5.42578125" style="282" customWidth="1"/>
    <col min="5642" max="5642" width="43.5703125" style="282" customWidth="1"/>
    <col min="5643" max="5643" width="5.42578125" style="282" customWidth="1"/>
    <col min="5644" max="5644" width="43.5703125" style="282" customWidth="1"/>
    <col min="5645" max="5645" width="5.42578125" style="282" customWidth="1"/>
    <col min="5646" max="5646" width="43.5703125" style="282" customWidth="1"/>
    <col min="5647" max="5647" width="5.42578125" style="282" customWidth="1"/>
    <col min="5648" max="5648" width="43.5703125" style="282" customWidth="1"/>
    <col min="5649" max="5649" width="2.85546875" style="282" customWidth="1"/>
    <col min="5650" max="5886" width="11.42578125" style="282"/>
    <col min="5887" max="5887" width="5.42578125" style="282" customWidth="1"/>
    <col min="5888" max="5888" width="43.5703125" style="282" customWidth="1"/>
    <col min="5889" max="5889" width="5.42578125" style="282" customWidth="1"/>
    <col min="5890" max="5890" width="43.5703125" style="282" customWidth="1"/>
    <col min="5891" max="5891" width="5.42578125" style="282" customWidth="1"/>
    <col min="5892" max="5892" width="43.5703125" style="282" customWidth="1"/>
    <col min="5893" max="5893" width="5.42578125" style="282" customWidth="1"/>
    <col min="5894" max="5894" width="43.5703125" style="282" customWidth="1"/>
    <col min="5895" max="5895" width="3.42578125" style="282" customWidth="1"/>
    <col min="5896" max="5896" width="13.7109375" style="282" customWidth="1"/>
    <col min="5897" max="5897" width="5.42578125" style="282" customWidth="1"/>
    <col min="5898" max="5898" width="43.5703125" style="282" customWidth="1"/>
    <col min="5899" max="5899" width="5.42578125" style="282" customWidth="1"/>
    <col min="5900" max="5900" width="43.5703125" style="282" customWidth="1"/>
    <col min="5901" max="5901" width="5.42578125" style="282" customWidth="1"/>
    <col min="5902" max="5902" width="43.5703125" style="282" customWidth="1"/>
    <col min="5903" max="5903" width="5.42578125" style="282" customWidth="1"/>
    <col min="5904" max="5904" width="43.5703125" style="282" customWidth="1"/>
    <col min="5905" max="5905" width="2.85546875" style="282" customWidth="1"/>
    <col min="5906" max="6142" width="11.42578125" style="282"/>
    <col min="6143" max="6143" width="5.42578125" style="282" customWidth="1"/>
    <col min="6144" max="6144" width="43.5703125" style="282" customWidth="1"/>
    <col min="6145" max="6145" width="5.42578125" style="282" customWidth="1"/>
    <col min="6146" max="6146" width="43.5703125" style="282" customWidth="1"/>
    <col min="6147" max="6147" width="5.42578125" style="282" customWidth="1"/>
    <col min="6148" max="6148" width="43.5703125" style="282" customWidth="1"/>
    <col min="6149" max="6149" width="5.42578125" style="282" customWidth="1"/>
    <col min="6150" max="6150" width="43.5703125" style="282" customWidth="1"/>
    <col min="6151" max="6151" width="3.42578125" style="282" customWidth="1"/>
    <col min="6152" max="6152" width="13.7109375" style="282" customWidth="1"/>
    <col min="6153" max="6153" width="5.42578125" style="282" customWidth="1"/>
    <col min="6154" max="6154" width="43.5703125" style="282" customWidth="1"/>
    <col min="6155" max="6155" width="5.42578125" style="282" customWidth="1"/>
    <col min="6156" max="6156" width="43.5703125" style="282" customWidth="1"/>
    <col min="6157" max="6157" width="5.42578125" style="282" customWidth="1"/>
    <col min="6158" max="6158" width="43.5703125" style="282" customWidth="1"/>
    <col min="6159" max="6159" width="5.42578125" style="282" customWidth="1"/>
    <col min="6160" max="6160" width="43.5703125" style="282" customWidth="1"/>
    <col min="6161" max="6161" width="2.85546875" style="282" customWidth="1"/>
    <col min="6162" max="6398" width="11.42578125" style="282"/>
    <col min="6399" max="6399" width="5.42578125" style="282" customWidth="1"/>
    <col min="6400" max="6400" width="43.5703125" style="282" customWidth="1"/>
    <col min="6401" max="6401" width="5.42578125" style="282" customWidth="1"/>
    <col min="6402" max="6402" width="43.5703125" style="282" customWidth="1"/>
    <col min="6403" max="6403" width="5.42578125" style="282" customWidth="1"/>
    <col min="6404" max="6404" width="43.5703125" style="282" customWidth="1"/>
    <col min="6405" max="6405" width="5.42578125" style="282" customWidth="1"/>
    <col min="6406" max="6406" width="43.5703125" style="282" customWidth="1"/>
    <col min="6407" max="6407" width="3.42578125" style="282" customWidth="1"/>
    <col min="6408" max="6408" width="13.7109375" style="282" customWidth="1"/>
    <col min="6409" max="6409" width="5.42578125" style="282" customWidth="1"/>
    <col min="6410" max="6410" width="43.5703125" style="282" customWidth="1"/>
    <col min="6411" max="6411" width="5.42578125" style="282" customWidth="1"/>
    <col min="6412" max="6412" width="43.5703125" style="282" customWidth="1"/>
    <col min="6413" max="6413" width="5.42578125" style="282" customWidth="1"/>
    <col min="6414" max="6414" width="43.5703125" style="282" customWidth="1"/>
    <col min="6415" max="6415" width="5.42578125" style="282" customWidth="1"/>
    <col min="6416" max="6416" width="43.5703125" style="282" customWidth="1"/>
    <col min="6417" max="6417" width="2.85546875" style="282" customWidth="1"/>
    <col min="6418" max="6654" width="11.42578125" style="282"/>
    <col min="6655" max="6655" width="5.42578125" style="282" customWidth="1"/>
    <col min="6656" max="6656" width="43.5703125" style="282" customWidth="1"/>
    <col min="6657" max="6657" width="5.42578125" style="282" customWidth="1"/>
    <col min="6658" max="6658" width="43.5703125" style="282" customWidth="1"/>
    <col min="6659" max="6659" width="5.42578125" style="282" customWidth="1"/>
    <col min="6660" max="6660" width="43.5703125" style="282" customWidth="1"/>
    <col min="6661" max="6661" width="5.42578125" style="282" customWidth="1"/>
    <col min="6662" max="6662" width="43.5703125" style="282" customWidth="1"/>
    <col min="6663" max="6663" width="3.42578125" style="282" customWidth="1"/>
    <col min="6664" max="6664" width="13.7109375" style="282" customWidth="1"/>
    <col min="6665" max="6665" width="5.42578125" style="282" customWidth="1"/>
    <col min="6666" max="6666" width="43.5703125" style="282" customWidth="1"/>
    <col min="6667" max="6667" width="5.42578125" style="282" customWidth="1"/>
    <col min="6668" max="6668" width="43.5703125" style="282" customWidth="1"/>
    <col min="6669" max="6669" width="5.42578125" style="282" customWidth="1"/>
    <col min="6670" max="6670" width="43.5703125" style="282" customWidth="1"/>
    <col min="6671" max="6671" width="5.42578125" style="282" customWidth="1"/>
    <col min="6672" max="6672" width="43.5703125" style="282" customWidth="1"/>
    <col min="6673" max="6673" width="2.85546875" style="282" customWidth="1"/>
    <col min="6674" max="6910" width="11.42578125" style="282"/>
    <col min="6911" max="6911" width="5.42578125" style="282" customWidth="1"/>
    <col min="6912" max="6912" width="43.5703125" style="282" customWidth="1"/>
    <col min="6913" max="6913" width="5.42578125" style="282" customWidth="1"/>
    <col min="6914" max="6914" width="43.5703125" style="282" customWidth="1"/>
    <col min="6915" max="6915" width="5.42578125" style="282" customWidth="1"/>
    <col min="6916" max="6916" width="43.5703125" style="282" customWidth="1"/>
    <col min="6917" max="6917" width="5.42578125" style="282" customWidth="1"/>
    <col min="6918" max="6918" width="43.5703125" style="282" customWidth="1"/>
    <col min="6919" max="6919" width="3.42578125" style="282" customWidth="1"/>
    <col min="6920" max="6920" width="13.7109375" style="282" customWidth="1"/>
    <col min="6921" max="6921" width="5.42578125" style="282" customWidth="1"/>
    <col min="6922" max="6922" width="43.5703125" style="282" customWidth="1"/>
    <col min="6923" max="6923" width="5.42578125" style="282" customWidth="1"/>
    <col min="6924" max="6924" width="43.5703125" style="282" customWidth="1"/>
    <col min="6925" max="6925" width="5.42578125" style="282" customWidth="1"/>
    <col min="6926" max="6926" width="43.5703125" style="282" customWidth="1"/>
    <col min="6927" max="6927" width="5.42578125" style="282" customWidth="1"/>
    <col min="6928" max="6928" width="43.5703125" style="282" customWidth="1"/>
    <col min="6929" max="6929" width="2.85546875" style="282" customWidth="1"/>
    <col min="6930" max="7166" width="11.42578125" style="282"/>
    <col min="7167" max="7167" width="5.42578125" style="282" customWidth="1"/>
    <col min="7168" max="7168" width="43.5703125" style="282" customWidth="1"/>
    <col min="7169" max="7169" width="5.42578125" style="282" customWidth="1"/>
    <col min="7170" max="7170" width="43.5703125" style="282" customWidth="1"/>
    <col min="7171" max="7171" width="5.42578125" style="282" customWidth="1"/>
    <col min="7172" max="7172" width="43.5703125" style="282" customWidth="1"/>
    <col min="7173" max="7173" width="5.42578125" style="282" customWidth="1"/>
    <col min="7174" max="7174" width="43.5703125" style="282" customWidth="1"/>
    <col min="7175" max="7175" width="3.42578125" style="282" customWidth="1"/>
    <col min="7176" max="7176" width="13.7109375" style="282" customWidth="1"/>
    <col min="7177" max="7177" width="5.42578125" style="282" customWidth="1"/>
    <col min="7178" max="7178" width="43.5703125" style="282" customWidth="1"/>
    <col min="7179" max="7179" width="5.42578125" style="282" customWidth="1"/>
    <col min="7180" max="7180" width="43.5703125" style="282" customWidth="1"/>
    <col min="7181" max="7181" width="5.42578125" style="282" customWidth="1"/>
    <col min="7182" max="7182" width="43.5703125" style="282" customWidth="1"/>
    <col min="7183" max="7183" width="5.42578125" style="282" customWidth="1"/>
    <col min="7184" max="7184" width="43.5703125" style="282" customWidth="1"/>
    <col min="7185" max="7185" width="2.85546875" style="282" customWidth="1"/>
    <col min="7186" max="7422" width="11.42578125" style="282"/>
    <col min="7423" max="7423" width="5.42578125" style="282" customWidth="1"/>
    <col min="7424" max="7424" width="43.5703125" style="282" customWidth="1"/>
    <col min="7425" max="7425" width="5.42578125" style="282" customWidth="1"/>
    <col min="7426" max="7426" width="43.5703125" style="282" customWidth="1"/>
    <col min="7427" max="7427" width="5.42578125" style="282" customWidth="1"/>
    <col min="7428" max="7428" width="43.5703125" style="282" customWidth="1"/>
    <col min="7429" max="7429" width="5.42578125" style="282" customWidth="1"/>
    <col min="7430" max="7430" width="43.5703125" style="282" customWidth="1"/>
    <col min="7431" max="7431" width="3.42578125" style="282" customWidth="1"/>
    <col min="7432" max="7432" width="13.7109375" style="282" customWidth="1"/>
    <col min="7433" max="7433" width="5.42578125" style="282" customWidth="1"/>
    <col min="7434" max="7434" width="43.5703125" style="282" customWidth="1"/>
    <col min="7435" max="7435" width="5.42578125" style="282" customWidth="1"/>
    <col min="7436" max="7436" width="43.5703125" style="282" customWidth="1"/>
    <col min="7437" max="7437" width="5.42578125" style="282" customWidth="1"/>
    <col min="7438" max="7438" width="43.5703125" style="282" customWidth="1"/>
    <col min="7439" max="7439" width="5.42578125" style="282" customWidth="1"/>
    <col min="7440" max="7440" width="43.5703125" style="282" customWidth="1"/>
    <col min="7441" max="7441" width="2.85546875" style="282" customWidth="1"/>
    <col min="7442" max="7678" width="11.42578125" style="282"/>
    <col min="7679" max="7679" width="5.42578125" style="282" customWidth="1"/>
    <col min="7680" max="7680" width="43.5703125" style="282" customWidth="1"/>
    <col min="7681" max="7681" width="5.42578125" style="282" customWidth="1"/>
    <col min="7682" max="7682" width="43.5703125" style="282" customWidth="1"/>
    <col min="7683" max="7683" width="5.42578125" style="282" customWidth="1"/>
    <col min="7684" max="7684" width="43.5703125" style="282" customWidth="1"/>
    <col min="7685" max="7685" width="5.42578125" style="282" customWidth="1"/>
    <col min="7686" max="7686" width="43.5703125" style="282" customWidth="1"/>
    <col min="7687" max="7687" width="3.42578125" style="282" customWidth="1"/>
    <col min="7688" max="7688" width="13.7109375" style="282" customWidth="1"/>
    <col min="7689" max="7689" width="5.42578125" style="282" customWidth="1"/>
    <col min="7690" max="7690" width="43.5703125" style="282" customWidth="1"/>
    <col min="7691" max="7691" width="5.42578125" style="282" customWidth="1"/>
    <col min="7692" max="7692" width="43.5703125" style="282" customWidth="1"/>
    <col min="7693" max="7693" width="5.42578125" style="282" customWidth="1"/>
    <col min="7694" max="7694" width="43.5703125" style="282" customWidth="1"/>
    <col min="7695" max="7695" width="5.42578125" style="282" customWidth="1"/>
    <col min="7696" max="7696" width="43.5703125" style="282" customWidth="1"/>
    <col min="7697" max="7697" width="2.85546875" style="282" customWidth="1"/>
    <col min="7698" max="7934" width="11.42578125" style="282"/>
    <col min="7935" max="7935" width="5.42578125" style="282" customWidth="1"/>
    <col min="7936" max="7936" width="43.5703125" style="282" customWidth="1"/>
    <col min="7937" max="7937" width="5.42578125" style="282" customWidth="1"/>
    <col min="7938" max="7938" width="43.5703125" style="282" customWidth="1"/>
    <col min="7939" max="7939" width="5.42578125" style="282" customWidth="1"/>
    <col min="7940" max="7940" width="43.5703125" style="282" customWidth="1"/>
    <col min="7941" max="7941" width="5.42578125" style="282" customWidth="1"/>
    <col min="7942" max="7942" width="43.5703125" style="282" customWidth="1"/>
    <col min="7943" max="7943" width="3.42578125" style="282" customWidth="1"/>
    <col min="7944" max="7944" width="13.7109375" style="282" customWidth="1"/>
    <col min="7945" max="7945" width="5.42578125" style="282" customWidth="1"/>
    <col min="7946" max="7946" width="43.5703125" style="282" customWidth="1"/>
    <col min="7947" max="7947" width="5.42578125" style="282" customWidth="1"/>
    <col min="7948" max="7948" width="43.5703125" style="282" customWidth="1"/>
    <col min="7949" max="7949" width="5.42578125" style="282" customWidth="1"/>
    <col min="7950" max="7950" width="43.5703125" style="282" customWidth="1"/>
    <col min="7951" max="7951" width="5.42578125" style="282" customWidth="1"/>
    <col min="7952" max="7952" width="43.5703125" style="282" customWidth="1"/>
    <col min="7953" max="7953" width="2.85546875" style="282" customWidth="1"/>
    <col min="7954" max="8190" width="11.42578125" style="282"/>
    <col min="8191" max="8191" width="5.42578125" style="282" customWidth="1"/>
    <col min="8192" max="8192" width="43.5703125" style="282" customWidth="1"/>
    <col min="8193" max="8193" width="5.42578125" style="282" customWidth="1"/>
    <col min="8194" max="8194" width="43.5703125" style="282" customWidth="1"/>
    <col min="8195" max="8195" width="5.42578125" style="282" customWidth="1"/>
    <col min="8196" max="8196" width="43.5703125" style="282" customWidth="1"/>
    <col min="8197" max="8197" width="5.42578125" style="282" customWidth="1"/>
    <col min="8198" max="8198" width="43.5703125" style="282" customWidth="1"/>
    <col min="8199" max="8199" width="3.42578125" style="282" customWidth="1"/>
    <col min="8200" max="8200" width="13.7109375" style="282" customWidth="1"/>
    <col min="8201" max="8201" width="5.42578125" style="282" customWidth="1"/>
    <col min="8202" max="8202" width="43.5703125" style="282" customWidth="1"/>
    <col min="8203" max="8203" width="5.42578125" style="282" customWidth="1"/>
    <col min="8204" max="8204" width="43.5703125" style="282" customWidth="1"/>
    <col min="8205" max="8205" width="5.42578125" style="282" customWidth="1"/>
    <col min="8206" max="8206" width="43.5703125" style="282" customWidth="1"/>
    <col min="8207" max="8207" width="5.42578125" style="282" customWidth="1"/>
    <col min="8208" max="8208" width="43.5703125" style="282" customWidth="1"/>
    <col min="8209" max="8209" width="2.85546875" style="282" customWidth="1"/>
    <col min="8210" max="8446" width="11.42578125" style="282"/>
    <col min="8447" max="8447" width="5.42578125" style="282" customWidth="1"/>
    <col min="8448" max="8448" width="43.5703125" style="282" customWidth="1"/>
    <col min="8449" max="8449" width="5.42578125" style="282" customWidth="1"/>
    <col min="8450" max="8450" width="43.5703125" style="282" customWidth="1"/>
    <col min="8451" max="8451" width="5.42578125" style="282" customWidth="1"/>
    <col min="8452" max="8452" width="43.5703125" style="282" customWidth="1"/>
    <col min="8453" max="8453" width="5.42578125" style="282" customWidth="1"/>
    <col min="8454" max="8454" width="43.5703125" style="282" customWidth="1"/>
    <col min="8455" max="8455" width="3.42578125" style="282" customWidth="1"/>
    <col min="8456" max="8456" width="13.7109375" style="282" customWidth="1"/>
    <col min="8457" max="8457" width="5.42578125" style="282" customWidth="1"/>
    <col min="8458" max="8458" width="43.5703125" style="282" customWidth="1"/>
    <col min="8459" max="8459" width="5.42578125" style="282" customWidth="1"/>
    <col min="8460" max="8460" width="43.5703125" style="282" customWidth="1"/>
    <col min="8461" max="8461" width="5.42578125" style="282" customWidth="1"/>
    <col min="8462" max="8462" width="43.5703125" style="282" customWidth="1"/>
    <col min="8463" max="8463" width="5.42578125" style="282" customWidth="1"/>
    <col min="8464" max="8464" width="43.5703125" style="282" customWidth="1"/>
    <col min="8465" max="8465" width="2.85546875" style="282" customWidth="1"/>
    <col min="8466" max="8702" width="11.42578125" style="282"/>
    <col min="8703" max="8703" width="5.42578125" style="282" customWidth="1"/>
    <col min="8704" max="8704" width="43.5703125" style="282" customWidth="1"/>
    <col min="8705" max="8705" width="5.42578125" style="282" customWidth="1"/>
    <col min="8706" max="8706" width="43.5703125" style="282" customWidth="1"/>
    <col min="8707" max="8707" width="5.42578125" style="282" customWidth="1"/>
    <col min="8708" max="8708" width="43.5703125" style="282" customWidth="1"/>
    <col min="8709" max="8709" width="5.42578125" style="282" customWidth="1"/>
    <col min="8710" max="8710" width="43.5703125" style="282" customWidth="1"/>
    <col min="8711" max="8711" width="3.42578125" style="282" customWidth="1"/>
    <col min="8712" max="8712" width="13.7109375" style="282" customWidth="1"/>
    <col min="8713" max="8713" width="5.42578125" style="282" customWidth="1"/>
    <col min="8714" max="8714" width="43.5703125" style="282" customWidth="1"/>
    <col min="8715" max="8715" width="5.42578125" style="282" customWidth="1"/>
    <col min="8716" max="8716" width="43.5703125" style="282" customWidth="1"/>
    <col min="8717" max="8717" width="5.42578125" style="282" customWidth="1"/>
    <col min="8718" max="8718" width="43.5703125" style="282" customWidth="1"/>
    <col min="8719" max="8719" width="5.42578125" style="282" customWidth="1"/>
    <col min="8720" max="8720" width="43.5703125" style="282" customWidth="1"/>
    <col min="8721" max="8721" width="2.85546875" style="282" customWidth="1"/>
    <col min="8722" max="8958" width="11.42578125" style="282"/>
    <col min="8959" max="8959" width="5.42578125" style="282" customWidth="1"/>
    <col min="8960" max="8960" width="43.5703125" style="282" customWidth="1"/>
    <col min="8961" max="8961" width="5.42578125" style="282" customWidth="1"/>
    <col min="8962" max="8962" width="43.5703125" style="282" customWidth="1"/>
    <col min="8963" max="8963" width="5.42578125" style="282" customWidth="1"/>
    <col min="8964" max="8964" width="43.5703125" style="282" customWidth="1"/>
    <col min="8965" max="8965" width="5.42578125" style="282" customWidth="1"/>
    <col min="8966" max="8966" width="43.5703125" style="282" customWidth="1"/>
    <col min="8967" max="8967" width="3.42578125" style="282" customWidth="1"/>
    <col min="8968" max="8968" width="13.7109375" style="282" customWidth="1"/>
    <col min="8969" max="8969" width="5.42578125" style="282" customWidth="1"/>
    <col min="8970" max="8970" width="43.5703125" style="282" customWidth="1"/>
    <col min="8971" max="8971" width="5.42578125" style="282" customWidth="1"/>
    <col min="8972" max="8972" width="43.5703125" style="282" customWidth="1"/>
    <col min="8973" max="8973" width="5.42578125" style="282" customWidth="1"/>
    <col min="8974" max="8974" width="43.5703125" style="282" customWidth="1"/>
    <col min="8975" max="8975" width="5.42578125" style="282" customWidth="1"/>
    <col min="8976" max="8976" width="43.5703125" style="282" customWidth="1"/>
    <col min="8977" max="8977" width="2.85546875" style="282" customWidth="1"/>
    <col min="8978" max="9214" width="11.42578125" style="282"/>
    <col min="9215" max="9215" width="5.42578125" style="282" customWidth="1"/>
    <col min="9216" max="9216" width="43.5703125" style="282" customWidth="1"/>
    <col min="9217" max="9217" width="5.42578125" style="282" customWidth="1"/>
    <col min="9218" max="9218" width="43.5703125" style="282" customWidth="1"/>
    <col min="9219" max="9219" width="5.42578125" style="282" customWidth="1"/>
    <col min="9220" max="9220" width="43.5703125" style="282" customWidth="1"/>
    <col min="9221" max="9221" width="5.42578125" style="282" customWidth="1"/>
    <col min="9222" max="9222" width="43.5703125" style="282" customWidth="1"/>
    <col min="9223" max="9223" width="3.42578125" style="282" customWidth="1"/>
    <col min="9224" max="9224" width="13.7109375" style="282" customWidth="1"/>
    <col min="9225" max="9225" width="5.42578125" style="282" customWidth="1"/>
    <col min="9226" max="9226" width="43.5703125" style="282" customWidth="1"/>
    <col min="9227" max="9227" width="5.42578125" style="282" customWidth="1"/>
    <col min="9228" max="9228" width="43.5703125" style="282" customWidth="1"/>
    <col min="9229" max="9229" width="5.42578125" style="282" customWidth="1"/>
    <col min="9230" max="9230" width="43.5703125" style="282" customWidth="1"/>
    <col min="9231" max="9231" width="5.42578125" style="282" customWidth="1"/>
    <col min="9232" max="9232" width="43.5703125" style="282" customWidth="1"/>
    <col min="9233" max="9233" width="2.85546875" style="282" customWidth="1"/>
    <col min="9234" max="9470" width="11.42578125" style="282"/>
    <col min="9471" max="9471" width="5.42578125" style="282" customWidth="1"/>
    <col min="9472" max="9472" width="43.5703125" style="282" customWidth="1"/>
    <col min="9473" max="9473" width="5.42578125" style="282" customWidth="1"/>
    <col min="9474" max="9474" width="43.5703125" style="282" customWidth="1"/>
    <col min="9475" max="9475" width="5.42578125" style="282" customWidth="1"/>
    <col min="9476" max="9476" width="43.5703125" style="282" customWidth="1"/>
    <col min="9477" max="9477" width="5.42578125" style="282" customWidth="1"/>
    <col min="9478" max="9478" width="43.5703125" style="282" customWidth="1"/>
    <col min="9479" max="9479" width="3.42578125" style="282" customWidth="1"/>
    <col min="9480" max="9480" width="13.7109375" style="282" customWidth="1"/>
    <col min="9481" max="9481" width="5.42578125" style="282" customWidth="1"/>
    <col min="9482" max="9482" width="43.5703125" style="282" customWidth="1"/>
    <col min="9483" max="9483" width="5.42578125" style="282" customWidth="1"/>
    <col min="9484" max="9484" width="43.5703125" style="282" customWidth="1"/>
    <col min="9485" max="9485" width="5.42578125" style="282" customWidth="1"/>
    <col min="9486" max="9486" width="43.5703125" style="282" customWidth="1"/>
    <col min="9487" max="9487" width="5.42578125" style="282" customWidth="1"/>
    <col min="9488" max="9488" width="43.5703125" style="282" customWidth="1"/>
    <col min="9489" max="9489" width="2.85546875" style="282" customWidth="1"/>
    <col min="9490" max="9726" width="11.42578125" style="282"/>
    <col min="9727" max="9727" width="5.42578125" style="282" customWidth="1"/>
    <col min="9728" max="9728" width="43.5703125" style="282" customWidth="1"/>
    <col min="9729" max="9729" width="5.42578125" style="282" customWidth="1"/>
    <col min="9730" max="9730" width="43.5703125" style="282" customWidth="1"/>
    <col min="9731" max="9731" width="5.42578125" style="282" customWidth="1"/>
    <col min="9732" max="9732" width="43.5703125" style="282" customWidth="1"/>
    <col min="9733" max="9733" width="5.42578125" style="282" customWidth="1"/>
    <col min="9734" max="9734" width="43.5703125" style="282" customWidth="1"/>
    <col min="9735" max="9735" width="3.42578125" style="282" customWidth="1"/>
    <col min="9736" max="9736" width="13.7109375" style="282" customWidth="1"/>
    <col min="9737" max="9737" width="5.42578125" style="282" customWidth="1"/>
    <col min="9738" max="9738" width="43.5703125" style="282" customWidth="1"/>
    <col min="9739" max="9739" width="5.42578125" style="282" customWidth="1"/>
    <col min="9740" max="9740" width="43.5703125" style="282" customWidth="1"/>
    <col min="9741" max="9741" width="5.42578125" style="282" customWidth="1"/>
    <col min="9742" max="9742" width="43.5703125" style="282" customWidth="1"/>
    <col min="9743" max="9743" width="5.42578125" style="282" customWidth="1"/>
    <col min="9744" max="9744" width="43.5703125" style="282" customWidth="1"/>
    <col min="9745" max="9745" width="2.85546875" style="282" customWidth="1"/>
    <col min="9746" max="9982" width="11.42578125" style="282"/>
    <col min="9983" max="9983" width="5.42578125" style="282" customWidth="1"/>
    <col min="9984" max="9984" width="43.5703125" style="282" customWidth="1"/>
    <col min="9985" max="9985" width="5.42578125" style="282" customWidth="1"/>
    <col min="9986" max="9986" width="43.5703125" style="282" customWidth="1"/>
    <col min="9987" max="9987" width="5.42578125" style="282" customWidth="1"/>
    <col min="9988" max="9988" width="43.5703125" style="282" customWidth="1"/>
    <col min="9989" max="9989" width="5.42578125" style="282" customWidth="1"/>
    <col min="9990" max="9990" width="43.5703125" style="282" customWidth="1"/>
    <col min="9991" max="9991" width="3.42578125" style="282" customWidth="1"/>
    <col min="9992" max="9992" width="13.7109375" style="282" customWidth="1"/>
    <col min="9993" max="9993" width="5.42578125" style="282" customWidth="1"/>
    <col min="9994" max="9994" width="43.5703125" style="282" customWidth="1"/>
    <col min="9995" max="9995" width="5.42578125" style="282" customWidth="1"/>
    <col min="9996" max="9996" width="43.5703125" style="282" customWidth="1"/>
    <col min="9997" max="9997" width="5.42578125" style="282" customWidth="1"/>
    <col min="9998" max="9998" width="43.5703125" style="282" customWidth="1"/>
    <col min="9999" max="9999" width="5.42578125" style="282" customWidth="1"/>
    <col min="10000" max="10000" width="43.5703125" style="282" customWidth="1"/>
    <col min="10001" max="10001" width="2.85546875" style="282" customWidth="1"/>
    <col min="10002" max="10238" width="11.42578125" style="282"/>
    <col min="10239" max="10239" width="5.42578125" style="282" customWidth="1"/>
    <col min="10240" max="10240" width="43.5703125" style="282" customWidth="1"/>
    <col min="10241" max="10241" width="5.42578125" style="282" customWidth="1"/>
    <col min="10242" max="10242" width="43.5703125" style="282" customWidth="1"/>
    <col min="10243" max="10243" width="5.42578125" style="282" customWidth="1"/>
    <col min="10244" max="10244" width="43.5703125" style="282" customWidth="1"/>
    <col min="10245" max="10245" width="5.42578125" style="282" customWidth="1"/>
    <col min="10246" max="10246" width="43.5703125" style="282" customWidth="1"/>
    <col min="10247" max="10247" width="3.42578125" style="282" customWidth="1"/>
    <col min="10248" max="10248" width="13.7109375" style="282" customWidth="1"/>
    <col min="10249" max="10249" width="5.42578125" style="282" customWidth="1"/>
    <col min="10250" max="10250" width="43.5703125" style="282" customWidth="1"/>
    <col min="10251" max="10251" width="5.42578125" style="282" customWidth="1"/>
    <col min="10252" max="10252" width="43.5703125" style="282" customWidth="1"/>
    <col min="10253" max="10253" width="5.42578125" style="282" customWidth="1"/>
    <col min="10254" max="10254" width="43.5703125" style="282" customWidth="1"/>
    <col min="10255" max="10255" width="5.42578125" style="282" customWidth="1"/>
    <col min="10256" max="10256" width="43.5703125" style="282" customWidth="1"/>
    <col min="10257" max="10257" width="2.85546875" style="282" customWidth="1"/>
    <col min="10258" max="10494" width="11.42578125" style="282"/>
    <col min="10495" max="10495" width="5.42578125" style="282" customWidth="1"/>
    <col min="10496" max="10496" width="43.5703125" style="282" customWidth="1"/>
    <col min="10497" max="10497" width="5.42578125" style="282" customWidth="1"/>
    <col min="10498" max="10498" width="43.5703125" style="282" customWidth="1"/>
    <col min="10499" max="10499" width="5.42578125" style="282" customWidth="1"/>
    <col min="10500" max="10500" width="43.5703125" style="282" customWidth="1"/>
    <col min="10501" max="10501" width="5.42578125" style="282" customWidth="1"/>
    <col min="10502" max="10502" width="43.5703125" style="282" customWidth="1"/>
    <col min="10503" max="10503" width="3.42578125" style="282" customWidth="1"/>
    <col min="10504" max="10504" width="13.7109375" style="282" customWidth="1"/>
    <col min="10505" max="10505" width="5.42578125" style="282" customWidth="1"/>
    <col min="10506" max="10506" width="43.5703125" style="282" customWidth="1"/>
    <col min="10507" max="10507" width="5.42578125" style="282" customWidth="1"/>
    <col min="10508" max="10508" width="43.5703125" style="282" customWidth="1"/>
    <col min="10509" max="10509" width="5.42578125" style="282" customWidth="1"/>
    <col min="10510" max="10510" width="43.5703125" style="282" customWidth="1"/>
    <col min="10511" max="10511" width="5.42578125" style="282" customWidth="1"/>
    <col min="10512" max="10512" width="43.5703125" style="282" customWidth="1"/>
    <col min="10513" max="10513" width="2.85546875" style="282" customWidth="1"/>
    <col min="10514" max="10750" width="11.42578125" style="282"/>
    <col min="10751" max="10751" width="5.42578125" style="282" customWidth="1"/>
    <col min="10752" max="10752" width="43.5703125" style="282" customWidth="1"/>
    <col min="10753" max="10753" width="5.42578125" style="282" customWidth="1"/>
    <col min="10754" max="10754" width="43.5703125" style="282" customWidth="1"/>
    <col min="10755" max="10755" width="5.42578125" style="282" customWidth="1"/>
    <col min="10756" max="10756" width="43.5703125" style="282" customWidth="1"/>
    <col min="10757" max="10757" width="5.42578125" style="282" customWidth="1"/>
    <col min="10758" max="10758" width="43.5703125" style="282" customWidth="1"/>
    <col min="10759" max="10759" width="3.42578125" style="282" customWidth="1"/>
    <col min="10760" max="10760" width="13.7109375" style="282" customWidth="1"/>
    <col min="10761" max="10761" width="5.42578125" style="282" customWidth="1"/>
    <col min="10762" max="10762" width="43.5703125" style="282" customWidth="1"/>
    <col min="10763" max="10763" width="5.42578125" style="282" customWidth="1"/>
    <col min="10764" max="10764" width="43.5703125" style="282" customWidth="1"/>
    <col min="10765" max="10765" width="5.42578125" style="282" customWidth="1"/>
    <col min="10766" max="10766" width="43.5703125" style="282" customWidth="1"/>
    <col min="10767" max="10767" width="5.42578125" style="282" customWidth="1"/>
    <col min="10768" max="10768" width="43.5703125" style="282" customWidth="1"/>
    <col min="10769" max="10769" width="2.85546875" style="282" customWidth="1"/>
    <col min="10770" max="11006" width="11.42578125" style="282"/>
    <col min="11007" max="11007" width="5.42578125" style="282" customWidth="1"/>
    <col min="11008" max="11008" width="43.5703125" style="282" customWidth="1"/>
    <col min="11009" max="11009" width="5.42578125" style="282" customWidth="1"/>
    <col min="11010" max="11010" width="43.5703125" style="282" customWidth="1"/>
    <col min="11011" max="11011" width="5.42578125" style="282" customWidth="1"/>
    <col min="11012" max="11012" width="43.5703125" style="282" customWidth="1"/>
    <col min="11013" max="11013" width="5.42578125" style="282" customWidth="1"/>
    <col min="11014" max="11014" width="43.5703125" style="282" customWidth="1"/>
    <col min="11015" max="11015" width="3.42578125" style="282" customWidth="1"/>
    <col min="11016" max="11016" width="13.7109375" style="282" customWidth="1"/>
    <col min="11017" max="11017" width="5.42578125" style="282" customWidth="1"/>
    <col min="11018" max="11018" width="43.5703125" style="282" customWidth="1"/>
    <col min="11019" max="11019" width="5.42578125" style="282" customWidth="1"/>
    <col min="11020" max="11020" width="43.5703125" style="282" customWidth="1"/>
    <col min="11021" max="11021" width="5.42578125" style="282" customWidth="1"/>
    <col min="11022" max="11022" width="43.5703125" style="282" customWidth="1"/>
    <col min="11023" max="11023" width="5.42578125" style="282" customWidth="1"/>
    <col min="11024" max="11024" width="43.5703125" style="282" customWidth="1"/>
    <col min="11025" max="11025" width="2.85546875" style="282" customWidth="1"/>
    <col min="11026" max="11262" width="11.42578125" style="282"/>
    <col min="11263" max="11263" width="5.42578125" style="282" customWidth="1"/>
    <col min="11264" max="11264" width="43.5703125" style="282" customWidth="1"/>
    <col min="11265" max="11265" width="5.42578125" style="282" customWidth="1"/>
    <col min="11266" max="11266" width="43.5703125" style="282" customWidth="1"/>
    <col min="11267" max="11267" width="5.42578125" style="282" customWidth="1"/>
    <col min="11268" max="11268" width="43.5703125" style="282" customWidth="1"/>
    <col min="11269" max="11269" width="5.42578125" style="282" customWidth="1"/>
    <col min="11270" max="11270" width="43.5703125" style="282" customWidth="1"/>
    <col min="11271" max="11271" width="3.42578125" style="282" customWidth="1"/>
    <col min="11272" max="11272" width="13.7109375" style="282" customWidth="1"/>
    <col min="11273" max="11273" width="5.42578125" style="282" customWidth="1"/>
    <col min="11274" max="11274" width="43.5703125" style="282" customWidth="1"/>
    <col min="11275" max="11275" width="5.42578125" style="282" customWidth="1"/>
    <col min="11276" max="11276" width="43.5703125" style="282" customWidth="1"/>
    <col min="11277" max="11277" width="5.42578125" style="282" customWidth="1"/>
    <col min="11278" max="11278" width="43.5703125" style="282" customWidth="1"/>
    <col min="11279" max="11279" width="5.42578125" style="282" customWidth="1"/>
    <col min="11280" max="11280" width="43.5703125" style="282" customWidth="1"/>
    <col min="11281" max="11281" width="2.85546875" style="282" customWidth="1"/>
    <col min="11282" max="11518" width="11.42578125" style="282"/>
    <col min="11519" max="11519" width="5.42578125" style="282" customWidth="1"/>
    <col min="11520" max="11520" width="43.5703125" style="282" customWidth="1"/>
    <col min="11521" max="11521" width="5.42578125" style="282" customWidth="1"/>
    <col min="11522" max="11522" width="43.5703125" style="282" customWidth="1"/>
    <col min="11523" max="11523" width="5.42578125" style="282" customWidth="1"/>
    <col min="11524" max="11524" width="43.5703125" style="282" customWidth="1"/>
    <col min="11525" max="11525" width="5.42578125" style="282" customWidth="1"/>
    <col min="11526" max="11526" width="43.5703125" style="282" customWidth="1"/>
    <col min="11527" max="11527" width="3.42578125" style="282" customWidth="1"/>
    <col min="11528" max="11528" width="13.7109375" style="282" customWidth="1"/>
    <col min="11529" max="11529" width="5.42578125" style="282" customWidth="1"/>
    <col min="11530" max="11530" width="43.5703125" style="282" customWidth="1"/>
    <col min="11531" max="11531" width="5.42578125" style="282" customWidth="1"/>
    <col min="11532" max="11532" width="43.5703125" style="282" customWidth="1"/>
    <col min="11533" max="11533" width="5.42578125" style="282" customWidth="1"/>
    <col min="11534" max="11534" width="43.5703125" style="282" customWidth="1"/>
    <col min="11535" max="11535" width="5.42578125" style="282" customWidth="1"/>
    <col min="11536" max="11536" width="43.5703125" style="282" customWidth="1"/>
    <col min="11537" max="11537" width="2.85546875" style="282" customWidth="1"/>
    <col min="11538" max="11774" width="11.42578125" style="282"/>
    <col min="11775" max="11775" width="5.42578125" style="282" customWidth="1"/>
    <col min="11776" max="11776" width="43.5703125" style="282" customWidth="1"/>
    <col min="11777" max="11777" width="5.42578125" style="282" customWidth="1"/>
    <col min="11778" max="11778" width="43.5703125" style="282" customWidth="1"/>
    <col min="11779" max="11779" width="5.42578125" style="282" customWidth="1"/>
    <col min="11780" max="11780" width="43.5703125" style="282" customWidth="1"/>
    <col min="11781" max="11781" width="5.42578125" style="282" customWidth="1"/>
    <col min="11782" max="11782" width="43.5703125" style="282" customWidth="1"/>
    <col min="11783" max="11783" width="3.42578125" style="282" customWidth="1"/>
    <col min="11784" max="11784" width="13.7109375" style="282" customWidth="1"/>
    <col min="11785" max="11785" width="5.42578125" style="282" customWidth="1"/>
    <col min="11786" max="11786" width="43.5703125" style="282" customWidth="1"/>
    <col min="11787" max="11787" width="5.42578125" style="282" customWidth="1"/>
    <col min="11788" max="11788" width="43.5703125" style="282" customWidth="1"/>
    <col min="11789" max="11789" width="5.42578125" style="282" customWidth="1"/>
    <col min="11790" max="11790" width="43.5703125" style="282" customWidth="1"/>
    <col min="11791" max="11791" width="5.42578125" style="282" customWidth="1"/>
    <col min="11792" max="11792" width="43.5703125" style="282" customWidth="1"/>
    <col min="11793" max="11793" width="2.85546875" style="282" customWidth="1"/>
    <col min="11794" max="12030" width="11.42578125" style="282"/>
    <col min="12031" max="12031" width="5.42578125" style="282" customWidth="1"/>
    <col min="12032" max="12032" width="43.5703125" style="282" customWidth="1"/>
    <col min="12033" max="12033" width="5.42578125" style="282" customWidth="1"/>
    <col min="12034" max="12034" width="43.5703125" style="282" customWidth="1"/>
    <col min="12035" max="12035" width="5.42578125" style="282" customWidth="1"/>
    <col min="12036" max="12036" width="43.5703125" style="282" customWidth="1"/>
    <col min="12037" max="12037" width="5.42578125" style="282" customWidth="1"/>
    <col min="12038" max="12038" width="43.5703125" style="282" customWidth="1"/>
    <col min="12039" max="12039" width="3.42578125" style="282" customWidth="1"/>
    <col min="12040" max="12040" width="13.7109375" style="282" customWidth="1"/>
    <col min="12041" max="12041" width="5.42578125" style="282" customWidth="1"/>
    <col min="12042" max="12042" width="43.5703125" style="282" customWidth="1"/>
    <col min="12043" max="12043" width="5.42578125" style="282" customWidth="1"/>
    <col min="12044" max="12044" width="43.5703125" style="282" customWidth="1"/>
    <col min="12045" max="12045" width="5.42578125" style="282" customWidth="1"/>
    <col min="12046" max="12046" width="43.5703125" style="282" customWidth="1"/>
    <col min="12047" max="12047" width="5.42578125" style="282" customWidth="1"/>
    <col min="12048" max="12048" width="43.5703125" style="282" customWidth="1"/>
    <col min="12049" max="12049" width="2.85546875" style="282" customWidth="1"/>
    <col min="12050" max="12286" width="11.42578125" style="282"/>
    <col min="12287" max="12287" width="5.42578125" style="282" customWidth="1"/>
    <col min="12288" max="12288" width="43.5703125" style="282" customWidth="1"/>
    <col min="12289" max="12289" width="5.42578125" style="282" customWidth="1"/>
    <col min="12290" max="12290" width="43.5703125" style="282" customWidth="1"/>
    <col min="12291" max="12291" width="5.42578125" style="282" customWidth="1"/>
    <col min="12292" max="12292" width="43.5703125" style="282" customWidth="1"/>
    <col min="12293" max="12293" width="5.42578125" style="282" customWidth="1"/>
    <col min="12294" max="12294" width="43.5703125" style="282" customWidth="1"/>
    <col min="12295" max="12295" width="3.42578125" style="282" customWidth="1"/>
    <col min="12296" max="12296" width="13.7109375" style="282" customWidth="1"/>
    <col min="12297" max="12297" width="5.42578125" style="282" customWidth="1"/>
    <col min="12298" max="12298" width="43.5703125" style="282" customWidth="1"/>
    <col min="12299" max="12299" width="5.42578125" style="282" customWidth="1"/>
    <col min="12300" max="12300" width="43.5703125" style="282" customWidth="1"/>
    <col min="12301" max="12301" width="5.42578125" style="282" customWidth="1"/>
    <col min="12302" max="12302" width="43.5703125" style="282" customWidth="1"/>
    <col min="12303" max="12303" width="5.42578125" style="282" customWidth="1"/>
    <col min="12304" max="12304" width="43.5703125" style="282" customWidth="1"/>
    <col min="12305" max="12305" width="2.85546875" style="282" customWidth="1"/>
    <col min="12306" max="12542" width="11.42578125" style="282"/>
    <col min="12543" max="12543" width="5.42578125" style="282" customWidth="1"/>
    <col min="12544" max="12544" width="43.5703125" style="282" customWidth="1"/>
    <col min="12545" max="12545" width="5.42578125" style="282" customWidth="1"/>
    <col min="12546" max="12546" width="43.5703125" style="282" customWidth="1"/>
    <col min="12547" max="12547" width="5.42578125" style="282" customWidth="1"/>
    <col min="12548" max="12548" width="43.5703125" style="282" customWidth="1"/>
    <col min="12549" max="12549" width="5.42578125" style="282" customWidth="1"/>
    <col min="12550" max="12550" width="43.5703125" style="282" customWidth="1"/>
    <col min="12551" max="12551" width="3.42578125" style="282" customWidth="1"/>
    <col min="12552" max="12552" width="13.7109375" style="282" customWidth="1"/>
    <col min="12553" max="12553" width="5.42578125" style="282" customWidth="1"/>
    <col min="12554" max="12554" width="43.5703125" style="282" customWidth="1"/>
    <col min="12555" max="12555" width="5.42578125" style="282" customWidth="1"/>
    <col min="12556" max="12556" width="43.5703125" style="282" customWidth="1"/>
    <col min="12557" max="12557" width="5.42578125" style="282" customWidth="1"/>
    <col min="12558" max="12558" width="43.5703125" style="282" customWidth="1"/>
    <col min="12559" max="12559" width="5.42578125" style="282" customWidth="1"/>
    <col min="12560" max="12560" width="43.5703125" style="282" customWidth="1"/>
    <col min="12561" max="12561" width="2.85546875" style="282" customWidth="1"/>
    <col min="12562" max="12798" width="11.42578125" style="282"/>
    <col min="12799" max="12799" width="5.42578125" style="282" customWidth="1"/>
    <col min="12800" max="12800" width="43.5703125" style="282" customWidth="1"/>
    <col min="12801" max="12801" width="5.42578125" style="282" customWidth="1"/>
    <col min="12802" max="12802" width="43.5703125" style="282" customWidth="1"/>
    <col min="12803" max="12803" width="5.42578125" style="282" customWidth="1"/>
    <col min="12804" max="12804" width="43.5703125" style="282" customWidth="1"/>
    <col min="12805" max="12805" width="5.42578125" style="282" customWidth="1"/>
    <col min="12806" max="12806" width="43.5703125" style="282" customWidth="1"/>
    <col min="12807" max="12807" width="3.42578125" style="282" customWidth="1"/>
    <col min="12808" max="12808" width="13.7109375" style="282" customWidth="1"/>
    <col min="12809" max="12809" width="5.42578125" style="282" customWidth="1"/>
    <col min="12810" max="12810" width="43.5703125" style="282" customWidth="1"/>
    <col min="12811" max="12811" width="5.42578125" style="282" customWidth="1"/>
    <col min="12812" max="12812" width="43.5703125" style="282" customWidth="1"/>
    <col min="12813" max="12813" width="5.42578125" style="282" customWidth="1"/>
    <col min="12814" max="12814" width="43.5703125" style="282" customWidth="1"/>
    <col min="12815" max="12815" width="5.42578125" style="282" customWidth="1"/>
    <col min="12816" max="12816" width="43.5703125" style="282" customWidth="1"/>
    <col min="12817" max="12817" width="2.85546875" style="282" customWidth="1"/>
    <col min="12818" max="13054" width="11.42578125" style="282"/>
    <col min="13055" max="13055" width="5.42578125" style="282" customWidth="1"/>
    <col min="13056" max="13056" width="43.5703125" style="282" customWidth="1"/>
    <col min="13057" max="13057" width="5.42578125" style="282" customWidth="1"/>
    <col min="13058" max="13058" width="43.5703125" style="282" customWidth="1"/>
    <col min="13059" max="13059" width="5.42578125" style="282" customWidth="1"/>
    <col min="13060" max="13060" width="43.5703125" style="282" customWidth="1"/>
    <col min="13061" max="13061" width="5.42578125" style="282" customWidth="1"/>
    <col min="13062" max="13062" width="43.5703125" style="282" customWidth="1"/>
    <col min="13063" max="13063" width="3.42578125" style="282" customWidth="1"/>
    <col min="13064" max="13064" width="13.7109375" style="282" customWidth="1"/>
    <col min="13065" max="13065" width="5.42578125" style="282" customWidth="1"/>
    <col min="13066" max="13066" width="43.5703125" style="282" customWidth="1"/>
    <col min="13067" max="13067" width="5.42578125" style="282" customWidth="1"/>
    <col min="13068" max="13068" width="43.5703125" style="282" customWidth="1"/>
    <col min="13069" max="13069" width="5.42578125" style="282" customWidth="1"/>
    <col min="13070" max="13070" width="43.5703125" style="282" customWidth="1"/>
    <col min="13071" max="13071" width="5.42578125" style="282" customWidth="1"/>
    <col min="13072" max="13072" width="43.5703125" style="282" customWidth="1"/>
    <col min="13073" max="13073" width="2.85546875" style="282" customWidth="1"/>
    <col min="13074" max="13310" width="11.42578125" style="282"/>
    <col min="13311" max="13311" width="5.42578125" style="282" customWidth="1"/>
    <col min="13312" max="13312" width="43.5703125" style="282" customWidth="1"/>
    <col min="13313" max="13313" width="5.42578125" style="282" customWidth="1"/>
    <col min="13314" max="13314" width="43.5703125" style="282" customWidth="1"/>
    <col min="13315" max="13315" width="5.42578125" style="282" customWidth="1"/>
    <col min="13316" max="13316" width="43.5703125" style="282" customWidth="1"/>
    <col min="13317" max="13317" width="5.42578125" style="282" customWidth="1"/>
    <col min="13318" max="13318" width="43.5703125" style="282" customWidth="1"/>
    <col min="13319" max="13319" width="3.42578125" style="282" customWidth="1"/>
    <col min="13320" max="13320" width="13.7109375" style="282" customWidth="1"/>
    <col min="13321" max="13321" width="5.42578125" style="282" customWidth="1"/>
    <col min="13322" max="13322" width="43.5703125" style="282" customWidth="1"/>
    <col min="13323" max="13323" width="5.42578125" style="282" customWidth="1"/>
    <col min="13324" max="13324" width="43.5703125" style="282" customWidth="1"/>
    <col min="13325" max="13325" width="5.42578125" style="282" customWidth="1"/>
    <col min="13326" max="13326" width="43.5703125" style="282" customWidth="1"/>
    <col min="13327" max="13327" width="5.42578125" style="282" customWidth="1"/>
    <col min="13328" max="13328" width="43.5703125" style="282" customWidth="1"/>
    <col min="13329" max="13329" width="2.85546875" style="282" customWidth="1"/>
    <col min="13330" max="13566" width="11.42578125" style="282"/>
    <col min="13567" max="13567" width="5.42578125" style="282" customWidth="1"/>
    <col min="13568" max="13568" width="43.5703125" style="282" customWidth="1"/>
    <col min="13569" max="13569" width="5.42578125" style="282" customWidth="1"/>
    <col min="13570" max="13570" width="43.5703125" style="282" customWidth="1"/>
    <col min="13571" max="13571" width="5.42578125" style="282" customWidth="1"/>
    <col min="13572" max="13572" width="43.5703125" style="282" customWidth="1"/>
    <col min="13573" max="13573" width="5.42578125" style="282" customWidth="1"/>
    <col min="13574" max="13574" width="43.5703125" style="282" customWidth="1"/>
    <col min="13575" max="13575" width="3.42578125" style="282" customWidth="1"/>
    <col min="13576" max="13576" width="13.7109375" style="282" customWidth="1"/>
    <col min="13577" max="13577" width="5.42578125" style="282" customWidth="1"/>
    <col min="13578" max="13578" width="43.5703125" style="282" customWidth="1"/>
    <col min="13579" max="13579" width="5.42578125" style="282" customWidth="1"/>
    <col min="13580" max="13580" width="43.5703125" style="282" customWidth="1"/>
    <col min="13581" max="13581" width="5.42578125" style="282" customWidth="1"/>
    <col min="13582" max="13582" width="43.5703125" style="282" customWidth="1"/>
    <col min="13583" max="13583" width="5.42578125" style="282" customWidth="1"/>
    <col min="13584" max="13584" width="43.5703125" style="282" customWidth="1"/>
    <col min="13585" max="13585" width="2.85546875" style="282" customWidth="1"/>
    <col min="13586" max="13822" width="11.42578125" style="282"/>
    <col min="13823" max="13823" width="5.42578125" style="282" customWidth="1"/>
    <col min="13824" max="13824" width="43.5703125" style="282" customWidth="1"/>
    <col min="13825" max="13825" width="5.42578125" style="282" customWidth="1"/>
    <col min="13826" max="13826" width="43.5703125" style="282" customWidth="1"/>
    <col min="13827" max="13827" width="5.42578125" style="282" customWidth="1"/>
    <col min="13828" max="13828" width="43.5703125" style="282" customWidth="1"/>
    <col min="13829" max="13829" width="5.42578125" style="282" customWidth="1"/>
    <col min="13830" max="13830" width="43.5703125" style="282" customWidth="1"/>
    <col min="13831" max="13831" width="3.42578125" style="282" customWidth="1"/>
    <col min="13832" max="13832" width="13.7109375" style="282" customWidth="1"/>
    <col min="13833" max="13833" width="5.42578125" style="282" customWidth="1"/>
    <col min="13834" max="13834" width="43.5703125" style="282" customWidth="1"/>
    <col min="13835" max="13835" width="5.42578125" style="282" customWidth="1"/>
    <col min="13836" max="13836" width="43.5703125" style="282" customWidth="1"/>
    <col min="13837" max="13837" width="5.42578125" style="282" customWidth="1"/>
    <col min="13838" max="13838" width="43.5703125" style="282" customWidth="1"/>
    <col min="13839" max="13839" width="5.42578125" style="282" customWidth="1"/>
    <col min="13840" max="13840" width="43.5703125" style="282" customWidth="1"/>
    <col min="13841" max="13841" width="2.85546875" style="282" customWidth="1"/>
    <col min="13842" max="14078" width="11.42578125" style="282"/>
    <col min="14079" max="14079" width="5.42578125" style="282" customWidth="1"/>
    <col min="14080" max="14080" width="43.5703125" style="282" customWidth="1"/>
    <col min="14081" max="14081" width="5.42578125" style="282" customWidth="1"/>
    <col min="14082" max="14082" width="43.5703125" style="282" customWidth="1"/>
    <col min="14083" max="14083" width="5.42578125" style="282" customWidth="1"/>
    <col min="14084" max="14084" width="43.5703125" style="282" customWidth="1"/>
    <col min="14085" max="14085" width="5.42578125" style="282" customWidth="1"/>
    <col min="14086" max="14086" width="43.5703125" style="282" customWidth="1"/>
    <col min="14087" max="14087" width="3.42578125" style="282" customWidth="1"/>
    <col min="14088" max="14088" width="13.7109375" style="282" customWidth="1"/>
    <col min="14089" max="14089" width="5.42578125" style="282" customWidth="1"/>
    <col min="14090" max="14090" width="43.5703125" style="282" customWidth="1"/>
    <col min="14091" max="14091" width="5.42578125" style="282" customWidth="1"/>
    <col min="14092" max="14092" width="43.5703125" style="282" customWidth="1"/>
    <col min="14093" max="14093" width="5.42578125" style="282" customWidth="1"/>
    <col min="14094" max="14094" width="43.5703125" style="282" customWidth="1"/>
    <col min="14095" max="14095" width="5.42578125" style="282" customWidth="1"/>
    <col min="14096" max="14096" width="43.5703125" style="282" customWidth="1"/>
    <col min="14097" max="14097" width="2.85546875" style="282" customWidth="1"/>
    <col min="14098" max="14334" width="11.42578125" style="282"/>
    <col min="14335" max="14335" width="5.42578125" style="282" customWidth="1"/>
    <col min="14336" max="14336" width="43.5703125" style="282" customWidth="1"/>
    <col min="14337" max="14337" width="5.42578125" style="282" customWidth="1"/>
    <col min="14338" max="14338" width="43.5703125" style="282" customWidth="1"/>
    <col min="14339" max="14339" width="5.42578125" style="282" customWidth="1"/>
    <col min="14340" max="14340" width="43.5703125" style="282" customWidth="1"/>
    <col min="14341" max="14341" width="5.42578125" style="282" customWidth="1"/>
    <col min="14342" max="14342" width="43.5703125" style="282" customWidth="1"/>
    <col min="14343" max="14343" width="3.42578125" style="282" customWidth="1"/>
    <col min="14344" max="14344" width="13.7109375" style="282" customWidth="1"/>
    <col min="14345" max="14345" width="5.42578125" style="282" customWidth="1"/>
    <col min="14346" max="14346" width="43.5703125" style="282" customWidth="1"/>
    <col min="14347" max="14347" width="5.42578125" style="282" customWidth="1"/>
    <col min="14348" max="14348" width="43.5703125" style="282" customWidth="1"/>
    <col min="14349" max="14349" width="5.42578125" style="282" customWidth="1"/>
    <col min="14350" max="14350" width="43.5703125" style="282" customWidth="1"/>
    <col min="14351" max="14351" width="5.42578125" style="282" customWidth="1"/>
    <col min="14352" max="14352" width="43.5703125" style="282" customWidth="1"/>
    <col min="14353" max="14353" width="2.85546875" style="282" customWidth="1"/>
    <col min="14354" max="14590" width="11.42578125" style="282"/>
    <col min="14591" max="14591" width="5.42578125" style="282" customWidth="1"/>
    <col min="14592" max="14592" width="43.5703125" style="282" customWidth="1"/>
    <col min="14593" max="14593" width="5.42578125" style="282" customWidth="1"/>
    <col min="14594" max="14594" width="43.5703125" style="282" customWidth="1"/>
    <col min="14595" max="14595" width="5.42578125" style="282" customWidth="1"/>
    <col min="14596" max="14596" width="43.5703125" style="282" customWidth="1"/>
    <col min="14597" max="14597" width="5.42578125" style="282" customWidth="1"/>
    <col min="14598" max="14598" width="43.5703125" style="282" customWidth="1"/>
    <col min="14599" max="14599" width="3.42578125" style="282" customWidth="1"/>
    <col min="14600" max="14600" width="13.7109375" style="282" customWidth="1"/>
    <col min="14601" max="14601" width="5.42578125" style="282" customWidth="1"/>
    <col min="14602" max="14602" width="43.5703125" style="282" customWidth="1"/>
    <col min="14603" max="14603" width="5.42578125" style="282" customWidth="1"/>
    <col min="14604" max="14604" width="43.5703125" style="282" customWidth="1"/>
    <col min="14605" max="14605" width="5.42578125" style="282" customWidth="1"/>
    <col min="14606" max="14606" width="43.5703125" style="282" customWidth="1"/>
    <col min="14607" max="14607" width="5.42578125" style="282" customWidth="1"/>
    <col min="14608" max="14608" width="43.5703125" style="282" customWidth="1"/>
    <col min="14609" max="14609" width="2.85546875" style="282" customWidth="1"/>
    <col min="14610" max="14846" width="11.42578125" style="282"/>
    <col min="14847" max="14847" width="5.42578125" style="282" customWidth="1"/>
    <col min="14848" max="14848" width="43.5703125" style="282" customWidth="1"/>
    <col min="14849" max="14849" width="5.42578125" style="282" customWidth="1"/>
    <col min="14850" max="14850" width="43.5703125" style="282" customWidth="1"/>
    <col min="14851" max="14851" width="5.42578125" style="282" customWidth="1"/>
    <col min="14852" max="14852" width="43.5703125" style="282" customWidth="1"/>
    <col min="14853" max="14853" width="5.42578125" style="282" customWidth="1"/>
    <col min="14854" max="14854" width="43.5703125" style="282" customWidth="1"/>
    <col min="14855" max="14855" width="3.42578125" style="282" customWidth="1"/>
    <col min="14856" max="14856" width="13.7109375" style="282" customWidth="1"/>
    <col min="14857" max="14857" width="5.42578125" style="282" customWidth="1"/>
    <col min="14858" max="14858" width="43.5703125" style="282" customWidth="1"/>
    <col min="14859" max="14859" width="5.42578125" style="282" customWidth="1"/>
    <col min="14860" max="14860" width="43.5703125" style="282" customWidth="1"/>
    <col min="14861" max="14861" width="5.42578125" style="282" customWidth="1"/>
    <col min="14862" max="14862" width="43.5703125" style="282" customWidth="1"/>
    <col min="14863" max="14863" width="5.42578125" style="282" customWidth="1"/>
    <col min="14864" max="14864" width="43.5703125" style="282" customWidth="1"/>
    <col min="14865" max="14865" width="2.85546875" style="282" customWidth="1"/>
    <col min="14866" max="15102" width="11.42578125" style="282"/>
    <col min="15103" max="15103" width="5.42578125" style="282" customWidth="1"/>
    <col min="15104" max="15104" width="43.5703125" style="282" customWidth="1"/>
    <col min="15105" max="15105" width="5.42578125" style="282" customWidth="1"/>
    <col min="15106" max="15106" width="43.5703125" style="282" customWidth="1"/>
    <col min="15107" max="15107" width="5.42578125" style="282" customWidth="1"/>
    <col min="15108" max="15108" width="43.5703125" style="282" customWidth="1"/>
    <col min="15109" max="15109" width="5.42578125" style="282" customWidth="1"/>
    <col min="15110" max="15110" width="43.5703125" style="282" customWidth="1"/>
    <col min="15111" max="15111" width="3.42578125" style="282" customWidth="1"/>
    <col min="15112" max="15112" width="13.7109375" style="282" customWidth="1"/>
    <col min="15113" max="15113" width="5.42578125" style="282" customWidth="1"/>
    <col min="15114" max="15114" width="43.5703125" style="282" customWidth="1"/>
    <col min="15115" max="15115" width="5.42578125" style="282" customWidth="1"/>
    <col min="15116" max="15116" width="43.5703125" style="282" customWidth="1"/>
    <col min="15117" max="15117" width="5.42578125" style="282" customWidth="1"/>
    <col min="15118" max="15118" width="43.5703125" style="282" customWidth="1"/>
    <col min="15119" max="15119" width="5.42578125" style="282" customWidth="1"/>
    <col min="15120" max="15120" width="43.5703125" style="282" customWidth="1"/>
    <col min="15121" max="15121" width="2.85546875" style="282" customWidth="1"/>
    <col min="15122" max="15358" width="11.42578125" style="282"/>
    <col min="15359" max="15359" width="5.42578125" style="282" customWidth="1"/>
    <col min="15360" max="15360" width="43.5703125" style="282" customWidth="1"/>
    <col min="15361" max="15361" width="5.42578125" style="282" customWidth="1"/>
    <col min="15362" max="15362" width="43.5703125" style="282" customWidth="1"/>
    <col min="15363" max="15363" width="5.42578125" style="282" customWidth="1"/>
    <col min="15364" max="15364" width="43.5703125" style="282" customWidth="1"/>
    <col min="15365" max="15365" width="5.42578125" style="282" customWidth="1"/>
    <col min="15366" max="15366" width="43.5703125" style="282" customWidth="1"/>
    <col min="15367" max="15367" width="3.42578125" style="282" customWidth="1"/>
    <col min="15368" max="15368" width="13.7109375" style="282" customWidth="1"/>
    <col min="15369" max="15369" width="5.42578125" style="282" customWidth="1"/>
    <col min="15370" max="15370" width="43.5703125" style="282" customWidth="1"/>
    <col min="15371" max="15371" width="5.42578125" style="282" customWidth="1"/>
    <col min="15372" max="15372" width="43.5703125" style="282" customWidth="1"/>
    <col min="15373" max="15373" width="5.42578125" style="282" customWidth="1"/>
    <col min="15374" max="15374" width="43.5703125" style="282" customWidth="1"/>
    <col min="15375" max="15375" width="5.42578125" style="282" customWidth="1"/>
    <col min="15376" max="15376" width="43.5703125" style="282" customWidth="1"/>
    <col min="15377" max="15377" width="2.85546875" style="282" customWidth="1"/>
    <col min="15378" max="15614" width="11.42578125" style="282"/>
    <col min="15615" max="15615" width="5.42578125" style="282" customWidth="1"/>
    <col min="15616" max="15616" width="43.5703125" style="282" customWidth="1"/>
    <col min="15617" max="15617" width="5.42578125" style="282" customWidth="1"/>
    <col min="15618" max="15618" width="43.5703125" style="282" customWidth="1"/>
    <col min="15619" max="15619" width="5.42578125" style="282" customWidth="1"/>
    <col min="15620" max="15620" width="43.5703125" style="282" customWidth="1"/>
    <col min="15621" max="15621" width="5.42578125" style="282" customWidth="1"/>
    <col min="15622" max="15622" width="43.5703125" style="282" customWidth="1"/>
    <col min="15623" max="15623" width="3.42578125" style="282" customWidth="1"/>
    <col min="15624" max="15624" width="13.7109375" style="282" customWidth="1"/>
    <col min="15625" max="15625" width="5.42578125" style="282" customWidth="1"/>
    <col min="15626" max="15626" width="43.5703125" style="282" customWidth="1"/>
    <col min="15627" max="15627" width="5.42578125" style="282" customWidth="1"/>
    <col min="15628" max="15628" width="43.5703125" style="282" customWidth="1"/>
    <col min="15629" max="15629" width="5.42578125" style="282" customWidth="1"/>
    <col min="15630" max="15630" width="43.5703125" style="282" customWidth="1"/>
    <col min="15631" max="15631" width="5.42578125" style="282" customWidth="1"/>
    <col min="15632" max="15632" width="43.5703125" style="282" customWidth="1"/>
    <col min="15633" max="15633" width="2.85546875" style="282" customWidth="1"/>
    <col min="15634" max="15870" width="11.42578125" style="282"/>
    <col min="15871" max="15871" width="5.42578125" style="282" customWidth="1"/>
    <col min="15872" max="15872" width="43.5703125" style="282" customWidth="1"/>
    <col min="15873" max="15873" width="5.42578125" style="282" customWidth="1"/>
    <col min="15874" max="15874" width="43.5703125" style="282" customWidth="1"/>
    <col min="15875" max="15875" width="5.42578125" style="282" customWidth="1"/>
    <col min="15876" max="15876" width="43.5703125" style="282" customWidth="1"/>
    <col min="15877" max="15877" width="5.42578125" style="282" customWidth="1"/>
    <col min="15878" max="15878" width="43.5703125" style="282" customWidth="1"/>
    <col min="15879" max="15879" width="3.42578125" style="282" customWidth="1"/>
    <col min="15880" max="15880" width="13.7109375" style="282" customWidth="1"/>
    <col min="15881" max="15881" width="5.42578125" style="282" customWidth="1"/>
    <col min="15882" max="15882" width="43.5703125" style="282" customWidth="1"/>
    <col min="15883" max="15883" width="5.42578125" style="282" customWidth="1"/>
    <col min="15884" max="15884" width="43.5703125" style="282" customWidth="1"/>
    <col min="15885" max="15885" width="5.42578125" style="282" customWidth="1"/>
    <col min="15886" max="15886" width="43.5703125" style="282" customWidth="1"/>
    <col min="15887" max="15887" width="5.42578125" style="282" customWidth="1"/>
    <col min="15888" max="15888" width="43.5703125" style="282" customWidth="1"/>
    <col min="15889" max="15889" width="2.85546875" style="282" customWidth="1"/>
    <col min="15890" max="16126" width="11.42578125" style="282"/>
    <col min="16127" max="16127" width="5.42578125" style="282" customWidth="1"/>
    <col min="16128" max="16128" width="43.5703125" style="282" customWidth="1"/>
    <col min="16129" max="16129" width="5.42578125" style="282" customWidth="1"/>
    <col min="16130" max="16130" width="43.5703125" style="282" customWidth="1"/>
    <col min="16131" max="16131" width="5.42578125" style="282" customWidth="1"/>
    <col min="16132" max="16132" width="43.5703125" style="282" customWidth="1"/>
    <col min="16133" max="16133" width="5.42578125" style="282" customWidth="1"/>
    <col min="16134" max="16134" width="43.5703125" style="282" customWidth="1"/>
    <col min="16135" max="16135" width="3.42578125" style="282" customWidth="1"/>
    <col min="16136" max="16136" width="13.7109375" style="282" customWidth="1"/>
    <col min="16137" max="16137" width="5.42578125" style="282" customWidth="1"/>
    <col min="16138" max="16138" width="43.5703125" style="282" customWidth="1"/>
    <col min="16139" max="16139" width="5.42578125" style="282" customWidth="1"/>
    <col min="16140" max="16140" width="43.5703125" style="282" customWidth="1"/>
    <col min="16141" max="16141" width="5.42578125" style="282" customWidth="1"/>
    <col min="16142" max="16142" width="43.5703125" style="282" customWidth="1"/>
    <col min="16143" max="16143" width="5.42578125" style="282" customWidth="1"/>
    <col min="16144" max="16144" width="43.5703125" style="282" customWidth="1"/>
    <col min="16145" max="16145" width="2.85546875" style="282" customWidth="1"/>
    <col min="16146" max="16384" width="11.42578125" style="282"/>
  </cols>
  <sheetData>
    <row r="1" spans="1:50" ht="26.25">
      <c r="B1" s="2427" t="s">
        <v>1658</v>
      </c>
      <c r="C1" s="2427"/>
      <c r="D1" s="2427"/>
      <c r="E1" s="2427"/>
      <c r="F1" s="2427"/>
      <c r="G1" s="2427"/>
      <c r="H1" s="2427"/>
      <c r="I1" s="2428" t="str">
        <f ca="1">"Page "&amp;_xlfn.SHEET()&amp;" sur "&amp;_xlfn.SHEETS()</f>
        <v>Page 24 sur 28</v>
      </c>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c r="AN1" s="2427"/>
      <c r="AO1" s="2427"/>
      <c r="AP1" s="2427"/>
      <c r="AQ1" s="2427"/>
      <c r="AR1" s="2427"/>
      <c r="AS1" s="2427"/>
      <c r="AT1" s="2427"/>
      <c r="AU1" s="2427"/>
      <c r="AV1" s="2427"/>
      <c r="AW1" s="2427"/>
      <c r="AX1" s="2427"/>
    </row>
    <row r="2" spans="1:50" ht="19.5" customHeight="1" thickBot="1">
      <c r="B2" s="282"/>
      <c r="C2" s="282"/>
      <c r="D2" s="282"/>
      <c r="E2" s="282"/>
      <c r="F2" s="282"/>
      <c r="G2" s="282"/>
      <c r="H2" s="282"/>
      <c r="I2" s="282"/>
      <c r="J2" s="282"/>
      <c r="K2" s="282"/>
      <c r="L2" s="282"/>
      <c r="M2" s="282"/>
      <c r="N2" s="282"/>
      <c r="O2" s="282"/>
      <c r="P2" s="282"/>
      <c r="Q2" s="282"/>
      <c r="R2" s="282"/>
      <c r="S2" s="282"/>
      <c r="T2" s="282"/>
      <c r="W2" s="4037" t="s">
        <v>826</v>
      </c>
      <c r="X2" s="4037"/>
      <c r="Y2" s="4037"/>
      <c r="Z2" s="4037"/>
      <c r="AA2" s="4037"/>
      <c r="AB2" s="4037"/>
      <c r="AC2" s="4037"/>
      <c r="AD2" s="4037"/>
      <c r="AE2" s="4037"/>
      <c r="AF2" s="4037"/>
      <c r="AG2" s="4037"/>
      <c r="AH2" s="4037"/>
      <c r="AI2" s="4037"/>
      <c r="AJ2" s="4037"/>
      <c r="AK2" s="4037"/>
      <c r="AL2" s="4037"/>
      <c r="AM2" s="4037"/>
      <c r="AN2" s="283"/>
      <c r="AO2" s="2473"/>
      <c r="AP2" s="3276" t="s">
        <v>2264</v>
      </c>
      <c r="AR2" s="3277"/>
      <c r="AS2" s="3277"/>
      <c r="AT2" s="3277"/>
      <c r="AU2" s="3277"/>
      <c r="AV2" s="3277"/>
      <c r="AW2" s="3277"/>
      <c r="AX2" s="3277"/>
    </row>
    <row r="3" spans="1:50" ht="33.75" customHeight="1">
      <c r="B3" s="5618" t="s">
        <v>827</v>
      </c>
      <c r="C3" s="5618"/>
      <c r="D3" s="5618"/>
      <c r="E3" s="5618"/>
      <c r="F3" s="5618"/>
      <c r="G3" s="5618"/>
      <c r="H3" s="5618"/>
      <c r="I3" s="5618"/>
      <c r="J3" s="5618"/>
      <c r="K3" s="282"/>
      <c r="L3" s="5619" t="s">
        <v>828</v>
      </c>
      <c r="M3" s="5619"/>
      <c r="N3" s="5619"/>
      <c r="O3" s="5619"/>
      <c r="P3" s="5619"/>
      <c r="Q3" s="5619"/>
      <c r="R3" s="5619"/>
      <c r="S3" s="5619"/>
      <c r="T3" s="5619"/>
      <c r="V3" s="283"/>
      <c r="W3" s="3278" t="s">
        <v>2265</v>
      </c>
      <c r="Y3" s="283"/>
      <c r="Z3" s="283"/>
      <c r="AA3" s="283"/>
      <c r="AB3" s="283"/>
      <c r="AC3" s="283"/>
      <c r="AD3" s="283"/>
      <c r="AE3" s="283"/>
      <c r="AF3" s="283"/>
      <c r="AG3" s="283"/>
      <c r="AH3" s="3279" t="s">
        <v>2266</v>
      </c>
      <c r="AI3" s="3280"/>
      <c r="AJ3" s="3280"/>
      <c r="AK3" s="3280"/>
      <c r="AL3" s="3280"/>
      <c r="AM3" s="3280"/>
      <c r="AN3" s="283"/>
      <c r="AO3" s="2473"/>
      <c r="AP3" s="2473"/>
      <c r="AR3" s="5620" t="s">
        <v>2267</v>
      </c>
      <c r="AS3" s="5621"/>
      <c r="AT3" s="5622"/>
      <c r="AV3" s="5620" t="s">
        <v>2268</v>
      </c>
      <c r="AW3" s="5621"/>
      <c r="AX3" s="5622"/>
    </row>
    <row r="4" spans="1:50" ht="40.5" customHeight="1">
      <c r="B4" s="284"/>
      <c r="C4" s="3282" t="s">
        <v>675</v>
      </c>
      <c r="D4" s="284"/>
      <c r="E4" s="3282" t="s">
        <v>829</v>
      </c>
      <c r="F4" s="284"/>
      <c r="G4" s="3282" t="s">
        <v>794</v>
      </c>
      <c r="H4" s="284"/>
      <c r="I4" s="3283" t="s">
        <v>830</v>
      </c>
      <c r="J4" s="286"/>
      <c r="K4" s="282"/>
      <c r="L4" s="284"/>
      <c r="M4" s="287" t="s">
        <v>675</v>
      </c>
      <c r="N4" s="284"/>
      <c r="O4" s="287" t="s">
        <v>669</v>
      </c>
      <c r="P4" s="284"/>
      <c r="Q4" s="287" t="s">
        <v>831</v>
      </c>
      <c r="R4" s="284"/>
      <c r="S4" s="3284" t="s">
        <v>830</v>
      </c>
      <c r="T4" s="286"/>
      <c r="V4" s="3285"/>
      <c r="W4" s="288" t="s">
        <v>675</v>
      </c>
      <c r="X4" s="3285"/>
      <c r="Y4" s="289" t="s">
        <v>669</v>
      </c>
      <c r="Z4" s="3285"/>
      <c r="AA4" s="289" t="s">
        <v>796</v>
      </c>
      <c r="AB4" s="3285"/>
      <c r="AC4" s="289" t="s">
        <v>793</v>
      </c>
      <c r="AD4" s="3285"/>
      <c r="AE4" s="288" t="s">
        <v>830</v>
      </c>
      <c r="AF4" s="3285"/>
      <c r="AG4" s="288" t="s">
        <v>832</v>
      </c>
      <c r="AH4" s="3286">
        <v>1</v>
      </c>
      <c r="AI4" s="3287" t="s">
        <v>2269</v>
      </c>
      <c r="AJ4" s="3288"/>
      <c r="AK4" s="3286">
        <f>AH59+1</f>
        <v>57</v>
      </c>
      <c r="AL4" s="3287" t="s">
        <v>2270</v>
      </c>
      <c r="AM4" s="283"/>
      <c r="AN4" s="283"/>
      <c r="AO4" s="3289" t="s">
        <v>1555</v>
      </c>
      <c r="AP4" s="2631" t="s">
        <v>2271</v>
      </c>
      <c r="AR4" s="5613" t="s">
        <v>2272</v>
      </c>
      <c r="AS4" s="5613"/>
      <c r="AT4" s="5613"/>
      <c r="AV4" s="5613" t="s">
        <v>2272</v>
      </c>
      <c r="AW4" s="5613"/>
      <c r="AX4" s="5613"/>
    </row>
    <row r="5" spans="1:50" ht="33.75" customHeight="1">
      <c r="A5" s="290"/>
      <c r="B5" s="3291">
        <v>1</v>
      </c>
      <c r="C5" s="3292" t="s">
        <v>833</v>
      </c>
      <c r="D5" s="3291">
        <f>B22+1</f>
        <v>16</v>
      </c>
      <c r="E5" s="3292" t="s">
        <v>835</v>
      </c>
      <c r="F5" s="3291">
        <f>D26+1</f>
        <v>32</v>
      </c>
      <c r="G5" s="3292" t="s">
        <v>836</v>
      </c>
      <c r="H5" s="3291">
        <f>F24+1</f>
        <v>51</v>
      </c>
      <c r="I5" s="3292" t="s">
        <v>837</v>
      </c>
      <c r="J5" s="286"/>
      <c r="K5" s="282"/>
      <c r="L5" s="3291">
        <v>1</v>
      </c>
      <c r="M5" s="3292" t="s">
        <v>838</v>
      </c>
      <c r="N5" s="3291">
        <f>L52+1</f>
        <v>46</v>
      </c>
      <c r="O5" s="3292" t="s">
        <v>839</v>
      </c>
      <c r="P5" s="3291">
        <f>N52+1</f>
        <v>91</v>
      </c>
      <c r="Q5" s="3292" t="s">
        <v>840</v>
      </c>
      <c r="R5" s="3291">
        <f>P52+1</f>
        <v>130</v>
      </c>
      <c r="S5" s="3292" t="s">
        <v>841</v>
      </c>
      <c r="T5" s="286"/>
      <c r="V5" s="3291">
        <v>1</v>
      </c>
      <c r="W5" s="3292" t="s">
        <v>838</v>
      </c>
      <c r="X5" s="3291">
        <f>V62+1</f>
        <v>56</v>
      </c>
      <c r="Y5" s="3292" t="s">
        <v>842</v>
      </c>
      <c r="Z5" s="3291">
        <f>X63+1</f>
        <v>113</v>
      </c>
      <c r="AA5" s="3292" t="s">
        <v>843</v>
      </c>
      <c r="AB5" s="3291">
        <f>Z62+1</f>
        <v>163</v>
      </c>
      <c r="AC5" s="3292" t="s">
        <v>844</v>
      </c>
      <c r="AD5" s="3291">
        <f>AB62+1</f>
        <v>217</v>
      </c>
      <c r="AE5" s="3292" t="s">
        <v>845</v>
      </c>
      <c r="AF5" s="3291">
        <f>AD57+1</f>
        <v>268</v>
      </c>
      <c r="AG5" s="3292" t="s">
        <v>846</v>
      </c>
      <c r="AH5" s="3286">
        <f>LARGE(AH4:AH4,1)+1</f>
        <v>2</v>
      </c>
      <c r="AI5" s="3287" t="s">
        <v>2273</v>
      </c>
      <c r="AJ5" s="3288"/>
      <c r="AK5" s="3286">
        <f>LARGE(AK4:AK4,1)+1</f>
        <v>58</v>
      </c>
      <c r="AL5" s="3287" t="s">
        <v>2274</v>
      </c>
      <c r="AM5" s="283"/>
      <c r="AN5" s="283"/>
      <c r="AO5" s="2473"/>
      <c r="AP5" s="3293" t="s">
        <v>675</v>
      </c>
      <c r="AR5" s="3290"/>
      <c r="AS5" s="5616" t="s">
        <v>2275</v>
      </c>
      <c r="AT5" s="5616"/>
      <c r="AV5" s="3290"/>
      <c r="AW5" s="5617" t="s">
        <v>2276</v>
      </c>
      <c r="AX5" s="5617"/>
    </row>
    <row r="6" spans="1:50" ht="30" customHeight="1">
      <c r="A6" s="292"/>
      <c r="B6" s="3291">
        <f>LARGE(B5:B5,1)+1</f>
        <v>2</v>
      </c>
      <c r="C6" s="3292" t="s">
        <v>847</v>
      </c>
      <c r="D6" s="3291">
        <f>LARGE(D5:D5,1)+1</f>
        <v>17</v>
      </c>
      <c r="E6" s="3292" t="s">
        <v>849</v>
      </c>
      <c r="F6" s="3291">
        <f>LARGE(F5:F5,1)+1</f>
        <v>33</v>
      </c>
      <c r="G6" s="3292" t="s">
        <v>850</v>
      </c>
      <c r="H6" s="3291">
        <f>LARGE(H5:H5,1)+1</f>
        <v>52</v>
      </c>
      <c r="I6" s="3292" t="s">
        <v>851</v>
      </c>
      <c r="J6" s="286"/>
      <c r="K6" s="282"/>
      <c r="L6" s="3291">
        <f>LARGE(L5:L5,1)+1</f>
        <v>2</v>
      </c>
      <c r="M6" s="3292" t="s">
        <v>852</v>
      </c>
      <c r="N6" s="3291">
        <f>LARGE(N5:N5,1)+1</f>
        <v>47</v>
      </c>
      <c r="O6" s="3292" t="s">
        <v>853</v>
      </c>
      <c r="P6" s="3291">
        <f>LARGE(P5:P5,1)+1</f>
        <v>92</v>
      </c>
      <c r="Q6" s="3292" t="s">
        <v>854</v>
      </c>
      <c r="R6" s="3291">
        <f>LARGE(R5:R5,1)+1</f>
        <v>131</v>
      </c>
      <c r="S6" s="3292" t="s">
        <v>855</v>
      </c>
      <c r="T6" s="286"/>
      <c r="V6" s="3291">
        <f>LARGE(V5:V5,1)+1</f>
        <v>2</v>
      </c>
      <c r="W6" s="3292" t="s">
        <v>833</v>
      </c>
      <c r="X6" s="3291">
        <f>LARGE(X5:X5,1)+1</f>
        <v>57</v>
      </c>
      <c r="Y6" s="3292" t="s">
        <v>856</v>
      </c>
      <c r="Z6" s="3291">
        <f>LARGE(Z5:Z5,1)+1</f>
        <v>114</v>
      </c>
      <c r="AA6" s="3292" t="s">
        <v>857</v>
      </c>
      <c r="AB6" s="3291">
        <f>LARGE(AB5:AB5,1)+1</f>
        <v>164</v>
      </c>
      <c r="AC6" s="3292" t="s">
        <v>858</v>
      </c>
      <c r="AD6" s="3291">
        <f>LARGE(AD5:AD5,1)+1</f>
        <v>218</v>
      </c>
      <c r="AE6" s="3292" t="s">
        <v>859</v>
      </c>
      <c r="AF6" s="3291">
        <f>LARGE(AF5:AF5,1)+1</f>
        <v>269</v>
      </c>
      <c r="AG6" s="3292" t="s">
        <v>860</v>
      </c>
      <c r="AH6" s="3286">
        <f>LARGE(AH4:AH5,1)+1</f>
        <v>3</v>
      </c>
      <c r="AI6" s="3287" t="s">
        <v>2277</v>
      </c>
      <c r="AJ6" s="3288"/>
      <c r="AK6" s="3286">
        <f>LARGE(AK4:AK5,1)+1</f>
        <v>59</v>
      </c>
      <c r="AL6" s="3287" t="s">
        <v>2278</v>
      </c>
      <c r="AM6" s="283"/>
      <c r="AN6" s="283"/>
      <c r="AO6" s="2473"/>
      <c r="AP6" s="3295" t="s">
        <v>2279</v>
      </c>
      <c r="AR6" s="3290">
        <v>1</v>
      </c>
      <c r="AS6" s="3296" t="s">
        <v>2280</v>
      </c>
      <c r="AT6" s="3296"/>
      <c r="AV6" s="3290"/>
      <c r="AW6" s="5617"/>
      <c r="AX6" s="5617"/>
    </row>
    <row r="7" spans="1:50" ht="18.75">
      <c r="B7" s="3291">
        <f>LARGE(B5:B6,1)+1</f>
        <v>3</v>
      </c>
      <c r="C7" s="3292" t="s">
        <v>861</v>
      </c>
      <c r="D7" s="3291">
        <f>LARGE(D5:D6,1)+1</f>
        <v>18</v>
      </c>
      <c r="E7" s="3292" t="s">
        <v>863</v>
      </c>
      <c r="F7" s="3291">
        <f>LARGE(F5:F6,1)+1</f>
        <v>34</v>
      </c>
      <c r="G7" s="3292" t="s">
        <v>864</v>
      </c>
      <c r="H7" s="3291">
        <f>LARGE(H5:H6,1)+1</f>
        <v>53</v>
      </c>
      <c r="I7" s="3292" t="s">
        <v>865</v>
      </c>
      <c r="J7" s="286"/>
      <c r="K7" s="282"/>
      <c r="L7" s="3291">
        <f>LARGE(L5:L6,1)+1</f>
        <v>3</v>
      </c>
      <c r="M7" s="3292" t="s">
        <v>866</v>
      </c>
      <c r="N7" s="3291">
        <f>LARGE(N5:N6,1)+1</f>
        <v>48</v>
      </c>
      <c r="O7" s="3292" t="s">
        <v>867</v>
      </c>
      <c r="P7" s="3291">
        <f>LARGE(P5:P6,1)+1</f>
        <v>93</v>
      </c>
      <c r="Q7" s="3292" t="s">
        <v>868</v>
      </c>
      <c r="R7" s="3291">
        <f>LARGE(R5:R6,1)+1</f>
        <v>132</v>
      </c>
      <c r="S7" s="3292" t="s">
        <v>869</v>
      </c>
      <c r="T7" s="286"/>
      <c r="V7" s="3291">
        <f>LARGE(V5:V6,1)+1</f>
        <v>3</v>
      </c>
      <c r="W7" s="3292" t="s">
        <v>852</v>
      </c>
      <c r="X7" s="3291">
        <f>LARGE(X5:X6,1)+1</f>
        <v>58</v>
      </c>
      <c r="Y7" s="3292" t="s">
        <v>870</v>
      </c>
      <c r="Z7" s="3291">
        <f>LARGE(Z5:Z6,1)+1</f>
        <v>115</v>
      </c>
      <c r="AA7" s="3292" t="s">
        <v>871</v>
      </c>
      <c r="AB7" s="3291">
        <f>LARGE(AB5:AB6,1)+1</f>
        <v>165</v>
      </c>
      <c r="AC7" s="3292" t="s">
        <v>872</v>
      </c>
      <c r="AD7" s="3291">
        <f>LARGE(AD5:AD6,1)+1</f>
        <v>219</v>
      </c>
      <c r="AE7" s="3292" t="s">
        <v>873</v>
      </c>
      <c r="AF7" s="3291">
        <f>LARGE(AF5:AF6,1)+1</f>
        <v>270</v>
      </c>
      <c r="AG7" s="3292" t="s">
        <v>874</v>
      </c>
      <c r="AH7" s="3286">
        <f>LARGE(AH4:AH6,1)+1</f>
        <v>4</v>
      </c>
      <c r="AI7" s="3287" t="s">
        <v>2281</v>
      </c>
      <c r="AJ7" s="3288"/>
      <c r="AK7" s="3286">
        <f>LARGE(AK4:AK6,1)+1</f>
        <v>60</v>
      </c>
      <c r="AL7" s="3287" t="s">
        <v>2282</v>
      </c>
      <c r="AM7" s="283"/>
      <c r="AN7" s="283"/>
      <c r="AO7" s="2473"/>
      <c r="AP7" s="3295" t="s">
        <v>2283</v>
      </c>
      <c r="AR7" s="3290">
        <v>2</v>
      </c>
      <c r="AS7" s="3296" t="s">
        <v>2284</v>
      </c>
      <c r="AT7" s="3296"/>
      <c r="AV7" s="3294" t="s">
        <v>570</v>
      </c>
      <c r="AW7" s="3297" t="s">
        <v>2285</v>
      </c>
      <c r="AX7" s="3296"/>
    </row>
    <row r="8" spans="1:50" ht="46.5" customHeight="1">
      <c r="B8" s="3291">
        <f>LARGE(B5:B7,1)+1</f>
        <v>4</v>
      </c>
      <c r="C8" s="3292" t="s">
        <v>875</v>
      </c>
      <c r="D8" s="3291">
        <f>LARGE(D5:D7,1)+1</f>
        <v>19</v>
      </c>
      <c r="E8" s="3292" t="s">
        <v>863</v>
      </c>
      <c r="F8" s="3291">
        <f>LARGE(F5:F7,1)+1</f>
        <v>35</v>
      </c>
      <c r="G8" s="3292" t="s">
        <v>877</v>
      </c>
      <c r="H8" s="3291">
        <f>LARGE(H5:H7,1)+1</f>
        <v>54</v>
      </c>
      <c r="I8" s="3292" t="s">
        <v>878</v>
      </c>
      <c r="J8" s="286"/>
      <c r="K8" s="282"/>
      <c r="L8" s="3291">
        <f>LARGE(L5:L7,1)+1</f>
        <v>4</v>
      </c>
      <c r="M8" s="3292" t="s">
        <v>879</v>
      </c>
      <c r="N8" s="3291">
        <f>LARGE(N5:N7,1)+1</f>
        <v>49</v>
      </c>
      <c r="O8" s="3292" t="s">
        <v>880</v>
      </c>
      <c r="P8" s="3291"/>
      <c r="Q8" s="287" t="s">
        <v>881</v>
      </c>
      <c r="R8" s="3291">
        <f>LARGE(R5:R7,1)+1</f>
        <v>133</v>
      </c>
      <c r="S8" s="3292" t="s">
        <v>882</v>
      </c>
      <c r="T8" s="286"/>
      <c r="V8" s="3291">
        <f>LARGE(V5:V7,1)+1</f>
        <v>4</v>
      </c>
      <c r="W8" s="3292" t="s">
        <v>2286</v>
      </c>
      <c r="X8" s="3291">
        <f>LARGE(X5:X7,1)+1</f>
        <v>59</v>
      </c>
      <c r="Y8" s="3292" t="s">
        <v>883</v>
      </c>
      <c r="Z8" s="3291">
        <f>LARGE(Z5:Z7,1)+1</f>
        <v>116</v>
      </c>
      <c r="AA8" s="3292" t="s">
        <v>884</v>
      </c>
      <c r="AB8" s="3291">
        <f>LARGE(AB5:AB7,1)+1</f>
        <v>166</v>
      </c>
      <c r="AC8" s="3292" t="s">
        <v>885</v>
      </c>
      <c r="AD8" s="3291">
        <f>LARGE(AD5:AD7,1)+1</f>
        <v>220</v>
      </c>
      <c r="AE8" s="3292" t="s">
        <v>886</v>
      </c>
      <c r="AF8" s="3291">
        <f>LARGE(AF5:AF7,1)+1</f>
        <v>271</v>
      </c>
      <c r="AG8" s="3292" t="s">
        <v>887</v>
      </c>
      <c r="AH8" s="3286">
        <f>LARGE(AH4:AH7,1)+1</f>
        <v>5</v>
      </c>
      <c r="AI8" s="3287" t="s">
        <v>2287</v>
      </c>
      <c r="AJ8" s="3288"/>
      <c r="AK8" s="3286">
        <f>LARGE(AK4:AK7,1)+1</f>
        <v>61</v>
      </c>
      <c r="AL8" s="3287" t="s">
        <v>2288</v>
      </c>
      <c r="AM8" s="283"/>
      <c r="AN8" s="283"/>
      <c r="AO8" s="2473"/>
      <c r="AP8" s="3295" t="s">
        <v>2289</v>
      </c>
      <c r="AR8" s="3290">
        <v>3</v>
      </c>
      <c r="AS8" s="3296" t="s">
        <v>2290</v>
      </c>
      <c r="AT8" s="3296"/>
      <c r="AV8" s="3290">
        <v>1</v>
      </c>
      <c r="AW8" s="3296" t="s">
        <v>2291</v>
      </c>
      <c r="AX8" s="3296"/>
    </row>
    <row r="9" spans="1:50" ht="27" customHeight="1">
      <c r="B9" s="3291">
        <f>LARGE(B5:B8,1)+1</f>
        <v>5</v>
      </c>
      <c r="C9" s="3292" t="s">
        <v>888</v>
      </c>
      <c r="D9" s="3291">
        <f>LARGE(D5:D8,1)+1</f>
        <v>20</v>
      </c>
      <c r="E9" s="3292" t="s">
        <v>890</v>
      </c>
      <c r="F9" s="3291">
        <f>LARGE(F5:F8,1)+1</f>
        <v>36</v>
      </c>
      <c r="G9" s="3292" t="s">
        <v>891</v>
      </c>
      <c r="H9" s="3291"/>
      <c r="I9" s="3283" t="s">
        <v>892</v>
      </c>
      <c r="J9" s="286"/>
      <c r="K9" s="282"/>
      <c r="L9" s="3291"/>
      <c r="M9" s="287" t="s">
        <v>673</v>
      </c>
      <c r="N9" s="3291">
        <f>LARGE(N5:N8,1)+1</f>
        <v>50</v>
      </c>
      <c r="O9" s="3292" t="s">
        <v>893</v>
      </c>
      <c r="P9" s="3291">
        <f>LARGE(P5:P8,1)+1</f>
        <v>94</v>
      </c>
      <c r="Q9" s="3292" t="s">
        <v>894</v>
      </c>
      <c r="R9" s="3291">
        <f>LARGE(R5:R8,1)+1</f>
        <v>134</v>
      </c>
      <c r="S9" s="3292" t="s">
        <v>895</v>
      </c>
      <c r="T9" s="286"/>
      <c r="V9" s="3291">
        <f>LARGE(V5:V8,1)+1</f>
        <v>5</v>
      </c>
      <c r="W9" s="3292" t="s">
        <v>847</v>
      </c>
      <c r="X9" s="3291">
        <f>LARGE(X5:X8,1)+1</f>
        <v>60</v>
      </c>
      <c r="Y9" s="3292" t="s">
        <v>896</v>
      </c>
      <c r="Z9" s="3291">
        <f>LARGE(Z5:Z8,1)+1</f>
        <v>117</v>
      </c>
      <c r="AA9" s="3292" t="s">
        <v>897</v>
      </c>
      <c r="AB9" s="3291">
        <f>LARGE(AB5:AB8,1)+1</f>
        <v>167</v>
      </c>
      <c r="AC9" s="3292" t="s">
        <v>898</v>
      </c>
      <c r="AD9" s="3291">
        <f>LARGE(AD5:AD8,1)+1</f>
        <v>221</v>
      </c>
      <c r="AE9" s="3292" t="s">
        <v>899</v>
      </c>
      <c r="AF9" s="3291">
        <f>LARGE(AF5:AF8,1)+1</f>
        <v>272</v>
      </c>
      <c r="AG9" s="3292" t="s">
        <v>900</v>
      </c>
      <c r="AH9" s="3286">
        <f>LARGE(AH4:AH8,1)+1</f>
        <v>6</v>
      </c>
      <c r="AI9" s="3287" t="s">
        <v>2292</v>
      </c>
      <c r="AJ9" s="3288"/>
      <c r="AK9" s="3286">
        <f>LARGE(AK4:AK8,1)+1</f>
        <v>62</v>
      </c>
      <c r="AL9" s="3287" t="s">
        <v>2293</v>
      </c>
      <c r="AM9" s="283"/>
      <c r="AN9" s="283"/>
      <c r="AO9" s="2473"/>
      <c r="AP9" s="3295" t="s">
        <v>2294</v>
      </c>
      <c r="AR9" s="3290">
        <v>4</v>
      </c>
      <c r="AS9" s="3296" t="s">
        <v>2295</v>
      </c>
      <c r="AT9" s="3296"/>
      <c r="AV9" s="3290">
        <v>2</v>
      </c>
      <c r="AW9" s="3296" t="s">
        <v>2296</v>
      </c>
      <c r="AX9" s="3296"/>
    </row>
    <row r="10" spans="1:50" ht="27" customHeight="1">
      <c r="B10" s="3291">
        <f>LARGE(B5:B9,1)+1</f>
        <v>6</v>
      </c>
      <c r="C10" s="3292" t="s">
        <v>901</v>
      </c>
      <c r="D10" s="3298"/>
      <c r="E10" s="285" t="s">
        <v>796</v>
      </c>
      <c r="F10" s="3291">
        <f>LARGE(F5:F9,1)+1</f>
        <v>37</v>
      </c>
      <c r="G10" s="3292" t="s">
        <v>902</v>
      </c>
      <c r="H10" s="3291">
        <f>LARGE(H5:H9,1)+1</f>
        <v>55</v>
      </c>
      <c r="I10" s="3292" t="s">
        <v>903</v>
      </c>
      <c r="J10" s="286"/>
      <c r="K10" s="282"/>
      <c r="L10" s="3291">
        <f>LARGE(L5:L9,1)+1</f>
        <v>5</v>
      </c>
      <c r="M10" s="3292" t="s">
        <v>904</v>
      </c>
      <c r="N10" s="3291">
        <f>LARGE(N5:N9,1)+1</f>
        <v>51</v>
      </c>
      <c r="O10" s="3292" t="s">
        <v>906</v>
      </c>
      <c r="P10" s="3291"/>
      <c r="Q10" s="287" t="s">
        <v>134</v>
      </c>
      <c r="R10" s="3291">
        <f>LARGE(R5:R9,1)+1</f>
        <v>135</v>
      </c>
      <c r="S10" s="3292" t="s">
        <v>907</v>
      </c>
      <c r="T10" s="286"/>
      <c r="V10" s="3291">
        <f>LARGE(V5:V9,1)+1</f>
        <v>6</v>
      </c>
      <c r="W10" s="3292" t="s">
        <v>861</v>
      </c>
      <c r="X10" s="3291">
        <f>LARGE(X5:X9,1)+1</f>
        <v>61</v>
      </c>
      <c r="Y10" s="3292" t="s">
        <v>908</v>
      </c>
      <c r="Z10" s="3291">
        <f>LARGE(Z5:Z9,1)+1</f>
        <v>118</v>
      </c>
      <c r="AA10" s="3292" t="s">
        <v>909</v>
      </c>
      <c r="AB10" s="3291">
        <f>LARGE(AB5:AB9,1)+1</f>
        <v>168</v>
      </c>
      <c r="AC10" s="3292" t="s">
        <v>910</v>
      </c>
      <c r="AD10" s="3291">
        <f>LARGE(AD5:AD9,1)+1</f>
        <v>222</v>
      </c>
      <c r="AE10" s="3292" t="s">
        <v>911</v>
      </c>
      <c r="AF10" s="3291">
        <f>LARGE(AF5:AF9,1)+1</f>
        <v>273</v>
      </c>
      <c r="AG10" s="3292" t="s">
        <v>912</v>
      </c>
      <c r="AH10" s="3286">
        <f>LARGE(AH4:AH9,1)+1</f>
        <v>7</v>
      </c>
      <c r="AI10" s="3287" t="s">
        <v>2297</v>
      </c>
      <c r="AJ10" s="3288"/>
      <c r="AK10" s="3286">
        <f>LARGE(AK4:AK9,1)+1</f>
        <v>63</v>
      </c>
      <c r="AL10" s="3287" t="s">
        <v>2298</v>
      </c>
      <c r="AM10" s="283"/>
      <c r="AN10" s="283"/>
      <c r="AO10" s="2473"/>
      <c r="AP10" s="3295" t="s">
        <v>2299</v>
      </c>
      <c r="AR10" s="3290">
        <v>5</v>
      </c>
      <c r="AS10" s="3296" t="s">
        <v>2300</v>
      </c>
      <c r="AT10" s="3296"/>
      <c r="AV10" s="3290">
        <v>3</v>
      </c>
      <c r="AW10" s="3296" t="s">
        <v>2301</v>
      </c>
      <c r="AX10" s="3296"/>
    </row>
    <row r="11" spans="1:50" ht="23.25" customHeight="1">
      <c r="B11" s="3291">
        <f>LARGE(B5:B10,1)+1</f>
        <v>7</v>
      </c>
      <c r="C11" s="3292" t="s">
        <v>913</v>
      </c>
      <c r="D11" s="3291">
        <f>LARGE(D5:D10,1)+1</f>
        <v>21</v>
      </c>
      <c r="E11" s="3292" t="s">
        <v>857</v>
      </c>
      <c r="F11" s="3291">
        <f>LARGE(F5:F10,1)+1</f>
        <v>38</v>
      </c>
      <c r="G11" s="3292" t="s">
        <v>914</v>
      </c>
      <c r="H11" s="3291">
        <f>LARGE(H5:H10,1)+1</f>
        <v>56</v>
      </c>
      <c r="I11" s="3292" t="s">
        <v>915</v>
      </c>
      <c r="J11" s="286"/>
      <c r="K11" s="282"/>
      <c r="L11" s="3291">
        <f>LARGE(L5:L10,1)+1</f>
        <v>6</v>
      </c>
      <c r="M11" s="3292" t="s">
        <v>916</v>
      </c>
      <c r="N11" s="3291">
        <f>LARGE(N5:N10,1)+1</f>
        <v>52</v>
      </c>
      <c r="O11" s="3292" t="s">
        <v>918</v>
      </c>
      <c r="P11" s="3291">
        <f>LARGE(P5:P10,1)+1</f>
        <v>95</v>
      </c>
      <c r="Q11" s="3292" t="s">
        <v>919</v>
      </c>
      <c r="R11" s="3291">
        <f>LARGE(R5:R10,1)+1</f>
        <v>136</v>
      </c>
      <c r="S11" s="3292" t="s">
        <v>920</v>
      </c>
      <c r="T11" s="286"/>
      <c r="V11" s="3291">
        <f>LARGE(V5:V10,1)+1</f>
        <v>7</v>
      </c>
      <c r="W11" s="3292" t="s">
        <v>875</v>
      </c>
      <c r="X11" s="3291">
        <f>LARGE(X5:X10,1)+1</f>
        <v>62</v>
      </c>
      <c r="Y11" s="3292" t="s">
        <v>921</v>
      </c>
      <c r="Z11" s="3291">
        <f>LARGE(Z5:Z10,1)+1</f>
        <v>119</v>
      </c>
      <c r="AA11" s="3292" t="s">
        <v>922</v>
      </c>
      <c r="AB11" s="3291">
        <f>LARGE(AB5:AB10,1)+1</f>
        <v>169</v>
      </c>
      <c r="AC11" s="3292" t="s">
        <v>923</v>
      </c>
      <c r="AD11" s="3291">
        <f>LARGE(AD5:AD10,1)+1</f>
        <v>223</v>
      </c>
      <c r="AE11" s="3292" t="s">
        <v>924</v>
      </c>
      <c r="AF11" s="3291">
        <f>LARGE(AF5:AF10,1)+1</f>
        <v>274</v>
      </c>
      <c r="AG11" s="3292" t="s">
        <v>925</v>
      </c>
      <c r="AH11" s="3286">
        <f>LARGE(AH4:AH10,1)+1</f>
        <v>8</v>
      </c>
      <c r="AI11" s="3287" t="s">
        <v>2302</v>
      </c>
      <c r="AJ11" s="3288"/>
      <c r="AK11" s="3286">
        <f>LARGE(AK4:AK10,1)+1</f>
        <v>64</v>
      </c>
      <c r="AL11" s="3287" t="s">
        <v>2303</v>
      </c>
      <c r="AM11" s="283"/>
      <c r="AN11" s="283"/>
      <c r="AO11" s="2473"/>
      <c r="AP11" s="3295" t="s">
        <v>2304</v>
      </c>
      <c r="AR11" s="3290">
        <v>6</v>
      </c>
      <c r="AS11" s="3296" t="s">
        <v>2305</v>
      </c>
      <c r="AT11" s="3296"/>
      <c r="AV11" s="3290">
        <v>4</v>
      </c>
      <c r="AW11" s="5611" t="s">
        <v>2306</v>
      </c>
      <c r="AX11" s="5611"/>
    </row>
    <row r="12" spans="1:50" ht="23.25" customHeight="1">
      <c r="B12" s="3298"/>
      <c r="C12" s="285" t="s">
        <v>673</v>
      </c>
      <c r="D12" s="3291"/>
      <c r="E12" s="285" t="s">
        <v>926</v>
      </c>
      <c r="F12" s="3291">
        <f>LARGE(F5:F11,1)+1</f>
        <v>39</v>
      </c>
      <c r="G12" s="3292" t="s">
        <v>928</v>
      </c>
      <c r="H12" s="3291">
        <f>LARGE(H5:H11,1)+1</f>
        <v>57</v>
      </c>
      <c r="I12" s="3292" t="s">
        <v>929</v>
      </c>
      <c r="J12" s="286"/>
      <c r="K12" s="282"/>
      <c r="L12" s="3291">
        <f>LARGE(L5:L11,1)+1</f>
        <v>7</v>
      </c>
      <c r="M12" s="3292" t="s">
        <v>930</v>
      </c>
      <c r="N12" s="3291"/>
      <c r="O12" s="287" t="s">
        <v>829</v>
      </c>
      <c r="P12" s="3291">
        <f>LARGE(P5:P11,1)+1</f>
        <v>96</v>
      </c>
      <c r="Q12" s="3292" t="s">
        <v>931</v>
      </c>
      <c r="R12" s="3291"/>
      <c r="S12" s="3284" t="s">
        <v>892</v>
      </c>
      <c r="T12" s="286"/>
      <c r="V12" s="3291">
        <f>LARGE(V5:V11,1)+1</f>
        <v>8</v>
      </c>
      <c r="W12" s="3292" t="s">
        <v>888</v>
      </c>
      <c r="X12" s="3291">
        <f>LARGE(X5:X11,1)+1</f>
        <v>63</v>
      </c>
      <c r="Y12" s="3292" t="s">
        <v>932</v>
      </c>
      <c r="Z12" s="3291">
        <f>LARGE(Z5:Z11,1)+1</f>
        <v>120</v>
      </c>
      <c r="AA12" s="3292" t="s">
        <v>933</v>
      </c>
      <c r="AB12" s="3291">
        <f>LARGE(AB5:AB11,1)+1</f>
        <v>170</v>
      </c>
      <c r="AC12" s="3292" t="s">
        <v>934</v>
      </c>
      <c r="AD12" s="3291">
        <f>LARGE(AD5:AD11,1)+1</f>
        <v>224</v>
      </c>
      <c r="AE12" s="3292" t="s">
        <v>935</v>
      </c>
      <c r="AF12" s="3291">
        <f>LARGE(AF5:AF11,1)+1</f>
        <v>275</v>
      </c>
      <c r="AG12" s="3292" t="s">
        <v>936</v>
      </c>
      <c r="AH12" s="3286">
        <f>LARGE(AH4:AH11,1)+1</f>
        <v>9</v>
      </c>
      <c r="AI12" s="3287" t="s">
        <v>2307</v>
      </c>
      <c r="AJ12" s="3288"/>
      <c r="AK12" s="3286">
        <f>LARGE(AK4:AK11,1)+1</f>
        <v>65</v>
      </c>
      <c r="AL12" s="3287" t="s">
        <v>2308</v>
      </c>
      <c r="AM12" s="283"/>
      <c r="AN12" s="283"/>
      <c r="AO12" s="2473"/>
      <c r="AP12" s="3295" t="s">
        <v>2309</v>
      </c>
      <c r="AR12" s="3290">
        <v>7</v>
      </c>
      <c r="AS12" s="3296" t="s">
        <v>2310</v>
      </c>
      <c r="AT12" s="3296"/>
      <c r="AV12" s="3290"/>
      <c r="AW12" s="5611"/>
      <c r="AX12" s="5611"/>
    </row>
    <row r="13" spans="1:50" ht="26.25" customHeight="1">
      <c r="B13" s="3291">
        <f>LARGE(B5:B12,1)+1</f>
        <v>8</v>
      </c>
      <c r="C13" s="3292" t="s">
        <v>937</v>
      </c>
      <c r="D13" s="3291">
        <f>LARGE(D5:D12,1)+1</f>
        <v>22</v>
      </c>
      <c r="E13" s="3292" t="s">
        <v>938</v>
      </c>
      <c r="F13" s="3291"/>
      <c r="G13" s="285" t="s">
        <v>830</v>
      </c>
      <c r="H13" s="3291"/>
      <c r="I13" s="3283" t="s">
        <v>832</v>
      </c>
      <c r="J13" s="286"/>
      <c r="K13" s="282"/>
      <c r="L13" s="3291">
        <f>LARGE(L5:L12,1)+1</f>
        <v>8</v>
      </c>
      <c r="M13" s="3292" t="s">
        <v>939</v>
      </c>
      <c r="N13" s="3291">
        <f>LARGE(N5:N12,1)+1</f>
        <v>53</v>
      </c>
      <c r="O13" s="3292" t="s">
        <v>940</v>
      </c>
      <c r="P13" s="3291">
        <f>LARGE(P5:P12,1)+1</f>
        <v>97</v>
      </c>
      <c r="Q13" s="3292" t="s">
        <v>941</v>
      </c>
      <c r="R13" s="3291">
        <f>LARGE(R5:R12,1)+1</f>
        <v>137</v>
      </c>
      <c r="S13" s="3292" t="s">
        <v>942</v>
      </c>
      <c r="T13" s="286"/>
      <c r="V13" s="3291">
        <f>LARGE(V5:V12,1)+1</f>
        <v>9</v>
      </c>
      <c r="W13" s="3292" t="s">
        <v>901</v>
      </c>
      <c r="X13" s="3291">
        <f>LARGE(X5:X12,1)+1</f>
        <v>64</v>
      </c>
      <c r="Y13" s="3292" t="s">
        <v>943</v>
      </c>
      <c r="Z13" s="3291">
        <f>LARGE(Z5:Z12,1)+1</f>
        <v>121</v>
      </c>
      <c r="AA13" s="3292" t="s">
        <v>944</v>
      </c>
      <c r="AB13" s="3291">
        <f>LARGE(AB5:AB12,1)+1</f>
        <v>171</v>
      </c>
      <c r="AC13" s="3292" t="s">
        <v>945</v>
      </c>
      <c r="AD13" s="3291">
        <f>LARGE(AD5:AD12,1)+1</f>
        <v>225</v>
      </c>
      <c r="AE13" s="3292" t="s">
        <v>946</v>
      </c>
      <c r="AF13" s="3291">
        <f>LARGE(AF5:AF12,1)+1</f>
        <v>276</v>
      </c>
      <c r="AG13" s="3292" t="s">
        <v>947</v>
      </c>
      <c r="AH13" s="3286">
        <f>LARGE(AH4:AH12,1)+1</f>
        <v>10</v>
      </c>
      <c r="AI13" s="3287" t="s">
        <v>2311</v>
      </c>
      <c r="AJ13" s="3288"/>
      <c r="AK13" s="3286">
        <f>LARGE(AK4:AK12,1)+1</f>
        <v>66</v>
      </c>
      <c r="AL13" s="3287" t="s">
        <v>2312</v>
      </c>
      <c r="AM13" s="283"/>
      <c r="AN13" s="283"/>
      <c r="AO13" s="2473"/>
      <c r="AP13" s="3293" t="s">
        <v>673</v>
      </c>
      <c r="AR13" s="3290">
        <v>8</v>
      </c>
      <c r="AS13" s="3296" t="s">
        <v>2313</v>
      </c>
      <c r="AT13" s="3296"/>
      <c r="AV13" s="3290"/>
      <c r="AW13" s="3299"/>
      <c r="AX13" s="3299"/>
    </row>
    <row r="14" spans="1:50" ht="22.5" customHeight="1">
      <c r="B14" s="3298"/>
      <c r="C14" s="285" t="s">
        <v>671</v>
      </c>
      <c r="D14" s="3291"/>
      <c r="E14" s="285" t="s">
        <v>881</v>
      </c>
      <c r="F14" s="3291">
        <f>LARGE(F5:F13,1)+1</f>
        <v>40</v>
      </c>
      <c r="G14" s="3292" t="s">
        <v>924</v>
      </c>
      <c r="H14" s="3291">
        <f>LARGE(H5:H13,1)+1</f>
        <v>58</v>
      </c>
      <c r="I14" s="3292" t="s">
        <v>912</v>
      </c>
      <c r="J14" s="286"/>
      <c r="K14" s="282"/>
      <c r="L14" s="3291">
        <f>LARGE(L5:L13,1)+1</f>
        <v>9</v>
      </c>
      <c r="M14" s="3292" t="s">
        <v>948</v>
      </c>
      <c r="N14" s="3291">
        <f>LARGE(N5:N13,1)+1</f>
        <v>54</v>
      </c>
      <c r="O14" s="3292" t="s">
        <v>949</v>
      </c>
      <c r="P14" s="3291">
        <f>LARGE(P5:P13,1)+1</f>
        <v>98</v>
      </c>
      <c r="Q14" s="3292" t="s">
        <v>950</v>
      </c>
      <c r="R14" s="3291">
        <f>LARGE(R5:R13,1)+1</f>
        <v>138</v>
      </c>
      <c r="S14" s="3292" t="s">
        <v>951</v>
      </c>
      <c r="T14" s="286"/>
      <c r="V14" s="3291">
        <f>LARGE(V5:V13,1)+1</f>
        <v>10</v>
      </c>
      <c r="W14" s="3292" t="s">
        <v>913</v>
      </c>
      <c r="X14" s="3291">
        <f>LARGE(X5:X13,1)+1</f>
        <v>65</v>
      </c>
      <c r="Y14" s="3292" t="s">
        <v>953</v>
      </c>
      <c r="Z14" s="3291">
        <f>LARGE(Z5:Z13,1)+1</f>
        <v>122</v>
      </c>
      <c r="AA14" s="3292" t="s">
        <v>954</v>
      </c>
      <c r="AB14" s="3291">
        <f>LARGE(AB5:AB13,1)+1</f>
        <v>172</v>
      </c>
      <c r="AC14" s="3292" t="s">
        <v>955</v>
      </c>
      <c r="AD14" s="3291">
        <f>LARGE(AD5:AD13,1)+1</f>
        <v>226</v>
      </c>
      <c r="AE14" s="3292" t="s">
        <v>956</v>
      </c>
      <c r="AF14" s="3291">
        <f>LARGE(AF5:AF13,1)+1</f>
        <v>277</v>
      </c>
      <c r="AG14" s="3292" t="s">
        <v>957</v>
      </c>
      <c r="AH14" s="3286">
        <f>LARGE(AH4:AH13,1)+1</f>
        <v>11</v>
      </c>
      <c r="AI14" s="3287" t="s">
        <v>2314</v>
      </c>
      <c r="AJ14" s="3288"/>
      <c r="AK14" s="3286">
        <f>LARGE(AK4:AK13,1)+1</f>
        <v>67</v>
      </c>
      <c r="AL14" s="3287" t="s">
        <v>2315</v>
      </c>
      <c r="AM14" s="283"/>
      <c r="AN14" s="283"/>
      <c r="AO14" s="2473"/>
      <c r="AP14" s="3295" t="s">
        <v>2316</v>
      </c>
      <c r="AR14" s="3290"/>
      <c r="AS14" s="3300" t="s">
        <v>2317</v>
      </c>
      <c r="AT14" s="3296"/>
      <c r="AV14" s="3294" t="s">
        <v>569</v>
      </c>
      <c r="AW14" s="3297" t="s">
        <v>2318</v>
      </c>
      <c r="AX14" s="3296"/>
    </row>
    <row r="15" spans="1:50" s="293" customFormat="1" ht="26.25" customHeight="1">
      <c r="B15" s="3291">
        <f>LARGE(B5:B14,1)+1</f>
        <v>9</v>
      </c>
      <c r="C15" s="3292" t="s">
        <v>958</v>
      </c>
      <c r="D15" s="3291">
        <f>LARGE(D5:D14,1)+1</f>
        <v>23</v>
      </c>
      <c r="E15" s="3292" t="s">
        <v>959</v>
      </c>
      <c r="F15" s="3291">
        <f>LARGE(F5:F14,1)+1</f>
        <v>41</v>
      </c>
      <c r="G15" s="3292" t="s">
        <v>935</v>
      </c>
      <c r="H15" s="3291"/>
      <c r="I15" s="3283" t="s">
        <v>960</v>
      </c>
      <c r="J15" s="286"/>
      <c r="K15" s="282"/>
      <c r="L15" s="3291">
        <f>LARGE(L5:L14,1)+1</f>
        <v>10</v>
      </c>
      <c r="M15" s="3292" t="s">
        <v>961</v>
      </c>
      <c r="N15" s="3291">
        <f>LARGE(N5:N14,1)+1</f>
        <v>55</v>
      </c>
      <c r="O15" s="3292" t="s">
        <v>962</v>
      </c>
      <c r="P15" s="3291"/>
      <c r="Q15" s="287" t="s">
        <v>793</v>
      </c>
      <c r="R15" s="3291">
        <f>LARGE(R5:R14,1)+1</f>
        <v>139</v>
      </c>
      <c r="S15" s="3292" t="s">
        <v>963</v>
      </c>
      <c r="T15" s="286"/>
      <c r="V15" s="3291">
        <f>LARGE(V5:V14,1)+1</f>
        <v>11</v>
      </c>
      <c r="W15" s="3292" t="s">
        <v>952</v>
      </c>
      <c r="X15" s="3291">
        <f>LARGE(X5:X14,1)+1</f>
        <v>66</v>
      </c>
      <c r="Y15" s="3292" t="s">
        <v>964</v>
      </c>
      <c r="Z15" s="3291">
        <f>LARGE(Z5:Z14,1)+1</f>
        <v>123</v>
      </c>
      <c r="AA15" s="3292" t="s">
        <v>965</v>
      </c>
      <c r="AB15" s="3291">
        <f>LARGE(AB5:AB14,1)+1</f>
        <v>173</v>
      </c>
      <c r="AC15" s="3292" t="s">
        <v>966</v>
      </c>
      <c r="AD15" s="3291">
        <f>LARGE(AD5:AD14,1)+1</f>
        <v>227</v>
      </c>
      <c r="AE15" s="3292" t="s">
        <v>841</v>
      </c>
      <c r="AF15" s="3291">
        <f>LARGE(AF5:AF14,1)+1</f>
        <v>278</v>
      </c>
      <c r="AG15" s="3292" t="s">
        <v>967</v>
      </c>
      <c r="AH15" s="3286">
        <f>LARGE(AH4:AH14,1)+1</f>
        <v>12</v>
      </c>
      <c r="AI15" s="3287" t="s">
        <v>2319</v>
      </c>
      <c r="AJ15" s="3301"/>
      <c r="AK15" s="3286">
        <f>LARGE(AK4:AK14,1)+1</f>
        <v>68</v>
      </c>
      <c r="AL15" s="3287" t="s">
        <v>2320</v>
      </c>
      <c r="AM15" s="3302"/>
      <c r="AN15" s="3302"/>
      <c r="AO15" s="2473"/>
      <c r="AP15" s="3303" t="s">
        <v>2321</v>
      </c>
      <c r="AR15" s="3290">
        <v>9</v>
      </c>
      <c r="AS15" s="3296" t="s">
        <v>2322</v>
      </c>
      <c r="AT15" s="3296"/>
      <c r="AU15" s="3281"/>
      <c r="AV15" s="3290">
        <v>1</v>
      </c>
      <c r="AW15" s="5611" t="s">
        <v>2323</v>
      </c>
      <c r="AX15" s="5611"/>
    </row>
    <row r="16" spans="1:50" s="293" customFormat="1" ht="23.25" customHeight="1">
      <c r="B16" s="3291">
        <f>LARGE(B5:B15,1)+1</f>
        <v>10</v>
      </c>
      <c r="C16" s="3292" t="s">
        <v>968</v>
      </c>
      <c r="D16" s="3291">
        <f>LARGE(D5:D15,1)+1</f>
        <v>24</v>
      </c>
      <c r="E16" s="3292" t="s">
        <v>969</v>
      </c>
      <c r="F16" s="3291">
        <f>LARGE(F5:F15,1)+1</f>
        <v>42</v>
      </c>
      <c r="G16" s="3292" t="s">
        <v>946</v>
      </c>
      <c r="H16" s="3291">
        <f>LARGE(H5:H15,1)+1</f>
        <v>59</v>
      </c>
      <c r="I16" s="3292" t="s">
        <v>970</v>
      </c>
      <c r="J16" s="286"/>
      <c r="K16" s="282"/>
      <c r="L16" s="3291">
        <f>LARGE(L5:L15,1)+1</f>
        <v>11</v>
      </c>
      <c r="M16" s="3292" t="s">
        <v>971</v>
      </c>
      <c r="N16" s="3291">
        <f>LARGE(N5:N15,1)+1</f>
        <v>56</v>
      </c>
      <c r="O16" s="3292" t="s">
        <v>972</v>
      </c>
      <c r="P16" s="3291">
        <f>LARGE(P5:P15,1)+1</f>
        <v>99</v>
      </c>
      <c r="Q16" s="3292" t="s">
        <v>844</v>
      </c>
      <c r="R16" s="3291">
        <f>LARGE(R5:R15,1)+1</f>
        <v>140</v>
      </c>
      <c r="S16" s="3292" t="s">
        <v>973</v>
      </c>
      <c r="T16" s="286"/>
      <c r="V16" s="3291">
        <f>LARGE(V5:V15,1)+1</f>
        <v>12</v>
      </c>
      <c r="W16" s="3292" t="s">
        <v>866</v>
      </c>
      <c r="X16" s="3291">
        <f>LARGE(X5:X15,1)+1</f>
        <v>67</v>
      </c>
      <c r="Y16" s="3292" t="s">
        <v>974</v>
      </c>
      <c r="Z16" s="3291">
        <f>LARGE(Z5:Z15,1)+1</f>
        <v>124</v>
      </c>
      <c r="AA16" s="3292" t="s">
        <v>975</v>
      </c>
      <c r="AB16" s="3291">
        <f>LARGE(AB5:AB15,1)+1</f>
        <v>174</v>
      </c>
      <c r="AC16" s="3292" t="s">
        <v>976</v>
      </c>
      <c r="AD16" s="3291">
        <f>LARGE(AD5:AD15,1)+1</f>
        <v>228</v>
      </c>
      <c r="AE16" s="3292" t="s">
        <v>977</v>
      </c>
      <c r="AF16" s="3291">
        <f>LARGE(AF5:AF15,1)+1</f>
        <v>279</v>
      </c>
      <c r="AG16" s="3292" t="s">
        <v>978</v>
      </c>
      <c r="AH16" s="3286">
        <f>LARGE(AH4:AH15,1)+1</f>
        <v>13</v>
      </c>
      <c r="AI16" s="3287" t="s">
        <v>2324</v>
      </c>
      <c r="AJ16" s="3301"/>
      <c r="AK16" s="3286">
        <f>LARGE(AK4:AK15,1)+1</f>
        <v>69</v>
      </c>
      <c r="AL16" s="3287" t="s">
        <v>2325</v>
      </c>
      <c r="AM16" s="3302"/>
      <c r="AN16" s="3302"/>
      <c r="AO16" s="2473"/>
      <c r="AP16" s="3303" t="s">
        <v>2326</v>
      </c>
      <c r="AR16" s="3290">
        <v>10</v>
      </c>
      <c r="AS16" s="3296" t="s">
        <v>2327</v>
      </c>
      <c r="AT16" s="3296"/>
      <c r="AU16" s="3281"/>
      <c r="AV16" s="3290"/>
      <c r="AW16" s="5611"/>
      <c r="AX16" s="5611"/>
    </row>
    <row r="17" spans="2:50" s="293" customFormat="1" ht="23.25">
      <c r="B17" s="3291">
        <f>LARGE(B5:B16,1)+1</f>
        <v>11</v>
      </c>
      <c r="C17" s="3292" t="s">
        <v>979</v>
      </c>
      <c r="D17" s="3291"/>
      <c r="E17" s="285" t="s">
        <v>980</v>
      </c>
      <c r="F17" s="3291">
        <f>LARGE(F5:F16,1)+1</f>
        <v>43</v>
      </c>
      <c r="G17" s="3292" t="s">
        <v>956</v>
      </c>
      <c r="H17" s="3291"/>
      <c r="I17" s="3283" t="s">
        <v>981</v>
      </c>
      <c r="J17" s="286"/>
      <c r="K17" s="282"/>
      <c r="L17" s="3291"/>
      <c r="M17" s="287" t="s">
        <v>671</v>
      </c>
      <c r="N17" s="3291">
        <f>LARGE(N5:N16,1)+1</f>
        <v>57</v>
      </c>
      <c r="O17" s="3292" t="s">
        <v>982</v>
      </c>
      <c r="P17" s="3291">
        <f>LARGE(P5:P16,1)+1</f>
        <v>100</v>
      </c>
      <c r="Q17" s="3292" t="s">
        <v>872</v>
      </c>
      <c r="R17" s="3291">
        <f>LARGE(R5:R16,1)+1</f>
        <v>141</v>
      </c>
      <c r="S17" s="3292" t="s">
        <v>983</v>
      </c>
      <c r="T17" s="286"/>
      <c r="V17" s="3291">
        <f>LARGE(V5:V16,1)+1</f>
        <v>13</v>
      </c>
      <c r="W17" s="3292" t="s">
        <v>879</v>
      </c>
      <c r="X17" s="3291">
        <f>LARGE(X5:X16,1)+1</f>
        <v>68</v>
      </c>
      <c r="Y17" s="3292" t="s">
        <v>984</v>
      </c>
      <c r="Z17" s="3291">
        <f>LARGE(Z5:Z16,1)+1</f>
        <v>125</v>
      </c>
      <c r="AA17" s="3292" t="s">
        <v>985</v>
      </c>
      <c r="AB17" s="3291">
        <f>LARGE(AB5:AB16,1)+1</f>
        <v>175</v>
      </c>
      <c r="AC17" s="3292" t="s">
        <v>986</v>
      </c>
      <c r="AD17" s="3291">
        <f>LARGE(AD5:AD16,1)+1</f>
        <v>229</v>
      </c>
      <c r="AE17" s="3292" t="s">
        <v>987</v>
      </c>
      <c r="AF17" s="3291">
        <f>LARGE(AF5:AF16,1)+1</f>
        <v>280</v>
      </c>
      <c r="AG17" s="3292" t="s">
        <v>988</v>
      </c>
      <c r="AH17" s="3286">
        <f>LARGE(AH4:AH16,1)+1</f>
        <v>14</v>
      </c>
      <c r="AI17" s="3287" t="s">
        <v>2328</v>
      </c>
      <c r="AJ17" s="3301"/>
      <c r="AK17" s="3286">
        <f>LARGE(AK4:AK16,1)+1</f>
        <v>70</v>
      </c>
      <c r="AL17" s="3287" t="s">
        <v>2329</v>
      </c>
      <c r="AM17" s="3302"/>
      <c r="AN17" s="3302"/>
      <c r="AO17" s="2473"/>
      <c r="AP17" s="3303" t="s">
        <v>2330</v>
      </c>
      <c r="AR17" s="3290">
        <v>11</v>
      </c>
      <c r="AS17" s="3296" t="s">
        <v>2331</v>
      </c>
      <c r="AT17" s="3296"/>
      <c r="AU17" s="3281"/>
      <c r="AV17" s="3290">
        <v>2</v>
      </c>
      <c r="AW17" s="5611" t="s">
        <v>2332</v>
      </c>
      <c r="AX17" s="5611"/>
    </row>
    <row r="18" spans="2:50" s="293" customFormat="1" ht="23.25" customHeight="1">
      <c r="B18" s="3298"/>
      <c r="C18" s="285" t="s">
        <v>669</v>
      </c>
      <c r="D18" s="3291">
        <f>LARGE(D5:D17,1)+1</f>
        <v>25</v>
      </c>
      <c r="E18" s="3292" t="s">
        <v>989</v>
      </c>
      <c r="F18" s="3291">
        <f>LARGE(F5:F17,1)+1</f>
        <v>44</v>
      </c>
      <c r="G18" s="3292" t="s">
        <v>977</v>
      </c>
      <c r="H18" s="3291">
        <f>LARGE(H5:H17,1)+1</f>
        <v>60</v>
      </c>
      <c r="I18" s="3292" t="s">
        <v>990</v>
      </c>
      <c r="J18" s="286"/>
      <c r="K18" s="282"/>
      <c r="L18" s="3291">
        <f>LARGE(L5:L17,1)+1</f>
        <v>12</v>
      </c>
      <c r="M18" s="3292" t="s">
        <v>991</v>
      </c>
      <c r="N18" s="3291">
        <f>LARGE(N5:N17,1)+1</f>
        <v>58</v>
      </c>
      <c r="O18" s="3292" t="s">
        <v>992</v>
      </c>
      <c r="P18" s="3291">
        <f>LARGE(P5:P17,1)+1</f>
        <v>101</v>
      </c>
      <c r="Q18" s="3292" t="s">
        <v>910</v>
      </c>
      <c r="R18" s="3291">
        <f>LARGE(R5:R17,1)+1</f>
        <v>142</v>
      </c>
      <c r="S18" s="3292" t="s">
        <v>993</v>
      </c>
      <c r="T18" s="286"/>
      <c r="V18" s="3291"/>
      <c r="W18" s="289" t="s">
        <v>673</v>
      </c>
      <c r="X18" s="3291">
        <f>LARGE(X5:X17,1)+1</f>
        <v>69</v>
      </c>
      <c r="Y18" s="3292" t="s">
        <v>994</v>
      </c>
      <c r="Z18" s="3291">
        <f>LARGE(Z5:Z17,1)+1</f>
        <v>126</v>
      </c>
      <c r="AA18" s="3292" t="s">
        <v>995</v>
      </c>
      <c r="AB18" s="3291">
        <f>LARGE(AB5:AB17,1)+1</f>
        <v>176</v>
      </c>
      <c r="AC18" s="3292" t="s">
        <v>996</v>
      </c>
      <c r="AD18" s="3291">
        <f>LARGE(AD5:AD17,1)+1</f>
        <v>230</v>
      </c>
      <c r="AE18" s="3292" t="s">
        <v>997</v>
      </c>
      <c r="AF18" s="3291">
        <f>LARGE(AF5:AF17,1)+1</f>
        <v>281</v>
      </c>
      <c r="AG18" s="3292" t="s">
        <v>998</v>
      </c>
      <c r="AH18" s="3286">
        <f>LARGE(AH4:AH17,1)+1</f>
        <v>15</v>
      </c>
      <c r="AI18" s="3287" t="s">
        <v>2333</v>
      </c>
      <c r="AJ18" s="3301"/>
      <c r="AK18" s="3286">
        <f>LARGE(AK4:AK17,1)+1</f>
        <v>71</v>
      </c>
      <c r="AL18" s="3287" t="s">
        <v>2334</v>
      </c>
      <c r="AM18" s="3302"/>
      <c r="AN18" s="3302"/>
      <c r="AO18" s="2473"/>
      <c r="AP18" s="3295" t="s">
        <v>2335</v>
      </c>
      <c r="AR18" s="3290">
        <v>12</v>
      </c>
      <c r="AS18" s="3296" t="s">
        <v>2336</v>
      </c>
      <c r="AT18" s="3296"/>
      <c r="AU18" s="3281"/>
      <c r="AV18" s="3290"/>
      <c r="AW18" s="5611"/>
      <c r="AX18" s="5611"/>
    </row>
    <row r="19" spans="2:50" s="293" customFormat="1" ht="23.25" customHeight="1">
      <c r="B19" s="3291">
        <f>LARGE(B5:B18,1)+1</f>
        <v>12</v>
      </c>
      <c r="C19" s="3292" t="s">
        <v>883</v>
      </c>
      <c r="D19" s="3291"/>
      <c r="E19" s="285" t="s">
        <v>134</v>
      </c>
      <c r="F19" s="3291">
        <f>LARGE(F5:F18,1)+1</f>
        <v>45</v>
      </c>
      <c r="G19" s="3292" t="s">
        <v>997</v>
      </c>
      <c r="H19" s="3291">
        <f>LARGE(H5:H18,1)+1</f>
        <v>61</v>
      </c>
      <c r="I19" s="3292" t="s">
        <v>999</v>
      </c>
      <c r="J19" s="286"/>
      <c r="K19" s="282"/>
      <c r="L19" s="3291">
        <f>LARGE(L5:L18,1)+1</f>
        <v>13</v>
      </c>
      <c r="M19" s="3292" t="s">
        <v>1000</v>
      </c>
      <c r="N19" s="3291">
        <f>LARGE(N5:N18,1)+1</f>
        <v>59</v>
      </c>
      <c r="O19" s="3292" t="s">
        <v>1001</v>
      </c>
      <c r="P19" s="3291">
        <f>LARGE(P5:P18,1)+1</f>
        <v>102</v>
      </c>
      <c r="Q19" s="3292" t="s">
        <v>923</v>
      </c>
      <c r="R19" s="3291">
        <f>LARGE(R5:R18,1)+1</f>
        <v>143</v>
      </c>
      <c r="S19" s="3292" t="s">
        <v>1002</v>
      </c>
      <c r="T19" s="286"/>
      <c r="V19" s="3291">
        <f>LARGE(V5:V18,1)+1</f>
        <v>14</v>
      </c>
      <c r="W19" s="3292" t="s">
        <v>904</v>
      </c>
      <c r="X19" s="3291">
        <f>LARGE(X5:X18,1)+1</f>
        <v>70</v>
      </c>
      <c r="Y19" s="3292" t="s">
        <v>1003</v>
      </c>
      <c r="Z19" s="3291">
        <f>LARGE(Z5:Z18,1)+1</f>
        <v>127</v>
      </c>
      <c r="AA19" s="3292" t="s">
        <v>1004</v>
      </c>
      <c r="AB19" s="3291">
        <f>LARGE(AB5:AB18,1)+1</f>
        <v>177</v>
      </c>
      <c r="AC19" s="3292" t="s">
        <v>1005</v>
      </c>
      <c r="AD19" s="3291">
        <f>LARGE(AD5:AD18,1)+1</f>
        <v>231</v>
      </c>
      <c r="AE19" s="3292" t="s">
        <v>1006</v>
      </c>
      <c r="AF19" s="3291">
        <f>LARGE(AF5:AF18,1)+1</f>
        <v>282</v>
      </c>
      <c r="AG19" s="3292" t="s">
        <v>1007</v>
      </c>
      <c r="AH19" s="3286">
        <f>LARGE(AH4:AH18,1)+1</f>
        <v>16</v>
      </c>
      <c r="AI19" s="3287" t="s">
        <v>2337</v>
      </c>
      <c r="AJ19" s="3301"/>
      <c r="AK19" s="3286">
        <f>LARGE(AK4:AK18,1)+1</f>
        <v>72</v>
      </c>
      <c r="AL19" s="3287" t="s">
        <v>2338</v>
      </c>
      <c r="AM19" s="3302"/>
      <c r="AN19" s="3302"/>
      <c r="AO19" s="2473"/>
      <c r="AP19" s="3295" t="s">
        <v>2339</v>
      </c>
      <c r="AR19" s="3290">
        <v>13</v>
      </c>
      <c r="AS19" s="3296" t="s">
        <v>2340</v>
      </c>
      <c r="AT19" s="3296"/>
      <c r="AU19" s="3281"/>
      <c r="AV19" s="3290">
        <v>3</v>
      </c>
      <c r="AW19" s="5611" t="s">
        <v>2341</v>
      </c>
      <c r="AX19" s="5611"/>
    </row>
    <row r="20" spans="2:50" s="293" customFormat="1" ht="27" customHeight="1">
      <c r="B20" s="3291">
        <f>LARGE(B5:B19,1)+1</f>
        <v>13</v>
      </c>
      <c r="C20" s="3292" t="s">
        <v>984</v>
      </c>
      <c r="D20" s="3291">
        <f>LARGE(D5:D19,1)+1</f>
        <v>26</v>
      </c>
      <c r="E20" s="3292" t="s">
        <v>1008</v>
      </c>
      <c r="F20" s="3291">
        <f>LARGE(F5:F19,1)+1</f>
        <v>46</v>
      </c>
      <c r="G20" s="3292" t="s">
        <v>1009</v>
      </c>
      <c r="H20" s="3291"/>
      <c r="I20" s="291"/>
      <c r="J20" s="286"/>
      <c r="K20" s="282"/>
      <c r="L20" s="3291">
        <f>LARGE(L5:L19,1)+1</f>
        <v>14</v>
      </c>
      <c r="M20" s="3292" t="s">
        <v>1010</v>
      </c>
      <c r="N20" s="3291">
        <f>LARGE(N5:N19,1)+1</f>
        <v>60</v>
      </c>
      <c r="O20" s="3292" t="s">
        <v>1012</v>
      </c>
      <c r="P20" s="3291">
        <f>LARGE(P5:P19,1)+1</f>
        <v>103</v>
      </c>
      <c r="Q20" s="3292" t="s">
        <v>945</v>
      </c>
      <c r="R20" s="3291"/>
      <c r="S20" s="3284" t="s">
        <v>832</v>
      </c>
      <c r="T20" s="286"/>
      <c r="V20" s="3291">
        <f>LARGE(V5:V19,1)+1</f>
        <v>15</v>
      </c>
      <c r="W20" s="3292" t="s">
        <v>937</v>
      </c>
      <c r="X20" s="3291">
        <f>LARGE(X5:X19,1)+1</f>
        <v>71</v>
      </c>
      <c r="Y20" s="3292" t="s">
        <v>1013</v>
      </c>
      <c r="Z20" s="3291">
        <f>LARGE(Z5:Z19,1)+1</f>
        <v>128</v>
      </c>
      <c r="AA20" s="3292" t="s">
        <v>1014</v>
      </c>
      <c r="AB20" s="3291">
        <f>LARGE(AB5:AB19,1)+1</f>
        <v>178</v>
      </c>
      <c r="AC20" s="3292" t="s">
        <v>1015</v>
      </c>
      <c r="AD20" s="3291">
        <f>LARGE(AD5:AD19,1)+1</f>
        <v>232</v>
      </c>
      <c r="AE20" s="3292" t="s">
        <v>855</v>
      </c>
      <c r="AF20" s="3304"/>
      <c r="AG20" s="294"/>
      <c r="AH20" s="3286">
        <f>LARGE(AH4:AH19,1)+1</f>
        <v>17</v>
      </c>
      <c r="AI20" s="3287" t="s">
        <v>2342</v>
      </c>
      <c r="AJ20" s="3301"/>
      <c r="AK20" s="3286">
        <f>LARGE(AK4:AK19,1)+1</f>
        <v>73</v>
      </c>
      <c r="AL20" s="3287" t="s">
        <v>2343</v>
      </c>
      <c r="AM20" s="3302"/>
      <c r="AN20" s="3302"/>
      <c r="AO20" s="2473"/>
      <c r="AP20" s="3295" t="s">
        <v>2344</v>
      </c>
      <c r="AR20" s="3290">
        <v>14</v>
      </c>
      <c r="AS20" s="3296" t="s">
        <v>2345</v>
      </c>
      <c r="AT20" s="3296"/>
      <c r="AU20" s="3281"/>
      <c r="AV20" s="3290"/>
      <c r="AW20" s="5611"/>
      <c r="AX20" s="5611"/>
    </row>
    <row r="21" spans="2:50" s="293" customFormat="1" ht="20.25" customHeight="1">
      <c r="B21" s="3291">
        <f>LARGE(B5:B20,1)+1</f>
        <v>14</v>
      </c>
      <c r="C21" s="3292" t="s">
        <v>1016</v>
      </c>
      <c r="D21" s="3291"/>
      <c r="E21" s="285" t="s">
        <v>793</v>
      </c>
      <c r="F21" s="3291">
        <f>LARGE(F5:F20,1)+1</f>
        <v>47</v>
      </c>
      <c r="G21" s="3292" t="s">
        <v>1017</v>
      </c>
      <c r="H21" s="3291"/>
      <c r="I21" s="291"/>
      <c r="J21" s="286"/>
      <c r="K21" s="282"/>
      <c r="L21" s="3291">
        <f>LARGE(L5:L20,1)+1</f>
        <v>15</v>
      </c>
      <c r="M21" s="3292" t="s">
        <v>1018</v>
      </c>
      <c r="N21" s="3291">
        <f>LARGE(N5:N20,1)+1</f>
        <v>61</v>
      </c>
      <c r="O21" s="3292" t="s">
        <v>1020</v>
      </c>
      <c r="P21" s="3291">
        <f>LARGE(P5:P20,1)+1</f>
        <v>104</v>
      </c>
      <c r="Q21" s="3292" t="s">
        <v>955</v>
      </c>
      <c r="R21" s="3291">
        <f>LARGE(R5:R20,1)+1</f>
        <v>144</v>
      </c>
      <c r="S21" s="3292" t="s">
        <v>860</v>
      </c>
      <c r="T21" s="286"/>
      <c r="V21" s="3291">
        <f>LARGE(V5:V20,1)+1</f>
        <v>16</v>
      </c>
      <c r="W21" s="3292" t="s">
        <v>916</v>
      </c>
      <c r="X21" s="3291">
        <f>LARGE(X5:X20,1)+1</f>
        <v>72</v>
      </c>
      <c r="Y21" s="3292" t="s">
        <v>1021</v>
      </c>
      <c r="Z21" s="3291">
        <f>LARGE(Z5:Z20,1)+1</f>
        <v>129</v>
      </c>
      <c r="AA21" s="3292" t="s">
        <v>1022</v>
      </c>
      <c r="AB21" s="3291">
        <f>LARGE(AB5:AB20,1)+1</f>
        <v>179</v>
      </c>
      <c r="AC21" s="3292" t="s">
        <v>1023</v>
      </c>
      <c r="AD21" s="3291">
        <f>LARGE(AD5:AD20,1)+1</f>
        <v>233</v>
      </c>
      <c r="AE21" s="3292" t="s">
        <v>1009</v>
      </c>
      <c r="AF21" s="3304"/>
      <c r="AG21" s="289" t="s">
        <v>960</v>
      </c>
      <c r="AH21" s="3286">
        <f>LARGE(AH4:AH20,1)+1</f>
        <v>18</v>
      </c>
      <c r="AI21" s="3287" t="s">
        <v>2346</v>
      </c>
      <c r="AJ21" s="3301"/>
      <c r="AK21" s="3286">
        <f>LARGE(AK4:AK20,1)+1</f>
        <v>74</v>
      </c>
      <c r="AL21" s="3287" t="s">
        <v>2347</v>
      </c>
      <c r="AM21" s="3302"/>
      <c r="AN21" s="3302"/>
      <c r="AO21" s="2473"/>
      <c r="AP21" s="3295" t="s">
        <v>2348</v>
      </c>
      <c r="AR21" s="3290">
        <v>15</v>
      </c>
      <c r="AS21" s="3296" t="s">
        <v>2349</v>
      </c>
      <c r="AT21" s="3296"/>
      <c r="AU21" s="3305"/>
      <c r="AV21" s="3290">
        <v>4</v>
      </c>
      <c r="AW21" s="3296" t="s">
        <v>2350</v>
      </c>
      <c r="AX21" s="3296"/>
    </row>
    <row r="22" spans="2:50" s="293" customFormat="1" ht="23.25" customHeight="1">
      <c r="B22" s="3291">
        <f>LARGE(B5:B21,1)+1</f>
        <v>15</v>
      </c>
      <c r="C22" s="3292" t="s">
        <v>1024</v>
      </c>
      <c r="D22" s="3291">
        <f>LARGE(D5:D21,1)+1</f>
        <v>27</v>
      </c>
      <c r="E22" s="3292" t="s">
        <v>858</v>
      </c>
      <c r="F22" s="3291">
        <f>LARGE(F5:F21,1)+1</f>
        <v>48</v>
      </c>
      <c r="G22" s="3292" t="s">
        <v>1026</v>
      </c>
      <c r="H22" s="3291"/>
      <c r="I22" s="3306"/>
      <c r="J22" s="286"/>
      <c r="K22" s="282"/>
      <c r="L22" s="3291">
        <f>LARGE(L5:L21,1)+1</f>
        <v>16</v>
      </c>
      <c r="M22" s="3292" t="s">
        <v>1027</v>
      </c>
      <c r="N22" s="3291">
        <f>LARGE(N5:N21,1)+1</f>
        <v>62</v>
      </c>
      <c r="O22" s="3292" t="s">
        <v>1029</v>
      </c>
      <c r="P22" s="3291">
        <f>LARGE(P5:P21,1)+1</f>
        <v>105</v>
      </c>
      <c r="Q22" s="3292" t="s">
        <v>976</v>
      </c>
      <c r="R22" s="3291">
        <f>LARGE(R5:R21,1)+1</f>
        <v>145</v>
      </c>
      <c r="S22" s="3292" t="s">
        <v>874</v>
      </c>
      <c r="T22" s="286"/>
      <c r="V22" s="3291">
        <f>LARGE(V5:V21,1)+1</f>
        <v>17</v>
      </c>
      <c r="W22" s="3292" t="s">
        <v>930</v>
      </c>
      <c r="X22" s="3291">
        <f>LARGE(X5:X21,1)+1</f>
        <v>73</v>
      </c>
      <c r="Y22" s="3292" t="s">
        <v>839</v>
      </c>
      <c r="Z22" s="3291">
        <f>LARGE(Z5:Z21,1)+1</f>
        <v>130</v>
      </c>
      <c r="AA22" s="3292" t="s">
        <v>1030</v>
      </c>
      <c r="AB22" s="3291">
        <f>LARGE(AB5:AB21,1)+1</f>
        <v>180</v>
      </c>
      <c r="AC22" s="3292" t="s">
        <v>1031</v>
      </c>
      <c r="AD22" s="3291">
        <f>LARGE(AD5:AD21,1)+1</f>
        <v>234</v>
      </c>
      <c r="AE22" s="3292" t="s">
        <v>1017</v>
      </c>
      <c r="AF22" s="3304">
        <f>LARGE(AF5:AF21,1)+1</f>
        <v>283</v>
      </c>
      <c r="AG22" s="3292" t="s">
        <v>1032</v>
      </c>
      <c r="AH22" s="3286">
        <f>LARGE(AH4:AH21,1)+1</f>
        <v>19</v>
      </c>
      <c r="AI22" s="3287" t="s">
        <v>2351</v>
      </c>
      <c r="AJ22" s="3301"/>
      <c r="AK22" s="3286">
        <f>LARGE(AK4:AK21,1)+1</f>
        <v>75</v>
      </c>
      <c r="AL22" s="3287" t="s">
        <v>2352</v>
      </c>
      <c r="AM22" s="3302"/>
      <c r="AN22" s="3302"/>
      <c r="AO22" s="2473"/>
      <c r="AP22" s="3295" t="s">
        <v>2353</v>
      </c>
      <c r="AR22" s="3290"/>
      <c r="AS22" s="3296"/>
      <c r="AT22" s="3296"/>
      <c r="AU22" s="3305"/>
      <c r="AV22" s="3290">
        <v>5</v>
      </c>
      <c r="AW22" s="3296" t="s">
        <v>2354</v>
      </c>
      <c r="AX22" s="3296"/>
    </row>
    <row r="23" spans="2:50" s="293" customFormat="1" ht="23.25" customHeight="1">
      <c r="B23" s="3307"/>
      <c r="C23" s="291"/>
      <c r="D23" s="3291">
        <f>LARGE(D5:D22,1)+1</f>
        <v>28</v>
      </c>
      <c r="E23" s="3292" t="s">
        <v>898</v>
      </c>
      <c r="F23" s="3291">
        <f>LARGE(F5:F22,1)+1</f>
        <v>49</v>
      </c>
      <c r="G23" s="3292" t="s">
        <v>1034</v>
      </c>
      <c r="H23" s="3291"/>
      <c r="I23" s="3306"/>
      <c r="J23" s="286"/>
      <c r="K23" s="282"/>
      <c r="L23" s="3291">
        <f>LARGE(L5:L22,1)+1</f>
        <v>17</v>
      </c>
      <c r="M23" s="3292" t="s">
        <v>1035</v>
      </c>
      <c r="N23" s="3291">
        <f>LARGE(N5:N22,1)+1</f>
        <v>63</v>
      </c>
      <c r="O23" s="3292" t="s">
        <v>1037</v>
      </c>
      <c r="P23" s="3291">
        <f>LARGE(P5:P22,1)+1</f>
        <v>106</v>
      </c>
      <c r="Q23" s="3292" t="s">
        <v>1005</v>
      </c>
      <c r="R23" s="3291">
        <f>LARGE(R5:R22,1)+1</f>
        <v>146</v>
      </c>
      <c r="S23" s="3292" t="s">
        <v>887</v>
      </c>
      <c r="T23" s="286"/>
      <c r="V23" s="3291">
        <f>LARGE(V5:V22,1)+1</f>
        <v>18</v>
      </c>
      <c r="W23" s="3292" t="s">
        <v>939</v>
      </c>
      <c r="X23" s="3291">
        <f>LARGE(X5:X22,1)+1</f>
        <v>74</v>
      </c>
      <c r="Y23" s="3292" t="s">
        <v>853</v>
      </c>
      <c r="Z23" s="3291">
        <f>LARGE(Z5:Z22,1)+1</f>
        <v>131</v>
      </c>
      <c r="AA23" s="3292" t="s">
        <v>1038</v>
      </c>
      <c r="AB23" s="3291">
        <f>LARGE(AB5:AB22,1)+1</f>
        <v>181</v>
      </c>
      <c r="AC23" s="3292" t="s">
        <v>1039</v>
      </c>
      <c r="AD23" s="3291">
        <f>LARGE(AD5:AD22,1)+1</f>
        <v>235</v>
      </c>
      <c r="AE23" s="3292" t="s">
        <v>1026</v>
      </c>
      <c r="AF23" s="3304">
        <f>LARGE(AF5:AF22,1)+1</f>
        <v>284</v>
      </c>
      <c r="AG23" s="3292" t="s">
        <v>970</v>
      </c>
      <c r="AH23" s="3286">
        <f>LARGE(AH4:AH22,1)+1</f>
        <v>20</v>
      </c>
      <c r="AI23" s="3287" t="s">
        <v>2355</v>
      </c>
      <c r="AJ23" s="3301"/>
      <c r="AK23" s="3286">
        <f>LARGE(AK4:AK22,1)+1</f>
        <v>76</v>
      </c>
      <c r="AL23" s="3287" t="s">
        <v>2356</v>
      </c>
      <c r="AM23" s="3302"/>
      <c r="AN23" s="3302"/>
      <c r="AO23" s="2473"/>
      <c r="AP23" s="3295" t="s">
        <v>2357</v>
      </c>
      <c r="AR23" s="3290"/>
      <c r="AS23" s="5615" t="s">
        <v>2358</v>
      </c>
      <c r="AT23" s="5615"/>
      <c r="AU23" s="3305"/>
      <c r="AV23" s="3290">
        <v>6</v>
      </c>
      <c r="AW23" s="3296" t="s">
        <v>2359</v>
      </c>
      <c r="AX23" s="3296"/>
    </row>
    <row r="24" spans="2:50" s="293" customFormat="1" ht="23.25">
      <c r="B24" s="3307"/>
      <c r="C24" s="291"/>
      <c r="D24" s="3291">
        <f>LARGE(D5:D23,1)+1</f>
        <v>29</v>
      </c>
      <c r="E24" s="3292" t="s">
        <v>966</v>
      </c>
      <c r="F24" s="3291">
        <f>LARGE(F5:F23,1)+1</f>
        <v>50</v>
      </c>
      <c r="G24" s="3292" t="s">
        <v>1041</v>
      </c>
      <c r="H24" s="3291"/>
      <c r="I24" s="3306"/>
      <c r="J24" s="286"/>
      <c r="K24" s="282"/>
      <c r="L24" s="3291">
        <f>LARGE(L5:L23,1)+1</f>
        <v>18</v>
      </c>
      <c r="M24" s="3292" t="s">
        <v>1042</v>
      </c>
      <c r="N24" s="3291">
        <f>LARGE(N5:N23,1)+1</f>
        <v>64</v>
      </c>
      <c r="O24" s="3292" t="s">
        <v>835</v>
      </c>
      <c r="P24" s="3291">
        <f>LARGE(P5:P23,1)+1</f>
        <v>107</v>
      </c>
      <c r="Q24" s="3292" t="s">
        <v>1039</v>
      </c>
      <c r="R24" s="3291">
        <f>LARGE(R5:R23,1)+1</f>
        <v>147</v>
      </c>
      <c r="S24" s="3292" t="s">
        <v>900</v>
      </c>
      <c r="T24" s="286"/>
      <c r="V24" s="3291">
        <f>LARGE(V5:V23,1)+1</f>
        <v>19</v>
      </c>
      <c r="W24" s="3292" t="s">
        <v>948</v>
      </c>
      <c r="X24" s="3291">
        <f>LARGE(X5:X23,1)+1</f>
        <v>75</v>
      </c>
      <c r="Y24" s="3292" t="s">
        <v>867</v>
      </c>
      <c r="Z24" s="3291">
        <f>LARGE(Z5:Z23,1)+1</f>
        <v>132</v>
      </c>
      <c r="AA24" s="3292" t="s">
        <v>1044</v>
      </c>
      <c r="AB24" s="3291">
        <f>LARGE(AB5:AB23,1)+1</f>
        <v>182</v>
      </c>
      <c r="AC24" s="3292" t="s">
        <v>1045</v>
      </c>
      <c r="AD24" s="3291">
        <f>LARGE(AD5:AD23,1)+1</f>
        <v>236</v>
      </c>
      <c r="AE24" s="3292" t="s">
        <v>1034</v>
      </c>
      <c r="AF24" s="3304"/>
      <c r="AG24" s="294"/>
      <c r="AH24" s="3286">
        <f>LARGE(AH4:AH23,1)+1</f>
        <v>21</v>
      </c>
      <c r="AI24" s="3287" t="s">
        <v>2360</v>
      </c>
      <c r="AJ24" s="3301"/>
      <c r="AK24" s="3286">
        <f>LARGE(AK4:AK23,1)+1</f>
        <v>77</v>
      </c>
      <c r="AL24" s="3287" t="s">
        <v>2361</v>
      </c>
      <c r="AM24" s="3302"/>
      <c r="AN24" s="3302"/>
      <c r="AO24" s="2473"/>
      <c r="AP24" s="3295" t="s">
        <v>2362</v>
      </c>
      <c r="AR24" s="3290"/>
      <c r="AS24" s="5615"/>
      <c r="AT24" s="5615"/>
      <c r="AU24" s="3305"/>
      <c r="AV24" s="3290">
        <v>7</v>
      </c>
      <c r="AW24" s="3296" t="s">
        <v>2363</v>
      </c>
      <c r="AX24" s="3296"/>
    </row>
    <row r="25" spans="2:50" s="293" customFormat="1" ht="25.5">
      <c r="B25" s="3307"/>
      <c r="C25" s="291"/>
      <c r="D25" s="3291">
        <f>LARGE(D5:D24,1)+1</f>
        <v>30</v>
      </c>
      <c r="E25" s="3292" t="s">
        <v>996</v>
      </c>
      <c r="F25" s="3291"/>
      <c r="G25" s="295"/>
      <c r="H25" s="3291"/>
      <c r="I25" s="3306"/>
      <c r="J25" s="286"/>
      <c r="K25" s="282"/>
      <c r="L25" s="3291">
        <f>LARGE(L5:L24,1)+1</f>
        <v>19</v>
      </c>
      <c r="M25" s="3292" t="s">
        <v>1046</v>
      </c>
      <c r="N25" s="3291">
        <f>LARGE(N5:N24,1)+1</f>
        <v>65</v>
      </c>
      <c r="O25" s="3292" t="s">
        <v>1048</v>
      </c>
      <c r="P25" s="3291">
        <f>LARGE(P5:P24,1)+1</f>
        <v>108</v>
      </c>
      <c r="Q25" s="3292" t="s">
        <v>1045</v>
      </c>
      <c r="R25" s="3291">
        <f>LARGE(R5:R24,1)+1</f>
        <v>148</v>
      </c>
      <c r="S25" s="3292" t="s">
        <v>947</v>
      </c>
      <c r="T25" s="286"/>
      <c r="V25" s="3291">
        <f>LARGE(V5:V24,1)+1</f>
        <v>20</v>
      </c>
      <c r="W25" s="3292" t="s">
        <v>961</v>
      </c>
      <c r="X25" s="3291">
        <f>LARGE(X5:X24,1)+1</f>
        <v>76</v>
      </c>
      <c r="Y25" s="3292" t="s">
        <v>880</v>
      </c>
      <c r="Z25" s="3291">
        <f>LARGE(Z5:Z24,1)+1</f>
        <v>133</v>
      </c>
      <c r="AA25" s="3292" t="s">
        <v>1049</v>
      </c>
      <c r="AB25" s="3291">
        <f>LARGE(AB5:AB24,1)+1</f>
        <v>183</v>
      </c>
      <c r="AC25" s="3292" t="s">
        <v>1050</v>
      </c>
      <c r="AD25" s="3291">
        <f>LARGE(AD5:AD24,1)+1</f>
        <v>237</v>
      </c>
      <c r="AE25" s="3292" t="s">
        <v>1041</v>
      </c>
      <c r="AF25" s="3304"/>
      <c r="AG25" s="289" t="s">
        <v>981</v>
      </c>
      <c r="AH25" s="3286">
        <f>LARGE(AH4:AH24,1)+1</f>
        <v>22</v>
      </c>
      <c r="AI25" s="3287" t="s">
        <v>2364</v>
      </c>
      <c r="AJ25" s="3301"/>
      <c r="AK25" s="3286">
        <f>LARGE(AK4:AK24,1)+1</f>
        <v>78</v>
      </c>
      <c r="AL25" s="3287" t="s">
        <v>2365</v>
      </c>
      <c r="AM25" s="3302"/>
      <c r="AN25" s="3302"/>
      <c r="AO25" s="2473"/>
      <c r="AP25" s="3295" t="s">
        <v>2366</v>
      </c>
      <c r="AR25" s="3290"/>
      <c r="AS25" s="4640" t="s">
        <v>2367</v>
      </c>
      <c r="AT25" s="4640"/>
      <c r="AU25" s="3305"/>
      <c r="AV25" s="3290">
        <v>8</v>
      </c>
      <c r="AW25" s="3296" t="s">
        <v>2368</v>
      </c>
      <c r="AX25" s="3308"/>
    </row>
    <row r="26" spans="2:50" s="293" customFormat="1" ht="30">
      <c r="B26" s="3307"/>
      <c r="C26" s="291"/>
      <c r="D26" s="3291">
        <f>LARGE(D5:D25,1)+1</f>
        <v>31</v>
      </c>
      <c r="E26" s="3292" t="s">
        <v>1015</v>
      </c>
      <c r="F26" s="3291"/>
      <c r="G26" s="295"/>
      <c r="H26" s="3291"/>
      <c r="I26" s="3306"/>
      <c r="J26" s="286"/>
      <c r="K26" s="282"/>
      <c r="L26" s="3291">
        <f>LARGE(L5:L25,1)+1</f>
        <v>20</v>
      </c>
      <c r="M26" s="3292" t="s">
        <v>1051</v>
      </c>
      <c r="N26" s="3291">
        <f>LARGE(N5:N25,1)+1</f>
        <v>66</v>
      </c>
      <c r="O26" s="3292" t="s">
        <v>1053</v>
      </c>
      <c r="P26" s="3291">
        <f>LARGE(P5:P25,1)+1</f>
        <v>109</v>
      </c>
      <c r="Q26" s="3292" t="s">
        <v>1050</v>
      </c>
      <c r="R26" s="3291">
        <f>LARGE(R5:R25,1)+1</f>
        <v>149</v>
      </c>
      <c r="S26" s="3292" t="s">
        <v>957</v>
      </c>
      <c r="T26" s="286"/>
      <c r="V26" s="3291">
        <f>LARGE(V5:V25,1)+1</f>
        <v>21</v>
      </c>
      <c r="W26" s="3292" t="s">
        <v>971</v>
      </c>
      <c r="X26" s="3291">
        <f>LARGE(X5:X25,1)+1</f>
        <v>77</v>
      </c>
      <c r="Y26" s="3292" t="s">
        <v>1054</v>
      </c>
      <c r="Z26" s="3291">
        <f>LARGE(Z5:Z25,1)+1</f>
        <v>134</v>
      </c>
      <c r="AA26" s="3292" t="s">
        <v>1055</v>
      </c>
      <c r="AB26" s="3291">
        <f>LARGE(AB5:AB25,1)+1</f>
        <v>184</v>
      </c>
      <c r="AC26" s="3292" t="s">
        <v>1056</v>
      </c>
      <c r="AD26" s="3291">
        <f>LARGE(AD5:AD25,1)+1</f>
        <v>238</v>
      </c>
      <c r="AE26" s="3292" t="s">
        <v>1057</v>
      </c>
      <c r="AF26" s="3304">
        <f>LARGE(AF5:AF25,1)+1</f>
        <v>285</v>
      </c>
      <c r="AG26" s="3292" t="s">
        <v>1058</v>
      </c>
      <c r="AH26" s="3286">
        <f>LARGE(AH4:AH25,1)+1</f>
        <v>23</v>
      </c>
      <c r="AI26" s="3287" t="s">
        <v>2369</v>
      </c>
      <c r="AJ26" s="3301"/>
      <c r="AK26" s="3286">
        <f>LARGE(AK4:AK25,1)+1</f>
        <v>79</v>
      </c>
      <c r="AL26" s="3287" t="s">
        <v>2370</v>
      </c>
      <c r="AM26" s="3302"/>
      <c r="AN26" s="3302"/>
      <c r="AO26" s="2473"/>
      <c r="AP26" s="3293" t="s">
        <v>671</v>
      </c>
      <c r="AR26" s="3290"/>
      <c r="AS26" s="4640"/>
      <c r="AT26" s="4640"/>
      <c r="AU26" s="3281"/>
      <c r="AV26" s="3290">
        <v>9</v>
      </c>
      <c r="AW26" s="3296" t="s">
        <v>2371</v>
      </c>
      <c r="AX26" s="3308"/>
    </row>
    <row r="27" spans="2:50" s="293" customFormat="1" ht="19.5" thickBot="1">
      <c r="B27" s="3309"/>
      <c r="C27" s="3310"/>
      <c r="D27" s="3310"/>
      <c r="E27" s="3310"/>
      <c r="F27" s="3310"/>
      <c r="G27" s="3310"/>
      <c r="H27" s="296"/>
      <c r="I27" s="3310"/>
      <c r="J27" s="3311"/>
      <c r="K27" s="282"/>
      <c r="L27" s="3291">
        <f>LARGE(L5:L26,1)+1</f>
        <v>21</v>
      </c>
      <c r="M27" s="3292" t="s">
        <v>1059</v>
      </c>
      <c r="N27" s="3291">
        <f>LARGE(N5:N26,1)+1</f>
        <v>67</v>
      </c>
      <c r="O27" s="3292" t="s">
        <v>1061</v>
      </c>
      <c r="P27" s="3291">
        <f>LARGE(P5:P26,1)+1</f>
        <v>110</v>
      </c>
      <c r="Q27" s="3292" t="s">
        <v>1056</v>
      </c>
      <c r="R27" s="3291">
        <f>LARGE(R5:R26,1)+1</f>
        <v>150</v>
      </c>
      <c r="S27" s="3292" t="s">
        <v>967</v>
      </c>
      <c r="T27" s="286"/>
      <c r="V27" s="3291">
        <f>LARGE(V5:V26,1)+1</f>
        <v>22</v>
      </c>
      <c r="W27" s="3292" t="s">
        <v>1063</v>
      </c>
      <c r="X27" s="3291">
        <f>LARGE(X5:X26,1)+1</f>
        <v>78</v>
      </c>
      <c r="Y27" s="3292" t="s">
        <v>893</v>
      </c>
      <c r="Z27" s="3291"/>
      <c r="AA27" s="297"/>
      <c r="AB27" s="3291">
        <f>LARGE(AB5:AB26,1)+1</f>
        <v>185</v>
      </c>
      <c r="AC27" s="3292" t="s">
        <v>2372</v>
      </c>
      <c r="AD27" s="3291">
        <f>LARGE(AD5:AD26,1)+1</f>
        <v>239</v>
      </c>
      <c r="AE27" s="3292" t="s">
        <v>837</v>
      </c>
      <c r="AF27" s="3304">
        <f>LARGE(AF5:AF26,1)+1</f>
        <v>286</v>
      </c>
      <c r="AG27" s="3292" t="s">
        <v>990</v>
      </c>
      <c r="AH27" s="3286">
        <f>LARGE(AH4:AH26,1)+1</f>
        <v>24</v>
      </c>
      <c r="AI27" s="3287" t="s">
        <v>2373</v>
      </c>
      <c r="AJ27" s="3301"/>
      <c r="AK27" s="3286">
        <f>LARGE(AK4:AK26,1)+1</f>
        <v>80</v>
      </c>
      <c r="AL27" s="3287" t="s">
        <v>2374</v>
      </c>
      <c r="AM27" s="3302"/>
      <c r="AN27" s="3302"/>
      <c r="AO27" s="2473"/>
      <c r="AP27" s="3295" t="s">
        <v>2375</v>
      </c>
      <c r="AR27" s="3290"/>
      <c r="AS27" s="3296"/>
      <c r="AT27" s="3296"/>
      <c r="AU27" s="3281"/>
      <c r="AV27" s="5613">
        <v>10</v>
      </c>
      <c r="AW27" s="5611" t="s">
        <v>2376</v>
      </c>
      <c r="AX27" s="5611"/>
    </row>
    <row r="28" spans="2:50" s="293" customFormat="1" ht="29.25" customHeight="1">
      <c r="B28" s="282"/>
      <c r="C28" s="282"/>
      <c r="D28" s="282"/>
      <c r="E28" s="282"/>
      <c r="F28" s="282"/>
      <c r="G28" s="282"/>
      <c r="H28" s="282"/>
      <c r="I28" s="282"/>
      <c r="J28" s="282"/>
      <c r="K28" s="282"/>
      <c r="L28" s="3291">
        <f>LARGE(L5:L27,1)+1</f>
        <v>22</v>
      </c>
      <c r="M28" s="3292" t="s">
        <v>1065</v>
      </c>
      <c r="N28" s="3291">
        <f>LARGE(N5:N27,1)+1</f>
        <v>68</v>
      </c>
      <c r="O28" s="3292" t="s">
        <v>1067</v>
      </c>
      <c r="P28" s="3291"/>
      <c r="Q28" s="287" t="s">
        <v>1068</v>
      </c>
      <c r="R28" s="3291">
        <f>LARGE(R5:R27,1)+1</f>
        <v>151</v>
      </c>
      <c r="S28" s="3292" t="s">
        <v>978</v>
      </c>
      <c r="T28" s="286"/>
      <c r="V28" s="3291">
        <f>LARGE(V5:V27,1)+1</f>
        <v>23</v>
      </c>
      <c r="W28" s="3292" t="s">
        <v>1069</v>
      </c>
      <c r="X28" s="3291">
        <f>LARGE(X5:X27,1)+1</f>
        <v>79</v>
      </c>
      <c r="Y28" s="3292" t="s">
        <v>1070</v>
      </c>
      <c r="Z28" s="3291"/>
      <c r="AA28" s="288" t="s">
        <v>926</v>
      </c>
      <c r="AB28" s="3291">
        <f>LARGE(AB5:AB27,1)+1</f>
        <v>186</v>
      </c>
      <c r="AC28" s="3292" t="s">
        <v>1064</v>
      </c>
      <c r="AD28" s="3291">
        <f>LARGE(AD5:AD27,1)+1</f>
        <v>240</v>
      </c>
      <c r="AE28" s="3292" t="s">
        <v>851</v>
      </c>
      <c r="AF28" s="3304">
        <f>LARGE(AF5:AF27,1)+1</f>
        <v>287</v>
      </c>
      <c r="AG28" s="3292" t="s">
        <v>999</v>
      </c>
      <c r="AH28" s="3286">
        <f>LARGE(AH4:AH27,1)+1</f>
        <v>25</v>
      </c>
      <c r="AI28" s="3287" t="s">
        <v>2377</v>
      </c>
      <c r="AJ28" s="3301"/>
      <c r="AK28" s="3286">
        <f>LARGE(AK4:AK27,1)+1</f>
        <v>81</v>
      </c>
      <c r="AL28" s="3287" t="s">
        <v>2378</v>
      </c>
      <c r="AM28" s="3302"/>
      <c r="AN28" s="3302"/>
      <c r="AO28" s="2473"/>
      <c r="AP28" s="3295" t="s">
        <v>2379</v>
      </c>
      <c r="AR28" s="3281"/>
      <c r="AS28" s="3281"/>
      <c r="AT28" s="3281"/>
      <c r="AU28" s="3281"/>
      <c r="AV28" s="5613"/>
      <c r="AW28" s="5611"/>
      <c r="AX28" s="5611"/>
    </row>
    <row r="29" spans="2:50" s="293" customFormat="1" ht="25.5">
      <c r="B29" s="282"/>
      <c r="C29" s="282"/>
      <c r="D29" s="282"/>
      <c r="E29" s="282"/>
      <c r="F29" s="282"/>
      <c r="G29" s="282"/>
      <c r="H29" s="282"/>
      <c r="I29" s="282"/>
      <c r="J29" s="282"/>
      <c r="K29" s="282"/>
      <c r="L29" s="3291">
        <f>LARGE(L5:L28,1)+1</f>
        <v>23</v>
      </c>
      <c r="M29" s="3292" t="s">
        <v>1071</v>
      </c>
      <c r="N29" s="3291">
        <f>LARGE(N5:N28,1)+1</f>
        <v>69</v>
      </c>
      <c r="O29" s="3292" t="s">
        <v>1073</v>
      </c>
      <c r="P29" s="3291">
        <f>LARGE(P5:P28,1)+1</f>
        <v>111</v>
      </c>
      <c r="Q29" s="3292" t="s">
        <v>1074</v>
      </c>
      <c r="R29" s="3291">
        <f>LARGE(R5:R28,1)+1</f>
        <v>152</v>
      </c>
      <c r="S29" s="3292" t="s">
        <v>988</v>
      </c>
      <c r="T29" s="286"/>
      <c r="V29" s="3291"/>
      <c r="W29" s="291"/>
      <c r="X29" s="3291">
        <f>LARGE(X5:X28,1)+1</f>
        <v>80</v>
      </c>
      <c r="Y29" s="3292" t="s">
        <v>1016</v>
      </c>
      <c r="Z29" s="3291">
        <f>LARGE(Z5:Z28,1)+1</f>
        <v>135</v>
      </c>
      <c r="AA29" s="3292" t="s">
        <v>938</v>
      </c>
      <c r="AB29" s="3291"/>
      <c r="AC29" s="288" t="s">
        <v>1068</v>
      </c>
      <c r="AD29" s="3291">
        <f>LARGE(AD5:AD28,1)+1</f>
        <v>241</v>
      </c>
      <c r="AE29" s="3292" t="s">
        <v>1075</v>
      </c>
      <c r="AF29" s="3304">
        <f>LARGE(AF5:AF28,1)+1</f>
        <v>288</v>
      </c>
      <c r="AG29" s="3292" t="s">
        <v>1076</v>
      </c>
      <c r="AH29" s="3286">
        <f>LARGE(AH4:AH28,1)+1</f>
        <v>26</v>
      </c>
      <c r="AI29" s="3287" t="s">
        <v>2380</v>
      </c>
      <c r="AJ29" s="3301"/>
      <c r="AK29" s="3286">
        <f>LARGE(AK4:AK28,1)+1</f>
        <v>82</v>
      </c>
      <c r="AL29" s="3287" t="s">
        <v>2381</v>
      </c>
      <c r="AM29" s="3302"/>
      <c r="AN29" s="3302"/>
      <c r="AO29" s="2473"/>
      <c r="AP29" s="3295" t="s">
        <v>2382</v>
      </c>
      <c r="AR29" s="3281"/>
      <c r="AS29" s="3281"/>
      <c r="AT29" s="3281"/>
      <c r="AU29" s="3281"/>
      <c r="AV29" s="3290"/>
      <c r="AW29" s="3299"/>
      <c r="AX29" s="3299"/>
    </row>
    <row r="30" spans="2:50" s="293" customFormat="1" ht="18.75">
      <c r="B30" s="282"/>
      <c r="C30" s="282"/>
      <c r="D30" s="282"/>
      <c r="E30" s="282"/>
      <c r="F30" s="282"/>
      <c r="G30" s="282"/>
      <c r="H30" s="282"/>
      <c r="I30" s="282"/>
      <c r="J30" s="282"/>
      <c r="K30" s="282"/>
      <c r="L30" s="3291">
        <f>LARGE(L5:L29,1)+1</f>
        <v>24</v>
      </c>
      <c r="M30" s="3292" t="s">
        <v>1078</v>
      </c>
      <c r="N30" s="3291">
        <f>LARGE(N5:N29,1)+1</f>
        <v>70</v>
      </c>
      <c r="O30" s="3292" t="s">
        <v>1080</v>
      </c>
      <c r="P30" s="3291">
        <f>LARGE(P5:P29,1)+1</f>
        <v>112</v>
      </c>
      <c r="Q30" s="3292" t="s">
        <v>1081</v>
      </c>
      <c r="R30" s="3291">
        <f>LARGE(R5:R29,1)+1</f>
        <v>153</v>
      </c>
      <c r="S30" s="3292" t="s">
        <v>998</v>
      </c>
      <c r="T30" s="286"/>
      <c r="V30" s="3291"/>
      <c r="W30" s="288" t="s">
        <v>671</v>
      </c>
      <c r="X30" s="3291">
        <f>LARGE(X5:X29,1)+1</f>
        <v>81</v>
      </c>
      <c r="Y30" s="3292" t="s">
        <v>1024</v>
      </c>
      <c r="Z30" s="3291">
        <f>LARGE(Z5:Z29,1)+1</f>
        <v>136</v>
      </c>
      <c r="AA30" s="3292" t="s">
        <v>1082</v>
      </c>
      <c r="AB30" s="3291">
        <f>LARGE(AB5:AB29,1)+1</f>
        <v>187</v>
      </c>
      <c r="AC30" s="3292" t="s">
        <v>1074</v>
      </c>
      <c r="AD30" s="3291">
        <f>LARGE(AD5:AD29,1)+1</f>
        <v>242</v>
      </c>
      <c r="AE30" s="3292" t="s">
        <v>865</v>
      </c>
      <c r="AF30" s="3304">
        <f>LARGE(AF5:AF29,1)+1</f>
        <v>289</v>
      </c>
      <c r="AG30" s="3292" t="s">
        <v>1083</v>
      </c>
      <c r="AH30" s="3286">
        <f>LARGE(AH4:AH29,1)+1</f>
        <v>27</v>
      </c>
      <c r="AI30" s="3287" t="s">
        <v>2383</v>
      </c>
      <c r="AJ30" s="3301"/>
      <c r="AK30" s="3286">
        <f>LARGE(AK4:AK29,1)+1</f>
        <v>83</v>
      </c>
      <c r="AL30" s="3287" t="s">
        <v>2384</v>
      </c>
      <c r="AM30" s="3302"/>
      <c r="AN30" s="3302"/>
      <c r="AO30" s="2473"/>
      <c r="AP30" s="3295" t="s">
        <v>2385</v>
      </c>
      <c r="AR30" s="3277"/>
      <c r="AS30" s="3277"/>
      <c r="AT30" s="3277"/>
      <c r="AU30" s="3277"/>
      <c r="AV30" s="3294" t="s">
        <v>602</v>
      </c>
      <c r="AW30" s="3297" t="s">
        <v>2386</v>
      </c>
      <c r="AX30" s="3308"/>
    </row>
    <row r="31" spans="2:50" s="293" customFormat="1" ht="18.75">
      <c r="B31" s="282"/>
      <c r="C31" s="282"/>
      <c r="D31" s="282"/>
      <c r="E31" s="282"/>
      <c r="F31" s="282"/>
      <c r="G31" s="282"/>
      <c r="H31" s="282"/>
      <c r="I31" s="282"/>
      <c r="J31" s="282"/>
      <c r="K31" s="282"/>
      <c r="L31" s="3291">
        <f>LARGE(L5:L30,1)+1</f>
        <v>25</v>
      </c>
      <c r="M31" s="3292" t="s">
        <v>1085</v>
      </c>
      <c r="N31" s="3291">
        <f>LARGE(N5:N30,1)+1</f>
        <v>71</v>
      </c>
      <c r="O31" s="3292" t="s">
        <v>1087</v>
      </c>
      <c r="P31" s="3291"/>
      <c r="Q31" s="291"/>
      <c r="R31" s="3291">
        <f>LARGE(R5:R30,1)+1</f>
        <v>154</v>
      </c>
      <c r="S31" s="3292" t="s">
        <v>1007</v>
      </c>
      <c r="T31" s="286"/>
      <c r="V31" s="3291">
        <f>LARGE(V5:V30,1)+1</f>
        <v>24</v>
      </c>
      <c r="W31" s="3292" t="s">
        <v>2387</v>
      </c>
      <c r="X31" s="3291">
        <f>LARGE(X5:X30,1)+1</f>
        <v>82</v>
      </c>
      <c r="Y31" s="3292" t="s">
        <v>906</v>
      </c>
      <c r="Z31" s="3291">
        <f>LARGE(Z5:Z30,1)+1</f>
        <v>137</v>
      </c>
      <c r="AA31" s="3292" t="s">
        <v>1088</v>
      </c>
      <c r="AB31" s="3291">
        <f>LARGE(AB5:AB30,1)+1</f>
        <v>188</v>
      </c>
      <c r="AC31" s="3292" t="s">
        <v>1081</v>
      </c>
      <c r="AD31" s="3291">
        <f>LARGE(AD5:AD30,1)+1</f>
        <v>243</v>
      </c>
      <c r="AE31" s="3292" t="s">
        <v>882</v>
      </c>
      <c r="AF31" s="3304"/>
      <c r="AG31" s="294"/>
      <c r="AH31" s="3286">
        <f>LARGE(AH4:AH30,1)+1</f>
        <v>28</v>
      </c>
      <c r="AI31" s="3287" t="s">
        <v>2388</v>
      </c>
      <c r="AJ31" s="3301"/>
      <c r="AK31" s="3286">
        <f>LARGE(AK4:AK30,1)+1</f>
        <v>84</v>
      </c>
      <c r="AL31" s="3287" t="s">
        <v>2389</v>
      </c>
      <c r="AM31" s="3302"/>
      <c r="AN31" s="3302"/>
      <c r="AO31" s="2473"/>
      <c r="AP31" s="3295" t="s">
        <v>2390</v>
      </c>
      <c r="AR31" s="3312" t="s">
        <v>1555</v>
      </c>
      <c r="AS31" s="3313" t="s">
        <v>2391</v>
      </c>
      <c r="AT31" s="3277"/>
      <c r="AU31" s="3277"/>
      <c r="AV31" s="5613">
        <v>1</v>
      </c>
      <c r="AW31" s="5611" t="s">
        <v>2392</v>
      </c>
      <c r="AX31" s="5611"/>
    </row>
    <row r="32" spans="2:50" s="293" customFormat="1" ht="23.25" customHeight="1">
      <c r="B32" s="282"/>
      <c r="C32" s="282"/>
      <c r="D32" s="282"/>
      <c r="E32" s="282"/>
      <c r="F32" s="282"/>
      <c r="G32" s="282"/>
      <c r="H32" s="282"/>
      <c r="I32" s="282"/>
      <c r="J32" s="282"/>
      <c r="K32" s="282"/>
      <c r="L32" s="3291">
        <f>LARGE(L5:L31,1)+1</f>
        <v>26</v>
      </c>
      <c r="M32" s="3292" t="s">
        <v>1090</v>
      </c>
      <c r="N32" s="3291"/>
      <c r="O32" s="287" t="s">
        <v>796</v>
      </c>
      <c r="P32" s="3291"/>
      <c r="Q32" s="287" t="s">
        <v>794</v>
      </c>
      <c r="R32" s="3291"/>
      <c r="S32" s="282"/>
      <c r="T32" s="286"/>
      <c r="V32" s="3291">
        <f>LARGE(V5:V31,1)+1</f>
        <v>25</v>
      </c>
      <c r="W32" s="3292" t="s">
        <v>991</v>
      </c>
      <c r="X32" s="3291">
        <f>LARGE(X5:X31,1)+1</f>
        <v>83</v>
      </c>
      <c r="Y32" s="3292" t="s">
        <v>1091</v>
      </c>
      <c r="Z32" s="3291">
        <f>LARGE(Z5:Z31,1)+1</f>
        <v>138</v>
      </c>
      <c r="AA32" s="3292" t="s">
        <v>1092</v>
      </c>
      <c r="AB32" s="3291"/>
      <c r="AC32" s="289" t="s">
        <v>794</v>
      </c>
      <c r="AD32" s="3291">
        <f>LARGE(AD5:AD31,1)+1</f>
        <v>244</v>
      </c>
      <c r="AE32" s="3292" t="s">
        <v>878</v>
      </c>
      <c r="AF32" s="3304"/>
      <c r="AG32" s="288" t="s">
        <v>1093</v>
      </c>
      <c r="AH32" s="3286">
        <f>LARGE(AH4:AH31,1)+1</f>
        <v>29</v>
      </c>
      <c r="AI32" s="3287" t="s">
        <v>2393</v>
      </c>
      <c r="AJ32" s="3301"/>
      <c r="AK32" s="3286">
        <f>LARGE(AK4:AK31,1)+1</f>
        <v>85</v>
      </c>
      <c r="AL32" s="3287" t="s">
        <v>2394</v>
      </c>
      <c r="AM32" s="3302"/>
      <c r="AN32" s="3302"/>
      <c r="AO32" s="2473"/>
      <c r="AP32" s="3295" t="s">
        <v>2395</v>
      </c>
      <c r="AR32" s="2470"/>
      <c r="AS32" s="2613"/>
      <c r="AT32" s="3277"/>
      <c r="AU32" s="3277"/>
      <c r="AV32" s="5613"/>
      <c r="AW32" s="5611"/>
      <c r="AX32" s="5611"/>
    </row>
    <row r="33" spans="2:50" s="293" customFormat="1" ht="23.25">
      <c r="B33" s="282"/>
      <c r="C33" s="282"/>
      <c r="D33" s="282"/>
      <c r="E33" s="282"/>
      <c r="F33" s="282"/>
      <c r="G33" s="282"/>
      <c r="H33" s="282"/>
      <c r="I33" s="282"/>
      <c r="J33" s="282"/>
      <c r="K33" s="282"/>
      <c r="L33" s="3291">
        <f>LARGE(L5:L32,1)+1</f>
        <v>27</v>
      </c>
      <c r="M33" s="3292" t="s">
        <v>1095</v>
      </c>
      <c r="N33" s="3291">
        <f>LARGE(N5:N32,1)+1</f>
        <v>72</v>
      </c>
      <c r="O33" s="3292" t="s">
        <v>871</v>
      </c>
      <c r="P33" s="3291">
        <f>LARGE(P5:P32,1)+1</f>
        <v>113</v>
      </c>
      <c r="Q33" s="3292" t="s">
        <v>1096</v>
      </c>
      <c r="R33" s="3291"/>
      <c r="S33" s="3284" t="s">
        <v>981</v>
      </c>
      <c r="T33" s="286"/>
      <c r="V33" s="3291">
        <f>LARGE(V5:V32,1)+1</f>
        <v>26</v>
      </c>
      <c r="W33" s="3292" t="s">
        <v>1000</v>
      </c>
      <c r="X33" s="3291">
        <f>LARGE(X5:X32,1)+1</f>
        <v>84</v>
      </c>
      <c r="Y33" s="3292" t="s">
        <v>918</v>
      </c>
      <c r="Z33" s="3291">
        <f>LARGE(Z5:Z32,1)+1</f>
        <v>139</v>
      </c>
      <c r="AA33" s="3292" t="s">
        <v>2396</v>
      </c>
      <c r="AB33" s="3291">
        <f>LARGE(AB5:AB32,1)+1</f>
        <v>189</v>
      </c>
      <c r="AC33" s="3292" t="s">
        <v>1099</v>
      </c>
      <c r="AD33" s="3291">
        <f>LARGE(AD5:AD32,1)+1</f>
        <v>245</v>
      </c>
      <c r="AE33" s="3292" t="s">
        <v>1100</v>
      </c>
      <c r="AF33" s="3304">
        <f>LARGE(AF5:AF32,1)+1</f>
        <v>290</v>
      </c>
      <c r="AG33" s="3292" t="s">
        <v>1101</v>
      </c>
      <c r="AH33" s="3286">
        <f>LARGE(AH4:AH32,1)+1</f>
        <v>30</v>
      </c>
      <c r="AI33" s="3287" t="s">
        <v>2397</v>
      </c>
      <c r="AJ33" s="3301"/>
      <c r="AK33" s="3286">
        <f>LARGE(AK4:AK32,1)+1</f>
        <v>86</v>
      </c>
      <c r="AL33" s="3287" t="s">
        <v>2398</v>
      </c>
      <c r="AM33" s="3302"/>
      <c r="AN33" s="3302"/>
      <c r="AO33" s="2473"/>
      <c r="AP33" s="3295" t="s">
        <v>2399</v>
      </c>
      <c r="AR33" s="3312" t="s">
        <v>1555</v>
      </c>
      <c r="AS33" s="3313" t="s">
        <v>2400</v>
      </c>
      <c r="AT33" s="3277"/>
      <c r="AU33" s="3277"/>
      <c r="AV33" s="3290">
        <v>2</v>
      </c>
      <c r="AW33" s="3296" t="s">
        <v>2401</v>
      </c>
      <c r="AX33" s="3296"/>
    </row>
    <row r="34" spans="2:50" s="293" customFormat="1" ht="18.75">
      <c r="B34" s="282"/>
      <c r="C34" s="282"/>
      <c r="D34" s="282"/>
      <c r="E34" s="282"/>
      <c r="F34" s="282"/>
      <c r="G34" s="282"/>
      <c r="H34" s="282"/>
      <c r="I34" s="282"/>
      <c r="J34" s="282"/>
      <c r="K34" s="282"/>
      <c r="L34" s="3291">
        <f>LARGE(L5:L33,1)+1</f>
        <v>28</v>
      </c>
      <c r="M34" s="3292" t="s">
        <v>1103</v>
      </c>
      <c r="N34" s="3291">
        <f>LARGE(N5:N33,1)+1</f>
        <v>73</v>
      </c>
      <c r="O34" s="3292" t="s">
        <v>909</v>
      </c>
      <c r="P34" s="3291">
        <f>LARGE(P5:P33,1)+1</f>
        <v>114</v>
      </c>
      <c r="Q34" s="3292" t="s">
        <v>1104</v>
      </c>
      <c r="R34" s="3291">
        <f>LARGE(R5:R33,1)+1</f>
        <v>155</v>
      </c>
      <c r="S34" s="3292" t="s">
        <v>1058</v>
      </c>
      <c r="T34" s="286"/>
      <c r="V34" s="3291">
        <f>LARGE(V5:V33,1)+1</f>
        <v>27</v>
      </c>
      <c r="W34" s="3292" t="s">
        <v>1000</v>
      </c>
      <c r="X34" s="3291"/>
      <c r="Y34" s="291"/>
      <c r="Z34" s="3291">
        <f>LARGE(Z5:Z33,1)+1</f>
        <v>140</v>
      </c>
      <c r="AA34" s="3292" t="s">
        <v>1098</v>
      </c>
      <c r="AB34" s="3291">
        <f>LARGE(AB5:AB33,1)+1</f>
        <v>190</v>
      </c>
      <c r="AC34" s="3292" t="s">
        <v>1096</v>
      </c>
      <c r="AD34" s="3291">
        <f>LARGE(AD5:AD33,1)+1</f>
        <v>246</v>
      </c>
      <c r="AE34" s="3292" t="s">
        <v>895</v>
      </c>
      <c r="AF34" s="3314"/>
      <c r="AG34" s="3314"/>
      <c r="AH34" s="3286">
        <f>LARGE(AH4:AH33,1)+1</f>
        <v>31</v>
      </c>
      <c r="AI34" s="3287" t="s">
        <v>2402</v>
      </c>
      <c r="AJ34" s="3301"/>
      <c r="AK34" s="3286">
        <f>LARGE(AK4:AK33,1)+1</f>
        <v>87</v>
      </c>
      <c r="AL34" s="3287" t="s">
        <v>2403</v>
      </c>
      <c r="AM34" s="3302"/>
      <c r="AN34" s="3302"/>
      <c r="AO34" s="2473"/>
      <c r="AP34" s="3295" t="s">
        <v>2404</v>
      </c>
      <c r="AR34" s="2470"/>
      <c r="AS34" s="2613"/>
      <c r="AT34" s="3277"/>
      <c r="AU34" s="3277"/>
      <c r="AV34" s="3290">
        <v>3</v>
      </c>
      <c r="AW34" s="3296" t="s">
        <v>2405</v>
      </c>
      <c r="AX34" s="3296"/>
    </row>
    <row r="35" spans="2:50" s="293" customFormat="1" ht="18.75">
      <c r="B35" s="282"/>
      <c r="C35" s="282"/>
      <c r="D35" s="282"/>
      <c r="E35" s="282"/>
      <c r="F35" s="282"/>
      <c r="G35" s="282"/>
      <c r="H35" s="282"/>
      <c r="I35" s="282"/>
      <c r="J35" s="282"/>
      <c r="K35" s="282"/>
      <c r="L35" s="3291">
        <f>LARGE(L5:L34,1)+1</f>
        <v>29</v>
      </c>
      <c r="M35" s="3292" t="s">
        <v>1103</v>
      </c>
      <c r="N35" s="3291">
        <f>LARGE(N5:N34,1)+1</f>
        <v>74</v>
      </c>
      <c r="O35" s="3292" t="s">
        <v>944</v>
      </c>
      <c r="P35" s="3291">
        <f>LARGE(P5:P34,1)+1</f>
        <v>115</v>
      </c>
      <c r="Q35" s="3292" t="s">
        <v>1107</v>
      </c>
      <c r="R35" s="3291">
        <f>LARGE(R5:R34,1)+1</f>
        <v>156</v>
      </c>
      <c r="S35" s="3292" t="s">
        <v>1076</v>
      </c>
      <c r="T35" s="286"/>
      <c r="V35" s="3291">
        <f>LARGE(V5:V34,1)+1</f>
        <v>28</v>
      </c>
      <c r="W35" s="3292" t="s">
        <v>1097</v>
      </c>
      <c r="X35" s="3291"/>
      <c r="Y35" s="288" t="s">
        <v>829</v>
      </c>
      <c r="Z35" s="3291">
        <f>LARGE(Z5:Z34,1)+1</f>
        <v>141</v>
      </c>
      <c r="AA35" s="3292" t="s">
        <v>1105</v>
      </c>
      <c r="AB35" s="3291">
        <f>LARGE(AB5:AB34,1)+1</f>
        <v>191</v>
      </c>
      <c r="AC35" s="3292" t="s">
        <v>1104</v>
      </c>
      <c r="AD35" s="3291">
        <f>LARGE(AD5:AD34,1)+1</f>
        <v>247</v>
      </c>
      <c r="AE35" s="3292" t="s">
        <v>907</v>
      </c>
      <c r="AF35" s="3314"/>
      <c r="AG35" s="3314"/>
      <c r="AH35" s="3286">
        <f>LARGE(AH4:AH34,1)+1</f>
        <v>32</v>
      </c>
      <c r="AI35" s="3287" t="s">
        <v>2406</v>
      </c>
      <c r="AJ35" s="3301"/>
      <c r="AK35" s="3286">
        <f>LARGE(AK4:AK34,1)+1</f>
        <v>88</v>
      </c>
      <c r="AL35" s="3287" t="s">
        <v>2407</v>
      </c>
      <c r="AM35" s="3302"/>
      <c r="AN35" s="3302"/>
      <c r="AO35" s="2473"/>
      <c r="AP35" s="3295" t="s">
        <v>2408</v>
      </c>
      <c r="AR35" s="3312" t="s">
        <v>1555</v>
      </c>
      <c r="AS35" s="3313" t="s">
        <v>2409</v>
      </c>
      <c r="AT35" s="3277"/>
      <c r="AU35" s="3277"/>
      <c r="AV35" s="3290">
        <v>4</v>
      </c>
      <c r="AW35" s="88" t="s">
        <v>2410</v>
      </c>
      <c r="AX35" s="88"/>
    </row>
    <row r="36" spans="2:50" s="293" customFormat="1" ht="23.25" customHeight="1">
      <c r="B36" s="282"/>
      <c r="C36" s="282"/>
      <c r="D36" s="282"/>
      <c r="E36" s="282"/>
      <c r="F36" s="282"/>
      <c r="G36" s="282"/>
      <c r="H36" s="282"/>
      <c r="I36" s="282"/>
      <c r="J36" s="282"/>
      <c r="K36" s="282"/>
      <c r="L36" s="3291">
        <f>LARGE(L5:L35,1)+1</f>
        <v>30</v>
      </c>
      <c r="M36" s="3292" t="s">
        <v>1110</v>
      </c>
      <c r="N36" s="3291">
        <f>LARGE(N5:N35,1)+1</f>
        <v>75</v>
      </c>
      <c r="O36" s="3292" t="s">
        <v>954</v>
      </c>
      <c r="P36" s="3291">
        <f>LARGE(P5:P35,1)+1</f>
        <v>116</v>
      </c>
      <c r="Q36" s="3292" t="s">
        <v>1111</v>
      </c>
      <c r="R36" s="3291">
        <f>LARGE(R5:R35,1)+1</f>
        <v>157</v>
      </c>
      <c r="S36" s="3292" t="s">
        <v>1083</v>
      </c>
      <c r="T36" s="286"/>
      <c r="V36" s="3291">
        <f>LARGE(V5:V35,1)+1</f>
        <v>29</v>
      </c>
      <c r="W36" s="3292" t="s">
        <v>2411</v>
      </c>
      <c r="X36" s="3291">
        <f>LARGE(X5:X35,1)+1</f>
        <v>85</v>
      </c>
      <c r="Y36" s="3292" t="s">
        <v>940</v>
      </c>
      <c r="Z36" s="3291">
        <f>LARGE(Z5:Z35,1)+1</f>
        <v>142</v>
      </c>
      <c r="AA36" s="3292" t="s">
        <v>1108</v>
      </c>
      <c r="AB36" s="3291">
        <f>LARGE(AB5:AB35,1)+1</f>
        <v>192</v>
      </c>
      <c r="AC36" s="3292" t="s">
        <v>1112</v>
      </c>
      <c r="AD36" s="3291">
        <f>LARGE(AD5:AD35,1)+1</f>
        <v>248</v>
      </c>
      <c r="AE36" s="3292" t="s">
        <v>920</v>
      </c>
      <c r="AF36" s="3314"/>
      <c r="AG36" s="3314"/>
      <c r="AH36" s="3286">
        <f>LARGE(AH4:AH35,1)+1</f>
        <v>33</v>
      </c>
      <c r="AI36" s="3287" t="s">
        <v>2412</v>
      </c>
      <c r="AJ36" s="3301"/>
      <c r="AK36" s="3286">
        <f>LARGE(AK4:AK35,1)+1</f>
        <v>89</v>
      </c>
      <c r="AL36" s="3287" t="s">
        <v>2413</v>
      </c>
      <c r="AM36" s="3302"/>
      <c r="AN36" s="3302"/>
      <c r="AO36" s="2473"/>
      <c r="AP36" s="3295" t="s">
        <v>2414</v>
      </c>
      <c r="AR36" s="3277"/>
      <c r="AS36" s="3277"/>
      <c r="AT36" s="3277"/>
      <c r="AU36" s="3277"/>
      <c r="AV36" s="3290"/>
      <c r="AW36" s="5614" t="s">
        <v>2415</v>
      </c>
      <c r="AX36" s="5614"/>
    </row>
    <row r="37" spans="2:50" s="293" customFormat="1" ht="18.75">
      <c r="B37" s="282"/>
      <c r="C37" s="282"/>
      <c r="D37" s="282"/>
      <c r="E37" s="282"/>
      <c r="F37" s="282"/>
      <c r="G37" s="282"/>
      <c r="H37" s="282"/>
      <c r="I37" s="282"/>
      <c r="J37" s="282"/>
      <c r="K37" s="282"/>
      <c r="L37" s="3291">
        <f>LARGE(L5:L36,1)+1</f>
        <v>31</v>
      </c>
      <c r="M37" s="3292" t="s">
        <v>1114</v>
      </c>
      <c r="N37" s="3291">
        <f>LARGE(N5:N36,1)+1</f>
        <v>76</v>
      </c>
      <c r="O37" s="3292" t="s">
        <v>965</v>
      </c>
      <c r="P37" s="3291">
        <f>LARGE(P5:P36,1)+1</f>
        <v>117</v>
      </c>
      <c r="Q37" s="3292" t="s">
        <v>1115</v>
      </c>
      <c r="R37" s="3291"/>
      <c r="S37" s="298"/>
      <c r="T37" s="286"/>
      <c r="V37" s="3291">
        <f>LARGE(V5:V36,1)+1</f>
        <v>30</v>
      </c>
      <c r="W37" s="3292" t="s">
        <v>1010</v>
      </c>
      <c r="X37" s="3291">
        <f>LARGE(X5:X36,1)+1</f>
        <v>86</v>
      </c>
      <c r="Y37" s="3292" t="s">
        <v>1116</v>
      </c>
      <c r="Z37" s="3291">
        <f>LARGE(Z5:Z36,1)+1</f>
        <v>143</v>
      </c>
      <c r="AA37" s="289" t="s">
        <v>831</v>
      </c>
      <c r="AB37" s="3291">
        <f>LARGE(AB5:AB36,1)+1</f>
        <v>193</v>
      </c>
      <c r="AC37" s="3292" t="s">
        <v>836</v>
      </c>
      <c r="AD37" s="3291">
        <f>LARGE(AD5:AD36,1)+1</f>
        <v>249</v>
      </c>
      <c r="AE37" s="3292" t="s">
        <v>1117</v>
      </c>
      <c r="AF37" s="3314"/>
      <c r="AG37" s="3314"/>
      <c r="AH37" s="3286">
        <f>LARGE(AH4:AH36,1)+1</f>
        <v>34</v>
      </c>
      <c r="AI37" s="3287" t="s">
        <v>2416</v>
      </c>
      <c r="AJ37" s="3301"/>
      <c r="AK37" s="3286">
        <f>LARGE(AK4:AK36,1)+1</f>
        <v>90</v>
      </c>
      <c r="AL37" s="3287" t="s">
        <v>2417</v>
      </c>
      <c r="AM37" s="3302"/>
      <c r="AN37" s="3302"/>
      <c r="AO37" s="2473"/>
      <c r="AP37" s="3295" t="s">
        <v>2418</v>
      </c>
      <c r="AR37" s="3277"/>
      <c r="AS37" s="3277"/>
      <c r="AT37" s="3277"/>
      <c r="AU37" s="3277"/>
      <c r="AV37" s="3290"/>
      <c r="AW37" s="5614"/>
      <c r="AX37" s="5614"/>
    </row>
    <row r="38" spans="2:50" s="293" customFormat="1" ht="23.25">
      <c r="B38" s="282"/>
      <c r="C38" s="282"/>
      <c r="D38" s="282"/>
      <c r="E38" s="282"/>
      <c r="F38" s="282"/>
      <c r="G38" s="282"/>
      <c r="H38" s="282"/>
      <c r="I38" s="282"/>
      <c r="J38" s="282"/>
      <c r="K38" s="282"/>
      <c r="L38" s="3291">
        <f>LARGE(L5:L37,1)+1</f>
        <v>32</v>
      </c>
      <c r="M38" s="3292" t="s">
        <v>1118</v>
      </c>
      <c r="N38" s="3291">
        <f>LARGE(N5:N37,1)+1</f>
        <v>77</v>
      </c>
      <c r="O38" s="3292" t="s">
        <v>975</v>
      </c>
      <c r="P38" s="3291">
        <f>LARGE(P5:P37,1)+1</f>
        <v>118</v>
      </c>
      <c r="Q38" s="3292" t="s">
        <v>1119</v>
      </c>
      <c r="R38" s="3291"/>
      <c r="S38" s="3284" t="s">
        <v>1093</v>
      </c>
      <c r="T38" s="286"/>
      <c r="V38" s="3291">
        <f>LARGE(V5:V37,1)+1</f>
        <v>31</v>
      </c>
      <c r="W38" s="3292" t="s">
        <v>958</v>
      </c>
      <c r="X38" s="3291">
        <f>LARGE(X5:X37,1)+1</f>
        <v>87</v>
      </c>
      <c r="Y38" s="3292" t="s">
        <v>949</v>
      </c>
      <c r="Z38" s="3291">
        <f>LARGE(Z5:Z37,1)+1</f>
        <v>144</v>
      </c>
      <c r="AA38" s="3292" t="s">
        <v>840</v>
      </c>
      <c r="AB38" s="3291">
        <f>LARGE(AB5:AB37,1)+1</f>
        <v>194</v>
      </c>
      <c r="AC38" s="3292" t="s">
        <v>850</v>
      </c>
      <c r="AD38" s="3291">
        <f>LARGE(AD5:AD37,1)+1</f>
        <v>250</v>
      </c>
      <c r="AE38" s="3292" t="s">
        <v>1121</v>
      </c>
      <c r="AF38" s="3314"/>
      <c r="AG38" s="3314"/>
      <c r="AH38" s="3286">
        <f>LARGE(AH4:AH37,1)+1</f>
        <v>35</v>
      </c>
      <c r="AI38" s="3287" t="s">
        <v>2419</v>
      </c>
      <c r="AJ38" s="3301"/>
      <c r="AK38" s="3286">
        <f>LARGE(AK4:AK37,1)+1</f>
        <v>91</v>
      </c>
      <c r="AL38" s="3287" t="s">
        <v>2420</v>
      </c>
      <c r="AM38" s="3302"/>
      <c r="AN38" s="3302"/>
      <c r="AO38" s="2473"/>
      <c r="AP38" s="3295" t="s">
        <v>2421</v>
      </c>
      <c r="AR38" s="3290"/>
      <c r="AS38" s="3315" t="s">
        <v>2422</v>
      </c>
      <c r="AT38" s="3281"/>
      <c r="AU38" s="3281"/>
      <c r="AV38" s="3290"/>
      <c r="AW38" s="88"/>
      <c r="AX38" s="88"/>
    </row>
    <row r="39" spans="2:50" s="293" customFormat="1" ht="23.25" customHeight="1">
      <c r="B39" s="282"/>
      <c r="C39" s="282"/>
      <c r="D39" s="282"/>
      <c r="E39" s="282"/>
      <c r="F39" s="282"/>
      <c r="G39" s="282"/>
      <c r="H39" s="282"/>
      <c r="I39" s="282"/>
      <c r="J39" s="282"/>
      <c r="K39" s="282"/>
      <c r="L39" s="3291"/>
      <c r="M39" s="287" t="s">
        <v>669</v>
      </c>
      <c r="N39" s="3291">
        <f>LARGE(N5:N38,1)+1</f>
        <v>78</v>
      </c>
      <c r="O39" s="3292" t="s">
        <v>985</v>
      </c>
      <c r="P39" s="3291">
        <f>LARGE(P5:P38,1)+1</f>
        <v>119</v>
      </c>
      <c r="Q39" s="3292" t="s">
        <v>1122</v>
      </c>
      <c r="R39" s="3291">
        <f>LARGE(R5:R38,1)+1</f>
        <v>158</v>
      </c>
      <c r="S39" s="3292" t="s">
        <v>1101</v>
      </c>
      <c r="T39" s="286"/>
      <c r="V39" s="3291">
        <f>LARGE(V5:V38,1)+1</f>
        <v>32</v>
      </c>
      <c r="W39" s="3292" t="s">
        <v>1018</v>
      </c>
      <c r="X39" s="3291">
        <f>LARGE(X5:X38,1)+1</f>
        <v>88</v>
      </c>
      <c r="Y39" s="3292" t="s">
        <v>962</v>
      </c>
      <c r="Z39" s="3291">
        <f>LARGE(Z5:Z38,1)+1</f>
        <v>145</v>
      </c>
      <c r="AA39" s="3292" t="s">
        <v>854</v>
      </c>
      <c r="AB39" s="3291">
        <f>LARGE(AB5:AB38,1)+1</f>
        <v>195</v>
      </c>
      <c r="AC39" s="3292" t="s">
        <v>1107</v>
      </c>
      <c r="AD39" s="3291"/>
      <c r="AE39" s="294"/>
      <c r="AF39" s="3314"/>
      <c r="AG39" s="3314"/>
      <c r="AH39" s="3286">
        <f>LARGE(AH4:AH38,1)+1</f>
        <v>36</v>
      </c>
      <c r="AI39" s="3287" t="s">
        <v>2423</v>
      </c>
      <c r="AJ39" s="3301"/>
      <c r="AK39" s="3286">
        <f>LARGE(AK4:AK38,1)+1</f>
        <v>92</v>
      </c>
      <c r="AL39" s="3287" t="s">
        <v>2424</v>
      </c>
      <c r="AM39" s="3302"/>
      <c r="AN39" s="3302"/>
      <c r="AO39" s="2473"/>
      <c r="AP39" s="3295" t="s">
        <v>2425</v>
      </c>
      <c r="AR39" s="3290"/>
      <c r="AS39" s="3281"/>
      <c r="AT39" s="3281"/>
      <c r="AU39" s="3281"/>
      <c r="AV39" s="3294" t="s">
        <v>603</v>
      </c>
      <c r="AW39" s="3297" t="s">
        <v>2426</v>
      </c>
      <c r="AX39" s="3296"/>
    </row>
    <row r="40" spans="2:50" s="293" customFormat="1" ht="18.75">
      <c r="B40" s="282"/>
      <c r="C40" s="282"/>
      <c r="D40" s="282"/>
      <c r="E40" s="282"/>
      <c r="F40" s="282"/>
      <c r="G40" s="282"/>
      <c r="H40" s="282"/>
      <c r="I40" s="282"/>
      <c r="J40" s="282"/>
      <c r="K40" s="282"/>
      <c r="L40" s="3291">
        <f>LARGE(L5:L39,1)+1</f>
        <v>33</v>
      </c>
      <c r="M40" s="3292" t="s">
        <v>856</v>
      </c>
      <c r="N40" s="3291">
        <f>LARGE(N5:N39,1)+1</f>
        <v>79</v>
      </c>
      <c r="O40" s="3292" t="s">
        <v>995</v>
      </c>
      <c r="P40" s="3291">
        <f>LARGE(P5:P39,1)+1</f>
        <v>120</v>
      </c>
      <c r="Q40" s="3292" t="s">
        <v>1123</v>
      </c>
      <c r="R40" s="3291"/>
      <c r="S40" s="291"/>
      <c r="T40" s="286"/>
      <c r="V40" s="3291">
        <f>LARGE(V5:V39,1)+1</f>
        <v>33</v>
      </c>
      <c r="W40" s="3292" t="s">
        <v>1027</v>
      </c>
      <c r="X40" s="3291">
        <f>LARGE(X5:X39,1)+1</f>
        <v>89</v>
      </c>
      <c r="Y40" s="3292" t="s">
        <v>1124</v>
      </c>
      <c r="Z40" s="3291">
        <f>LARGE(Z5:Z39,1)+1</f>
        <v>146</v>
      </c>
      <c r="AA40" s="3292" t="s">
        <v>868</v>
      </c>
      <c r="AB40" s="3291">
        <f>LARGE(AB5:AB39,1)+1</f>
        <v>196</v>
      </c>
      <c r="AC40" s="3292" t="s">
        <v>1125</v>
      </c>
      <c r="AD40" s="3291"/>
      <c r="AE40" s="289" t="s">
        <v>892</v>
      </c>
      <c r="AF40" s="3314"/>
      <c r="AG40" s="3314"/>
      <c r="AH40" s="3286">
        <f>LARGE(AH4:AH39,1)+1</f>
        <v>37</v>
      </c>
      <c r="AI40" s="3287" t="s">
        <v>2427</v>
      </c>
      <c r="AJ40" s="3301"/>
      <c r="AK40" s="3286">
        <f>LARGE(AK4:AK39,1)+1</f>
        <v>93</v>
      </c>
      <c r="AL40" s="3287" t="s">
        <v>2428</v>
      </c>
      <c r="AM40" s="3302"/>
      <c r="AN40" s="3302"/>
      <c r="AO40" s="2473"/>
      <c r="AP40" s="3295" t="s">
        <v>2429</v>
      </c>
      <c r="AR40" s="3290">
        <v>1</v>
      </c>
      <c r="AS40" s="3296" t="s">
        <v>2430</v>
      </c>
      <c r="AT40" s="3281"/>
      <c r="AU40" s="3281"/>
      <c r="AV40" s="3290">
        <v>1</v>
      </c>
      <c r="AW40" s="3296" t="s">
        <v>2431</v>
      </c>
      <c r="AX40" s="3296"/>
    </row>
    <row r="41" spans="2:50" s="293" customFormat="1" ht="30">
      <c r="B41" s="282"/>
      <c r="C41" s="282"/>
      <c r="D41" s="282"/>
      <c r="E41" s="282"/>
      <c r="F41" s="282"/>
      <c r="G41" s="282"/>
      <c r="H41" s="282"/>
      <c r="I41" s="282"/>
      <c r="J41" s="282"/>
      <c r="K41" s="282"/>
      <c r="L41" s="3291">
        <f>LARGE(L5:L40,1)+1</f>
        <v>34</v>
      </c>
      <c r="M41" s="3292" t="s">
        <v>870</v>
      </c>
      <c r="N41" s="3291">
        <f>LARGE(N5:N40,1)+1</f>
        <v>80</v>
      </c>
      <c r="O41" s="3292" t="s">
        <v>1014</v>
      </c>
      <c r="P41" s="3291">
        <f>LARGE(P5:P40,1)+1</f>
        <v>121</v>
      </c>
      <c r="Q41" s="3292" t="s">
        <v>1126</v>
      </c>
      <c r="R41" s="3291"/>
      <c r="S41" s="291"/>
      <c r="T41" s="286"/>
      <c r="V41" s="3291">
        <f>LARGE(V5:V40,1)+1</f>
        <v>34</v>
      </c>
      <c r="W41" s="3292" t="s">
        <v>1120</v>
      </c>
      <c r="X41" s="3291">
        <f>LARGE(X5:X40,1)+1</f>
        <v>90</v>
      </c>
      <c r="Y41" s="3292" t="s">
        <v>972</v>
      </c>
      <c r="Z41" s="3291">
        <f>LARGE(Z5:Z40,1)+1</f>
        <v>147</v>
      </c>
      <c r="AA41" s="3292" t="s">
        <v>1127</v>
      </c>
      <c r="AB41" s="3291">
        <f>LARGE(AB5:AB40,1)+1</f>
        <v>197</v>
      </c>
      <c r="AC41" s="3292" t="s">
        <v>864</v>
      </c>
      <c r="AD41" s="3291">
        <f>LARGE(AD5:AD40,1)+1</f>
        <v>251</v>
      </c>
      <c r="AE41" s="3292" t="s">
        <v>1128</v>
      </c>
      <c r="AF41" s="3314"/>
      <c r="AG41" s="3314"/>
      <c r="AH41" s="3286">
        <f>LARGE(AH4:AH40,1)+1</f>
        <v>38</v>
      </c>
      <c r="AI41" s="3287" t="s">
        <v>2432</v>
      </c>
      <c r="AJ41" s="3301"/>
      <c r="AK41" s="3286">
        <f>LARGE(AK4:AK40,1)+1</f>
        <v>94</v>
      </c>
      <c r="AL41" s="3287" t="s">
        <v>2433</v>
      </c>
      <c r="AM41" s="3302"/>
      <c r="AN41" s="3302"/>
      <c r="AO41" s="2473"/>
      <c r="AP41" s="3293" t="s">
        <v>669</v>
      </c>
      <c r="AR41" s="3290">
        <v>2</v>
      </c>
      <c r="AS41" s="3296" t="s">
        <v>2434</v>
      </c>
      <c r="AT41" s="3281"/>
      <c r="AU41" s="3281"/>
      <c r="AV41" s="3290">
        <v>2</v>
      </c>
      <c r="AW41" s="3296" t="s">
        <v>2435</v>
      </c>
      <c r="AX41" s="3296"/>
    </row>
    <row r="42" spans="2:50" s="293" customFormat="1" ht="46.5" customHeight="1">
      <c r="B42" s="282"/>
      <c r="C42" s="282"/>
      <c r="D42" s="282"/>
      <c r="E42" s="282"/>
      <c r="F42" s="282"/>
      <c r="G42" s="282"/>
      <c r="H42" s="282"/>
      <c r="I42" s="282"/>
      <c r="J42" s="282"/>
      <c r="K42" s="282"/>
      <c r="L42" s="3291">
        <f>LARGE(L5:L41,1)+1</f>
        <v>35</v>
      </c>
      <c r="M42" s="3292" t="s">
        <v>896</v>
      </c>
      <c r="N42" s="3291">
        <f>LARGE(N5:N41,1)+1</f>
        <v>81</v>
      </c>
      <c r="O42" s="3292" t="s">
        <v>1030</v>
      </c>
      <c r="P42" s="3291">
        <f>LARGE(P5:P41,1)+1</f>
        <v>122</v>
      </c>
      <c r="Q42" s="3292" t="s">
        <v>1129</v>
      </c>
      <c r="R42" s="3291"/>
      <c r="S42" s="291"/>
      <c r="T42" s="286"/>
      <c r="V42" s="3291">
        <f>LARGE(V5:V41,1)+1</f>
        <v>35</v>
      </c>
      <c r="W42" s="3292" t="s">
        <v>1035</v>
      </c>
      <c r="X42" s="3291">
        <f>LARGE(X5:X41,1)+1</f>
        <v>91</v>
      </c>
      <c r="Y42" s="3292" t="s">
        <v>982</v>
      </c>
      <c r="Z42" s="3291"/>
      <c r="AA42" s="297"/>
      <c r="AB42" s="3291">
        <f>LARGE(AB5:AB41,1)+1</f>
        <v>198</v>
      </c>
      <c r="AC42" s="3292" t="s">
        <v>1111</v>
      </c>
      <c r="AD42" s="3291">
        <f>LARGE(AD5:AD41,1)+1</f>
        <v>252</v>
      </c>
      <c r="AE42" s="3292" t="s">
        <v>942</v>
      </c>
      <c r="AF42" s="3314"/>
      <c r="AG42" s="3314"/>
      <c r="AH42" s="3286">
        <f>LARGE(AH4:AH41,1)+1</f>
        <v>39</v>
      </c>
      <c r="AI42" s="3287" t="s">
        <v>2436</v>
      </c>
      <c r="AJ42" s="3301"/>
      <c r="AK42" s="3286">
        <f>LARGE(AK4:AK41,1)+1</f>
        <v>95</v>
      </c>
      <c r="AL42" s="3287" t="s">
        <v>2437</v>
      </c>
      <c r="AM42" s="3302"/>
      <c r="AN42" s="3302"/>
      <c r="AO42" s="2473"/>
      <c r="AP42" s="3295" t="s">
        <v>2438</v>
      </c>
      <c r="AR42" s="3290">
        <v>3</v>
      </c>
      <c r="AS42" s="3296" t="s">
        <v>2439</v>
      </c>
      <c r="AT42" s="3281"/>
      <c r="AU42" s="3281"/>
      <c r="AV42" s="3290"/>
      <c r="AW42" s="4640" t="s">
        <v>2440</v>
      </c>
      <c r="AX42" s="4640"/>
    </row>
    <row r="43" spans="2:50" s="293" customFormat="1" ht="18.75">
      <c r="B43" s="282"/>
      <c r="C43" s="282"/>
      <c r="D43" s="282"/>
      <c r="E43" s="282"/>
      <c r="F43" s="282"/>
      <c r="G43" s="282"/>
      <c r="H43" s="282"/>
      <c r="I43" s="282"/>
      <c r="J43" s="282"/>
      <c r="K43" s="282"/>
      <c r="L43" s="3291">
        <f>LARGE(L5:L42,1)+1</f>
        <v>36</v>
      </c>
      <c r="M43" s="3292" t="s">
        <v>908</v>
      </c>
      <c r="N43" s="3291">
        <f>LARGE(N5:N42,1)+1</f>
        <v>82</v>
      </c>
      <c r="O43" s="3292" t="s">
        <v>922</v>
      </c>
      <c r="P43" s="3291">
        <f>LARGE(P5:P42,1)+1</f>
        <v>123</v>
      </c>
      <c r="Q43" s="3292" t="s">
        <v>1130</v>
      </c>
      <c r="R43" s="3291"/>
      <c r="S43" s="291"/>
      <c r="T43" s="286"/>
      <c r="V43" s="3291">
        <f>LARGE(V5:V42,1)+1</f>
        <v>36</v>
      </c>
      <c r="W43" s="3292" t="s">
        <v>1042</v>
      </c>
      <c r="X43" s="3291">
        <f>LARGE(X5:X42,1)+1</f>
        <v>92</v>
      </c>
      <c r="Y43" s="3292" t="s">
        <v>992</v>
      </c>
      <c r="Z43" s="3291"/>
      <c r="AA43" s="288" t="s">
        <v>881</v>
      </c>
      <c r="AB43" s="3291">
        <f>LARGE(AB5:AB42,1)+1</f>
        <v>199</v>
      </c>
      <c r="AC43" s="3292" t="s">
        <v>1132</v>
      </c>
      <c r="AD43" s="3291">
        <f>LARGE(AD5:AD42,1)+1</f>
        <v>253</v>
      </c>
      <c r="AE43" s="3292" t="s">
        <v>951</v>
      </c>
      <c r="AF43" s="3314"/>
      <c r="AG43" s="3314"/>
      <c r="AH43" s="3286">
        <f>LARGE(AH4:AH42,1)+1</f>
        <v>40</v>
      </c>
      <c r="AI43" s="3287" t="s">
        <v>2441</v>
      </c>
      <c r="AJ43" s="3301"/>
      <c r="AK43" s="3286">
        <f>LARGE(AK4:AK42,1)+1</f>
        <v>96</v>
      </c>
      <c r="AL43" s="3287" t="s">
        <v>2442</v>
      </c>
      <c r="AM43" s="3302"/>
      <c r="AN43" s="3302"/>
      <c r="AO43" s="2473"/>
      <c r="AP43" s="3295" t="s">
        <v>2443</v>
      </c>
      <c r="AR43" s="3290">
        <v>4</v>
      </c>
      <c r="AS43" s="3296" t="s">
        <v>2444</v>
      </c>
      <c r="AT43" s="3281"/>
      <c r="AU43" s="3281"/>
      <c r="AV43" s="3290"/>
      <c r="AW43" s="4640"/>
      <c r="AX43" s="4640"/>
    </row>
    <row r="44" spans="2:50" s="293" customFormat="1" ht="23.25" customHeight="1">
      <c r="B44" s="282"/>
      <c r="C44" s="282"/>
      <c r="D44" s="282"/>
      <c r="E44" s="282"/>
      <c r="F44" s="282"/>
      <c r="G44" s="282"/>
      <c r="H44" s="282"/>
      <c r="I44" s="282"/>
      <c r="J44" s="282"/>
      <c r="K44" s="282"/>
      <c r="L44" s="3291">
        <f>LARGE(L5:L43,1)+1</f>
        <v>37</v>
      </c>
      <c r="M44" s="3292" t="s">
        <v>921</v>
      </c>
      <c r="N44" s="3291">
        <f>LARGE(N5:N43,1)+1</f>
        <v>83</v>
      </c>
      <c r="O44" s="3292" t="s">
        <v>1038</v>
      </c>
      <c r="P44" s="3291"/>
      <c r="Q44" s="287" t="s">
        <v>1133</v>
      </c>
      <c r="R44" s="3291"/>
      <c r="S44" s="291"/>
      <c r="T44" s="286"/>
      <c r="V44" s="3291">
        <f>LARGE(V5:V43,1)+1</f>
        <v>37</v>
      </c>
      <c r="W44" s="3292" t="s">
        <v>1046</v>
      </c>
      <c r="X44" s="3291">
        <f>LARGE(X5:X43,1)+1</f>
        <v>93</v>
      </c>
      <c r="Y44" s="3292" t="s">
        <v>1001</v>
      </c>
      <c r="Z44" s="3291">
        <f>LARGE(Z5:Z43,1)+1</f>
        <v>148</v>
      </c>
      <c r="AA44" s="3292" t="s">
        <v>1134</v>
      </c>
      <c r="AB44" s="3291">
        <f>LARGE(AB5:AB43,1)+1</f>
        <v>200</v>
      </c>
      <c r="AC44" s="3292" t="s">
        <v>1135</v>
      </c>
      <c r="AD44" s="3291">
        <f>LARGE(AD5:AD43,1)+1</f>
        <v>254</v>
      </c>
      <c r="AE44" s="3292" t="s">
        <v>963</v>
      </c>
      <c r="AF44" s="3314"/>
      <c r="AG44" s="3314"/>
      <c r="AH44" s="3286">
        <f>LARGE(AH4:AH43,1)+1</f>
        <v>41</v>
      </c>
      <c r="AI44" s="3287" t="s">
        <v>2445</v>
      </c>
      <c r="AJ44" s="3301"/>
      <c r="AK44" s="3286">
        <f>LARGE(AK4:AK43,1)+1</f>
        <v>97</v>
      </c>
      <c r="AL44" s="3287" t="s">
        <v>2446</v>
      </c>
      <c r="AM44" s="3302"/>
      <c r="AN44" s="3302"/>
      <c r="AO44" s="2473"/>
      <c r="AP44" s="3295" t="s">
        <v>2447</v>
      </c>
      <c r="AR44" s="3290">
        <v>5</v>
      </c>
      <c r="AS44" s="3296" t="s">
        <v>2448</v>
      </c>
      <c r="AT44" s="3281"/>
      <c r="AU44" s="3281"/>
      <c r="AV44" s="3290">
        <v>3</v>
      </c>
      <c r="AW44" s="3296" t="s">
        <v>2449</v>
      </c>
      <c r="AX44" s="3296"/>
    </row>
    <row r="45" spans="2:50" s="293" customFormat="1" ht="18.75">
      <c r="B45" s="282"/>
      <c r="C45" s="282"/>
      <c r="D45" s="282"/>
      <c r="E45" s="282"/>
      <c r="F45" s="282"/>
      <c r="G45" s="282"/>
      <c r="H45" s="282"/>
      <c r="I45" s="282"/>
      <c r="J45" s="282"/>
      <c r="K45" s="282"/>
      <c r="L45" s="3291">
        <f>LARGE(L5:L44,1)+1</f>
        <v>38</v>
      </c>
      <c r="M45" s="3292" t="s">
        <v>932</v>
      </c>
      <c r="N45" s="3291">
        <f>LARGE(N5:N44,1)+1</f>
        <v>84</v>
      </c>
      <c r="O45" s="3292" t="s">
        <v>1049</v>
      </c>
      <c r="P45" s="3291">
        <f>LARGE(P5:P44,1)+1</f>
        <v>124</v>
      </c>
      <c r="Q45" s="3292" t="s">
        <v>1136</v>
      </c>
      <c r="R45" s="3291"/>
      <c r="S45" s="291"/>
      <c r="T45" s="286"/>
      <c r="V45" s="3291">
        <f>LARGE(V5:V44,1)+1</f>
        <v>38</v>
      </c>
      <c r="W45" s="3292" t="s">
        <v>1051</v>
      </c>
      <c r="X45" s="3291">
        <f>LARGE(X5:X44,1)+1</f>
        <v>94</v>
      </c>
      <c r="Y45" s="3292" t="s">
        <v>1012</v>
      </c>
      <c r="Z45" s="3291">
        <f>LARGE(Z5:Z44,1)+1</f>
        <v>149</v>
      </c>
      <c r="AA45" s="3292" t="s">
        <v>894</v>
      </c>
      <c r="AB45" s="3291">
        <f>LARGE(AB5:AB44,1)+1</f>
        <v>201</v>
      </c>
      <c r="AC45" s="3292" t="s">
        <v>1115</v>
      </c>
      <c r="AD45" s="3291">
        <f>LARGE(AD5:AD44,1)+1</f>
        <v>255</v>
      </c>
      <c r="AE45" s="3292" t="s">
        <v>1137</v>
      </c>
      <c r="AF45" s="3314"/>
      <c r="AG45" s="3314"/>
      <c r="AH45" s="3286">
        <f>LARGE(AH4:AH44,1)+1</f>
        <v>42</v>
      </c>
      <c r="AI45" s="3287" t="s">
        <v>2450</v>
      </c>
      <c r="AJ45" s="3301"/>
      <c r="AK45" s="3286">
        <f>LARGE(AK4:AK44,1)+1</f>
        <v>98</v>
      </c>
      <c r="AL45" s="3287" t="s">
        <v>2451</v>
      </c>
      <c r="AM45" s="3302"/>
      <c r="AN45" s="3302"/>
      <c r="AO45" s="2473"/>
      <c r="AP45" s="3295" t="s">
        <v>2452</v>
      </c>
      <c r="AR45" s="3290"/>
      <c r="AS45" s="2470"/>
      <c r="AT45" s="3281"/>
      <c r="AU45" s="3281"/>
      <c r="AV45" s="3290">
        <v>4</v>
      </c>
      <c r="AW45" s="3296" t="s">
        <v>2453</v>
      </c>
      <c r="AX45" s="3296"/>
    </row>
    <row r="46" spans="2:50" s="293" customFormat="1" ht="27" customHeight="1">
      <c r="B46" s="282"/>
      <c r="C46" s="282"/>
      <c r="D46" s="282"/>
      <c r="E46" s="282"/>
      <c r="F46" s="282"/>
      <c r="G46" s="282"/>
      <c r="H46" s="282"/>
      <c r="I46" s="282"/>
      <c r="J46" s="282"/>
      <c r="K46" s="282"/>
      <c r="L46" s="3291">
        <f>LARGE(L5:L45,1)+1</f>
        <v>39</v>
      </c>
      <c r="M46" s="3292" t="s">
        <v>943</v>
      </c>
      <c r="N46" s="3291">
        <f>LARGE(N5:N45,1)+1</f>
        <v>85</v>
      </c>
      <c r="O46" s="3292" t="s">
        <v>1055</v>
      </c>
      <c r="P46" s="3291"/>
      <c r="Q46" s="291"/>
      <c r="R46" s="3291"/>
      <c r="S46" s="291"/>
      <c r="T46" s="286"/>
      <c r="V46" s="3291">
        <f>LARGE(V5:V45,1)+1</f>
        <v>39</v>
      </c>
      <c r="W46" s="3292" t="s">
        <v>1131</v>
      </c>
      <c r="X46" s="3291">
        <f>LARGE(X5:X45,1)+1</f>
        <v>95</v>
      </c>
      <c r="Y46" s="3292" t="s">
        <v>1020</v>
      </c>
      <c r="Z46" s="3291">
        <f>LARGE(Z5:Z45,1)+1</f>
        <v>150</v>
      </c>
      <c r="AA46" s="3292" t="s">
        <v>959</v>
      </c>
      <c r="AB46" s="3291">
        <f>LARGE(AB5:AB45,1)+1</f>
        <v>202</v>
      </c>
      <c r="AC46" s="3292" t="s">
        <v>1119</v>
      </c>
      <c r="AD46" s="3291">
        <f>LARGE(AD5:AD45,1)+1</f>
        <v>256</v>
      </c>
      <c r="AE46" s="3292" t="s">
        <v>903</v>
      </c>
      <c r="AF46" s="3314"/>
      <c r="AG46" s="3314"/>
      <c r="AH46" s="3286">
        <f>LARGE(AH4:AH45,1)+1</f>
        <v>43</v>
      </c>
      <c r="AI46" s="3287" t="s">
        <v>2454</v>
      </c>
      <c r="AJ46" s="3301"/>
      <c r="AK46" s="3286">
        <f>LARGE(AK4:AK45,1)+1</f>
        <v>99</v>
      </c>
      <c r="AL46" s="3287" t="s">
        <v>2455</v>
      </c>
      <c r="AM46" s="3302"/>
      <c r="AN46" s="3302"/>
      <c r="AO46" s="2473"/>
      <c r="AP46" s="3295" t="s">
        <v>2456</v>
      </c>
      <c r="AR46" s="3290"/>
      <c r="AS46" s="2470"/>
      <c r="AT46" s="3281"/>
      <c r="AU46" s="3281"/>
      <c r="AV46" s="3290">
        <v>5</v>
      </c>
      <c r="AW46" s="3296" t="s">
        <v>2457</v>
      </c>
      <c r="AX46" s="3296"/>
    </row>
    <row r="47" spans="2:50" ht="30">
      <c r="B47" s="282"/>
      <c r="C47" s="282"/>
      <c r="D47" s="282"/>
      <c r="E47" s="282"/>
      <c r="F47" s="282"/>
      <c r="G47" s="282"/>
      <c r="H47" s="282"/>
      <c r="I47" s="282"/>
      <c r="J47" s="282"/>
      <c r="K47" s="282"/>
      <c r="L47" s="3291">
        <f>LARGE(L5:L46,1)+1</f>
        <v>40</v>
      </c>
      <c r="M47" s="3292" t="s">
        <v>953</v>
      </c>
      <c r="N47" s="3291"/>
      <c r="O47" s="287" t="s">
        <v>926</v>
      </c>
      <c r="P47" s="3291"/>
      <c r="Q47" s="287" t="s">
        <v>830</v>
      </c>
      <c r="R47" s="3291"/>
      <c r="S47" s="291"/>
      <c r="T47" s="286"/>
      <c r="V47" s="3291">
        <f>LARGE(V5:V46,1)+1</f>
        <v>40</v>
      </c>
      <c r="W47" s="3292" t="s">
        <v>1059</v>
      </c>
      <c r="X47" s="3291">
        <f>LARGE(X5:X46,1)+1</f>
        <v>96</v>
      </c>
      <c r="Y47" s="3292" t="s">
        <v>1029</v>
      </c>
      <c r="Z47" s="3291">
        <f>LARGE(Z5:Z46,1)+1</f>
        <v>151</v>
      </c>
      <c r="AA47" s="3292" t="s">
        <v>969</v>
      </c>
      <c r="AB47" s="3291">
        <f>LARGE(AB5:AB46,1)+1</f>
        <v>203</v>
      </c>
      <c r="AC47" s="3292" t="s">
        <v>1122</v>
      </c>
      <c r="AD47" s="3291">
        <f>LARGE(AD5:AD46,1)+1</f>
        <v>257</v>
      </c>
      <c r="AE47" s="3292" t="s">
        <v>973</v>
      </c>
      <c r="AF47" s="3314"/>
      <c r="AG47" s="3314"/>
      <c r="AH47" s="3286">
        <f>LARGE(AH4:AH46,1)+1</f>
        <v>44</v>
      </c>
      <c r="AI47" s="3287" t="s">
        <v>2458</v>
      </c>
      <c r="AJ47" s="3288"/>
      <c r="AK47" s="3286">
        <f>LARGE(AK4:AK46,1)+1</f>
        <v>100</v>
      </c>
      <c r="AL47" s="3287" t="s">
        <v>2459</v>
      </c>
      <c r="AM47" s="283"/>
      <c r="AN47" s="283"/>
      <c r="AO47" s="2473"/>
      <c r="AP47" s="3293" t="s">
        <v>829</v>
      </c>
      <c r="AR47" s="3290">
        <v>1</v>
      </c>
      <c r="AS47" s="3296" t="s">
        <v>2460</v>
      </c>
      <c r="AV47" s="3290">
        <v>6</v>
      </c>
      <c r="AW47" s="3296" t="s">
        <v>2461</v>
      </c>
      <c r="AX47" s="3296"/>
    </row>
    <row r="48" spans="2:50" ht="27" customHeight="1">
      <c r="B48" s="282"/>
      <c r="C48" s="282"/>
      <c r="D48" s="282"/>
      <c r="E48" s="282"/>
      <c r="F48" s="282"/>
      <c r="G48" s="282"/>
      <c r="H48" s="282"/>
      <c r="I48" s="282"/>
      <c r="J48" s="282"/>
      <c r="K48" s="282"/>
      <c r="L48" s="3291">
        <f>LARGE(L5:L47,1)+1</f>
        <v>41</v>
      </c>
      <c r="M48" s="3292" t="s">
        <v>964</v>
      </c>
      <c r="N48" s="3291">
        <f>LARGE(N5:N47,1)+1</f>
        <v>86</v>
      </c>
      <c r="O48" s="3292" t="s">
        <v>1088</v>
      </c>
      <c r="P48" s="3291">
        <f>LARGE(P5:P47,1)+1</f>
        <v>125</v>
      </c>
      <c r="Q48" s="3292" t="s">
        <v>845</v>
      </c>
      <c r="R48" s="3291"/>
      <c r="S48" s="291"/>
      <c r="T48" s="286"/>
      <c r="V48" s="3291">
        <f>LARGE(V5:V47,1)+1</f>
        <v>41</v>
      </c>
      <c r="W48" s="3292" t="s">
        <v>1065</v>
      </c>
      <c r="X48" s="3291">
        <f>LARGE(X5:X47,1)+1</f>
        <v>97</v>
      </c>
      <c r="Y48" s="3292" t="s">
        <v>1037</v>
      </c>
      <c r="Z48" s="3291">
        <f>LARGE(Z5:Z47,1)+1</f>
        <v>152</v>
      </c>
      <c r="AA48" s="3292" t="s">
        <v>1138</v>
      </c>
      <c r="AB48" s="3291">
        <f>LARGE(AB5:AB47,1)+1</f>
        <v>204</v>
      </c>
      <c r="AC48" s="3292" t="s">
        <v>1139</v>
      </c>
      <c r="AD48" s="3291">
        <f>LARGE(AD5:AD47,1)+1</f>
        <v>258</v>
      </c>
      <c r="AE48" s="3292" t="s">
        <v>983</v>
      </c>
      <c r="AF48" s="3314"/>
      <c r="AG48" s="3314"/>
      <c r="AH48" s="3286">
        <f>LARGE(AH4:AH47,1)+1</f>
        <v>45</v>
      </c>
      <c r="AI48" s="3287" t="s">
        <v>2462</v>
      </c>
      <c r="AJ48" s="3288"/>
      <c r="AK48" s="3286">
        <f>LARGE(AK4:AK47,1)+1</f>
        <v>101</v>
      </c>
      <c r="AL48" s="3287" t="s">
        <v>2463</v>
      </c>
      <c r="AM48" s="283"/>
      <c r="AN48" s="283"/>
      <c r="AO48" s="2473"/>
      <c r="AP48" s="3295" t="s">
        <v>2464</v>
      </c>
      <c r="AR48" s="3290">
        <v>2</v>
      </c>
      <c r="AS48" s="3296" t="s">
        <v>2465</v>
      </c>
      <c r="AV48" s="3290"/>
      <c r="AW48" s="4640" t="s">
        <v>2466</v>
      </c>
      <c r="AX48" s="4640"/>
    </row>
    <row r="49" spans="2:50" ht="18.75">
      <c r="B49" s="282"/>
      <c r="C49" s="282"/>
      <c r="D49" s="282"/>
      <c r="E49" s="282"/>
      <c r="F49" s="282"/>
      <c r="G49" s="282"/>
      <c r="H49" s="282"/>
      <c r="I49" s="282"/>
      <c r="J49" s="282"/>
      <c r="K49" s="282"/>
      <c r="L49" s="3291">
        <f>LARGE(L5:L48,1)+1</f>
        <v>42</v>
      </c>
      <c r="M49" s="3292" t="s">
        <v>974</v>
      </c>
      <c r="N49" s="3291">
        <f>LARGE(N5:N48,1)+1</f>
        <v>87</v>
      </c>
      <c r="O49" s="3292" t="s">
        <v>1092</v>
      </c>
      <c r="P49" s="3291">
        <f>LARGE(P5:P48,1)+1</f>
        <v>126</v>
      </c>
      <c r="Q49" s="3292" t="s">
        <v>873</v>
      </c>
      <c r="R49" s="3291"/>
      <c r="S49" s="291"/>
      <c r="T49" s="286"/>
      <c r="V49" s="3291">
        <f>LARGE(V5:V48,1)+1</f>
        <v>42</v>
      </c>
      <c r="W49" s="3292" t="s">
        <v>1071</v>
      </c>
      <c r="X49" s="3291">
        <f>LARGE(X5:X48,1)+1</f>
        <v>98</v>
      </c>
      <c r="Y49" s="3292" t="s">
        <v>835</v>
      </c>
      <c r="Z49" s="3291"/>
      <c r="AA49" s="297"/>
      <c r="AB49" s="3291">
        <f>LARGE(AB5:AB48,1)+1</f>
        <v>205</v>
      </c>
      <c r="AC49" s="3292" t="s">
        <v>1123</v>
      </c>
      <c r="AD49" s="3291">
        <f>LARGE(AD5:AD48,1)+1</f>
        <v>259</v>
      </c>
      <c r="AE49" s="3292" t="s">
        <v>915</v>
      </c>
      <c r="AF49" s="3314"/>
      <c r="AG49" s="3314"/>
      <c r="AH49" s="3286">
        <f>LARGE(AH4:AH48,1)+1</f>
        <v>46</v>
      </c>
      <c r="AI49" s="3287" t="s">
        <v>2467</v>
      </c>
      <c r="AJ49" s="3288"/>
      <c r="AK49" s="3286">
        <f>LARGE(AK4:AK48,1)+1</f>
        <v>102</v>
      </c>
      <c r="AL49" s="3287" t="s">
        <v>2468</v>
      </c>
      <c r="AM49" s="283"/>
      <c r="AN49" s="283"/>
      <c r="AO49" s="2473"/>
      <c r="AP49" s="3295" t="s">
        <v>2469</v>
      </c>
      <c r="AR49" s="3290">
        <v>3</v>
      </c>
      <c r="AS49" s="3296" t="s">
        <v>2280</v>
      </c>
      <c r="AV49" s="3290"/>
      <c r="AW49" s="4640"/>
      <c r="AX49" s="4640"/>
    </row>
    <row r="50" spans="2:50" ht="18.75">
      <c r="B50" s="282"/>
      <c r="C50" s="282"/>
      <c r="D50" s="282"/>
      <c r="E50" s="282"/>
      <c r="F50" s="282"/>
      <c r="G50" s="282"/>
      <c r="H50" s="282"/>
      <c r="I50" s="282"/>
      <c r="J50" s="282"/>
      <c r="K50" s="282"/>
      <c r="L50" s="3291">
        <f>LARGE(L5:L49,1)+1</f>
        <v>43</v>
      </c>
      <c r="M50" s="3292" t="s">
        <v>1003</v>
      </c>
      <c r="N50" s="3291">
        <f>LARGE(N5:N49,1)+1</f>
        <v>88</v>
      </c>
      <c r="O50" s="3292" t="s">
        <v>1098</v>
      </c>
      <c r="P50" s="3291">
        <f>LARGE(P5:P49,1)+1</f>
        <v>127</v>
      </c>
      <c r="Q50" s="3292" t="s">
        <v>886</v>
      </c>
      <c r="R50" s="3291"/>
      <c r="S50" s="291"/>
      <c r="T50" s="286"/>
      <c r="V50" s="3291">
        <f>LARGE(V5:V49,1)+1</f>
        <v>43</v>
      </c>
      <c r="W50" s="3292" t="s">
        <v>1078</v>
      </c>
      <c r="X50" s="3291">
        <f>LARGE(X5:X49,1)+1</f>
        <v>99</v>
      </c>
      <c r="Y50" s="3292" t="s">
        <v>849</v>
      </c>
      <c r="Z50" s="3291"/>
      <c r="AA50" s="289" t="s">
        <v>980</v>
      </c>
      <c r="AB50" s="3291">
        <f>LARGE(AB5:AB49,1)+1</f>
        <v>206</v>
      </c>
      <c r="AC50" s="3292" t="s">
        <v>1126</v>
      </c>
      <c r="AD50" s="3291">
        <f>LARGE(AD5:AD49,1)+1</f>
        <v>260</v>
      </c>
      <c r="AE50" s="3292" t="s">
        <v>993</v>
      </c>
      <c r="AF50" s="3314"/>
      <c r="AG50" s="3314"/>
      <c r="AH50" s="3286">
        <f>LARGE(AH4:AH49,1)+1</f>
        <v>47</v>
      </c>
      <c r="AI50" s="3287" t="s">
        <v>2470</v>
      </c>
      <c r="AJ50" s="3288"/>
      <c r="AK50" s="3286">
        <f>LARGE(AK4:AK49,1)+1</f>
        <v>103</v>
      </c>
      <c r="AL50" s="3287" t="s">
        <v>2471</v>
      </c>
      <c r="AM50" s="283"/>
      <c r="AN50" s="283"/>
      <c r="AO50" s="2473"/>
      <c r="AP50" s="3295" t="s">
        <v>2472</v>
      </c>
      <c r="AR50" s="3290">
        <v>4</v>
      </c>
      <c r="AS50" s="3296" t="s">
        <v>2473</v>
      </c>
      <c r="AV50" s="5613">
        <v>7</v>
      </c>
      <c r="AW50" s="5611" t="s">
        <v>2474</v>
      </c>
      <c r="AX50" s="5611"/>
    </row>
    <row r="51" spans="2:50" ht="24.75" customHeight="1">
      <c r="B51" s="282"/>
      <c r="C51" s="282"/>
      <c r="D51" s="282"/>
      <c r="E51" s="282"/>
      <c r="F51" s="282"/>
      <c r="G51" s="282"/>
      <c r="H51" s="282"/>
      <c r="I51" s="282"/>
      <c r="J51" s="282"/>
      <c r="K51" s="282"/>
      <c r="L51" s="3291">
        <f>LARGE(L5:L50,1)+1</f>
        <v>44</v>
      </c>
      <c r="M51" s="3292" t="s">
        <v>1013</v>
      </c>
      <c r="N51" s="3291">
        <f>LARGE(N5:N50,1)+1</f>
        <v>89</v>
      </c>
      <c r="O51" s="3292" t="s">
        <v>1105</v>
      </c>
      <c r="P51" s="3291">
        <f>LARGE(P5:P50,1)+1</f>
        <v>128</v>
      </c>
      <c r="Q51" s="3292" t="s">
        <v>899</v>
      </c>
      <c r="R51" s="3291"/>
      <c r="S51" s="291"/>
      <c r="T51" s="286"/>
      <c r="V51" s="3291">
        <f>LARGE(V5:V50,1)+1</f>
        <v>44</v>
      </c>
      <c r="W51" s="3292" t="s">
        <v>968</v>
      </c>
      <c r="X51" s="3291">
        <f>LARGE(X5:X50,1)+1</f>
        <v>100</v>
      </c>
      <c r="Y51" s="3292" t="s">
        <v>1140</v>
      </c>
      <c r="Z51" s="3291">
        <f>LARGE(Z5:Z50,1)+1</f>
        <v>153</v>
      </c>
      <c r="AA51" s="3292" t="s">
        <v>989</v>
      </c>
      <c r="AB51" s="3291">
        <f>LARGE(AB5:AB50,1)+1</f>
        <v>207</v>
      </c>
      <c r="AC51" s="3292" t="s">
        <v>877</v>
      </c>
      <c r="AD51" s="3291">
        <f>LARGE(AD5:AD50,1)+1</f>
        <v>261</v>
      </c>
      <c r="AE51" s="3292" t="s">
        <v>1141</v>
      </c>
      <c r="AF51" s="3314"/>
      <c r="AG51" s="3314"/>
      <c r="AH51" s="3286">
        <f>LARGE(AH4:AH50,1)+1</f>
        <v>48</v>
      </c>
      <c r="AI51" s="3287" t="s">
        <v>2475</v>
      </c>
      <c r="AJ51" s="3288"/>
      <c r="AK51" s="3286">
        <f>LARGE(AK4:AK50,1)+1</f>
        <v>104</v>
      </c>
      <c r="AL51" s="3287" t="s">
        <v>2476</v>
      </c>
      <c r="AM51" s="283"/>
      <c r="AN51" s="283"/>
      <c r="AO51" s="2473"/>
      <c r="AP51" s="3295" t="s">
        <v>2477</v>
      </c>
      <c r="AR51" s="3290">
        <v>5</v>
      </c>
      <c r="AS51" s="3296" t="s">
        <v>2478</v>
      </c>
      <c r="AV51" s="5613"/>
      <c r="AW51" s="5611"/>
      <c r="AX51" s="5611"/>
    </row>
    <row r="52" spans="2:50" ht="30">
      <c r="B52" s="282"/>
      <c r="C52" s="282"/>
      <c r="D52" s="282"/>
      <c r="E52" s="282"/>
      <c r="F52" s="282"/>
      <c r="G52" s="282"/>
      <c r="H52" s="282"/>
      <c r="I52" s="282"/>
      <c r="J52" s="282"/>
      <c r="K52" s="282"/>
      <c r="L52" s="3291">
        <f>LARGE(L5:L51,1)+1</f>
        <v>45</v>
      </c>
      <c r="M52" s="3292" t="s">
        <v>1021</v>
      </c>
      <c r="N52" s="3291">
        <f>LARGE(N5:N51,1)+1</f>
        <v>90</v>
      </c>
      <c r="O52" s="3292" t="s">
        <v>1108</v>
      </c>
      <c r="P52" s="3291">
        <f>LARGE(P5:P51,1)+1</f>
        <v>129</v>
      </c>
      <c r="Q52" s="3292" t="s">
        <v>911</v>
      </c>
      <c r="R52" s="3291"/>
      <c r="S52" s="291"/>
      <c r="T52" s="286"/>
      <c r="V52" s="3291">
        <f>LARGE(V5:V51,1)+1</f>
        <v>45</v>
      </c>
      <c r="W52" s="3292" t="s">
        <v>1085</v>
      </c>
      <c r="X52" s="3291">
        <f>LARGE(X5:X51,1)+1</f>
        <v>101</v>
      </c>
      <c r="Y52" s="3292" t="s">
        <v>2479</v>
      </c>
      <c r="Z52" s="3291"/>
      <c r="AA52" s="3314"/>
      <c r="AB52" s="3291">
        <f>LARGE(AB5:AB51,1)+1</f>
        <v>208</v>
      </c>
      <c r="AC52" s="3292" t="s">
        <v>1142</v>
      </c>
      <c r="AD52" s="3291">
        <f>LARGE(AD5:AD51,1)+1</f>
        <v>262</v>
      </c>
      <c r="AE52" s="3292" t="s">
        <v>1143</v>
      </c>
      <c r="AF52" s="3314"/>
      <c r="AG52" s="3314"/>
      <c r="AH52" s="3286">
        <f>LARGE(AH4:AH51,1)+1</f>
        <v>49</v>
      </c>
      <c r="AI52" s="3287" t="s">
        <v>2480</v>
      </c>
      <c r="AJ52" s="3288"/>
      <c r="AK52" s="3286">
        <f>LARGE(AK4:AK51,1)+1</f>
        <v>105</v>
      </c>
      <c r="AL52" s="3287" t="s">
        <v>2481</v>
      </c>
      <c r="AM52" s="283"/>
      <c r="AN52" s="283"/>
      <c r="AO52" s="2473"/>
      <c r="AP52" s="3293" t="s">
        <v>796</v>
      </c>
      <c r="AR52" s="3290">
        <v>6</v>
      </c>
      <c r="AS52" s="3296" t="s">
        <v>2296</v>
      </c>
      <c r="AV52" s="5613">
        <v>8</v>
      </c>
      <c r="AW52" s="5611" t="s">
        <v>2482</v>
      </c>
      <c r="AX52" s="5611"/>
    </row>
    <row r="53" spans="2:50" ht="19.5" thickBot="1">
      <c r="B53" s="282"/>
      <c r="C53" s="282"/>
      <c r="D53" s="282"/>
      <c r="E53" s="282"/>
      <c r="F53" s="282"/>
      <c r="G53" s="282"/>
      <c r="H53" s="282"/>
      <c r="I53" s="282"/>
      <c r="J53" s="282"/>
      <c r="K53" s="282"/>
      <c r="L53" s="299"/>
      <c r="M53" s="300"/>
      <c r="N53" s="300"/>
      <c r="O53" s="300"/>
      <c r="P53" s="300"/>
      <c r="Q53" s="300"/>
      <c r="R53" s="301"/>
      <c r="S53" s="301"/>
      <c r="T53" s="302"/>
      <c r="V53" s="3291">
        <f>LARGE(V5:V52,1)+1</f>
        <v>46</v>
      </c>
      <c r="W53" s="3292" t="s">
        <v>979</v>
      </c>
      <c r="X53" s="3291">
        <f>LARGE(X5:X52,1)+1</f>
        <v>102</v>
      </c>
      <c r="Y53" s="3292" t="s">
        <v>863</v>
      </c>
      <c r="Z53" s="3291"/>
      <c r="AA53" s="288" t="s">
        <v>134</v>
      </c>
      <c r="AB53" s="3291">
        <f>LARGE(AB5:AB52,1)+1</f>
        <v>209</v>
      </c>
      <c r="AC53" s="3292" t="s">
        <v>1129</v>
      </c>
      <c r="AD53" s="3291">
        <f>LARGE(AD5:AD52,1)+1</f>
        <v>263</v>
      </c>
      <c r="AE53" s="3292" t="s">
        <v>929</v>
      </c>
      <c r="AF53" s="3285"/>
      <c r="AG53" s="3285"/>
      <c r="AH53" s="3286">
        <f>LARGE(AH4:AH52,1)+1</f>
        <v>50</v>
      </c>
      <c r="AI53" s="3287" t="s">
        <v>2483</v>
      </c>
      <c r="AJ53" s="3288"/>
      <c r="AK53" s="3286">
        <f>LARGE(AK4:AK52,1)+1</f>
        <v>106</v>
      </c>
      <c r="AL53" s="3287" t="s">
        <v>2484</v>
      </c>
      <c r="AM53" s="283"/>
      <c r="AN53" s="283"/>
      <c r="AO53" s="2473"/>
      <c r="AP53" s="3295" t="s">
        <v>2485</v>
      </c>
      <c r="AR53" s="3290">
        <v>7</v>
      </c>
      <c r="AS53" s="3296" t="s">
        <v>2486</v>
      </c>
      <c r="AV53" s="5613"/>
      <c r="AW53" s="5611"/>
      <c r="AX53" s="5611"/>
    </row>
    <row r="54" spans="2:50" ht="18.75">
      <c r="B54" s="282"/>
      <c r="C54" s="282"/>
      <c r="D54" s="282"/>
      <c r="E54" s="282"/>
      <c r="F54" s="282"/>
      <c r="G54" s="282"/>
      <c r="H54" s="282"/>
      <c r="I54" s="282"/>
      <c r="J54" s="282"/>
      <c r="K54" s="282"/>
      <c r="L54" s="282"/>
      <c r="M54" s="282"/>
      <c r="N54" s="282"/>
      <c r="O54" s="282"/>
      <c r="P54" s="282"/>
      <c r="Q54" s="282"/>
      <c r="R54" s="282"/>
      <c r="S54" s="282"/>
      <c r="T54" s="282"/>
      <c r="V54" s="3291">
        <f>LARGE(V5:V53,1)+1</f>
        <v>47</v>
      </c>
      <c r="W54" s="3292" t="s">
        <v>1090</v>
      </c>
      <c r="X54" s="3291">
        <f>LARGE(X5:X53,1)+1</f>
        <v>103</v>
      </c>
      <c r="Y54" s="3292" t="s">
        <v>1053</v>
      </c>
      <c r="Z54" s="3291">
        <f>LARGE(Z5:Z53,1)+1</f>
        <v>154</v>
      </c>
      <c r="AA54" s="3292" t="s">
        <v>1145</v>
      </c>
      <c r="AB54" s="3291">
        <f>LARGE(AB5:AB53,1)+1</f>
        <v>210</v>
      </c>
      <c r="AC54" s="3292" t="s">
        <v>1146</v>
      </c>
      <c r="AD54" s="3291">
        <f>LARGE(AD5:AD53,1)+1</f>
        <v>264</v>
      </c>
      <c r="AE54" s="3292" t="s">
        <v>1147</v>
      </c>
      <c r="AF54" s="3285"/>
      <c r="AG54" s="3285"/>
      <c r="AH54" s="3286">
        <f>LARGE(AH4:AH53,1)+1</f>
        <v>51</v>
      </c>
      <c r="AI54" s="3287" t="s">
        <v>2487</v>
      </c>
      <c r="AJ54" s="3288"/>
      <c r="AK54" s="3286">
        <f>LARGE(AK4:AK53,1)+1</f>
        <v>107</v>
      </c>
      <c r="AL54" s="3287" t="s">
        <v>2488</v>
      </c>
      <c r="AM54" s="283"/>
      <c r="AN54" s="283"/>
      <c r="AO54" s="2473"/>
      <c r="AP54" s="3295" t="s">
        <v>2489</v>
      </c>
      <c r="AR54" s="3290">
        <v>8</v>
      </c>
      <c r="AS54" s="3296" t="s">
        <v>2490</v>
      </c>
      <c r="AV54" s="3290"/>
      <c r="AW54" s="4640" t="s">
        <v>2491</v>
      </c>
      <c r="AX54" s="4640"/>
    </row>
    <row r="55" spans="2:50" ht="18.75">
      <c r="B55" s="282"/>
      <c r="C55" s="282"/>
      <c r="D55" s="282"/>
      <c r="E55" s="282"/>
      <c r="F55" s="282"/>
      <c r="G55" s="282"/>
      <c r="H55" s="282"/>
      <c r="I55" s="282"/>
      <c r="J55" s="282"/>
      <c r="K55" s="282"/>
      <c r="L55" s="282"/>
      <c r="M55" s="282"/>
      <c r="N55" s="282"/>
      <c r="O55" s="282"/>
      <c r="P55" s="282"/>
      <c r="Q55" s="282"/>
      <c r="R55" s="282"/>
      <c r="S55" s="282"/>
      <c r="T55" s="282"/>
      <c r="V55" s="3291">
        <f>LARGE(V5:V54,1)+1</f>
        <v>48</v>
      </c>
      <c r="W55" s="3292" t="s">
        <v>1095</v>
      </c>
      <c r="X55" s="3291">
        <f>LARGE(X5:X54,1)+1</f>
        <v>104</v>
      </c>
      <c r="Y55" s="3292" t="s">
        <v>1061</v>
      </c>
      <c r="Z55" s="3291">
        <f>LARGE(Z5:Z54,1)+1</f>
        <v>155</v>
      </c>
      <c r="AA55" s="3292" t="s">
        <v>1008</v>
      </c>
      <c r="AB55" s="3291">
        <f>LARGE(AB5:AB54,1)+1</f>
        <v>211</v>
      </c>
      <c r="AC55" s="3292" t="s">
        <v>891</v>
      </c>
      <c r="AD55" s="3291">
        <f>LARGE(AD5:AD54,1)+1</f>
        <v>265</v>
      </c>
      <c r="AE55" s="3292" t="s">
        <v>1149</v>
      </c>
      <c r="AF55" s="3285"/>
      <c r="AG55" s="3285"/>
      <c r="AH55" s="3286">
        <f>LARGE(AH4:AH54,1)+1</f>
        <v>52</v>
      </c>
      <c r="AI55" s="3287" t="s">
        <v>2492</v>
      </c>
      <c r="AJ55" s="3288"/>
      <c r="AK55" s="3286">
        <f>LARGE(AK4:AK54,1)+1</f>
        <v>108</v>
      </c>
      <c r="AL55" s="3287" t="s">
        <v>2493</v>
      </c>
      <c r="AM55" s="283"/>
      <c r="AN55" s="283"/>
      <c r="AO55" s="2473"/>
      <c r="AP55" s="3295" t="s">
        <v>2494</v>
      </c>
      <c r="AR55" s="3290"/>
      <c r="AS55" s="2470"/>
      <c r="AV55" s="3290"/>
      <c r="AW55" s="4640"/>
      <c r="AX55" s="4640"/>
    </row>
    <row r="56" spans="2:50" ht="20.25" customHeight="1">
      <c r="B56" s="282"/>
      <c r="C56" s="282"/>
      <c r="D56" s="282"/>
      <c r="E56" s="282"/>
      <c r="F56" s="282"/>
      <c r="G56" s="282"/>
      <c r="H56" s="282"/>
      <c r="I56" s="282"/>
      <c r="J56" s="282"/>
      <c r="K56" s="282"/>
      <c r="L56" s="282"/>
      <c r="M56" s="282"/>
      <c r="N56" s="282"/>
      <c r="O56" s="282"/>
      <c r="P56" s="282"/>
      <c r="Q56" s="282"/>
      <c r="R56" s="282"/>
      <c r="S56" s="282"/>
      <c r="T56" s="282"/>
      <c r="V56" s="3291">
        <f>LARGE(V5:V55,1)+1</f>
        <v>49</v>
      </c>
      <c r="W56" s="3292" t="s">
        <v>1103</v>
      </c>
      <c r="X56" s="3291">
        <f>LARGE(X5:X55,1)+1</f>
        <v>105</v>
      </c>
      <c r="Y56" s="3292" t="s">
        <v>1148</v>
      </c>
      <c r="Z56" s="3291">
        <f>LARGE(Z5:Z55,1)+1</f>
        <v>156</v>
      </c>
      <c r="AA56" s="3292" t="s">
        <v>1150</v>
      </c>
      <c r="AB56" s="3291">
        <f>LARGE(AB5:AB55,1)+1</f>
        <v>212</v>
      </c>
      <c r="AC56" s="3292" t="s">
        <v>902</v>
      </c>
      <c r="AD56" s="3291">
        <f>LARGE(AD5:AD55,1)+1</f>
        <v>266</v>
      </c>
      <c r="AE56" s="3292" t="s">
        <v>1002</v>
      </c>
      <c r="AF56" s="3285"/>
      <c r="AG56" s="3285"/>
      <c r="AH56" s="3286">
        <f>LARGE(AH4:AH55,1)+1</f>
        <v>53</v>
      </c>
      <c r="AI56" s="3287" t="s">
        <v>2495</v>
      </c>
      <c r="AJ56" s="3288"/>
      <c r="AK56" s="3286">
        <f>LARGE(AK4:AK55,1)+1</f>
        <v>109</v>
      </c>
      <c r="AL56" s="3287" t="s">
        <v>2496</v>
      </c>
      <c r="AM56" s="283"/>
      <c r="AN56" s="283"/>
      <c r="AO56" s="2473"/>
      <c r="AP56" s="3295" t="s">
        <v>2497</v>
      </c>
      <c r="AR56" s="3290">
        <v>1</v>
      </c>
      <c r="AS56" s="3296" t="s">
        <v>2498</v>
      </c>
      <c r="AV56" s="3290"/>
      <c r="AW56" s="3296" t="s">
        <v>2499</v>
      </c>
      <c r="AX56" s="3296"/>
    </row>
    <row r="57" spans="2:50" ht="20.25" customHeight="1">
      <c r="B57" s="282"/>
      <c r="C57" s="282"/>
      <c r="D57" s="282"/>
      <c r="E57" s="282"/>
      <c r="F57" s="282"/>
      <c r="G57" s="282"/>
      <c r="H57" s="282"/>
      <c r="I57" s="282"/>
      <c r="J57" s="282"/>
      <c r="K57" s="282"/>
      <c r="L57" s="282"/>
      <c r="M57" s="282"/>
      <c r="N57" s="282"/>
      <c r="O57" s="282"/>
      <c r="P57" s="282"/>
      <c r="Q57" s="282"/>
      <c r="R57" s="282"/>
      <c r="S57" s="282"/>
      <c r="T57" s="282"/>
      <c r="V57" s="3291">
        <f>LARGE(V5:V56,1)+1</f>
        <v>50</v>
      </c>
      <c r="W57" s="3292" t="s">
        <v>1144</v>
      </c>
      <c r="X57" s="3291">
        <f>LARGE(X5:X56,1)+1</f>
        <v>106</v>
      </c>
      <c r="Y57" s="3292" t="s">
        <v>1067</v>
      </c>
      <c r="Z57" s="3291">
        <f>LARGE(Z5:Z56,1)+1</f>
        <v>157</v>
      </c>
      <c r="AA57" s="3292" t="s">
        <v>919</v>
      </c>
      <c r="AB57" s="3291">
        <f>LARGE(AB5:AB56,1)+1</f>
        <v>213</v>
      </c>
      <c r="AC57" s="3292" t="s">
        <v>914</v>
      </c>
      <c r="AD57" s="3291">
        <f>LARGE(AD5:AD56,1)+1</f>
        <v>267</v>
      </c>
      <c r="AE57" s="3292" t="s">
        <v>1151</v>
      </c>
      <c r="AF57" s="3285"/>
      <c r="AG57" s="3285"/>
      <c r="AH57" s="3286">
        <f>LARGE(AH4:AH56,1)+1</f>
        <v>54</v>
      </c>
      <c r="AI57" s="3287" t="s">
        <v>2500</v>
      </c>
      <c r="AJ57" s="3288"/>
      <c r="AK57" s="3286">
        <f>LARGE(AK4:AK56,1)+1</f>
        <v>110</v>
      </c>
      <c r="AL57" s="3287" t="s">
        <v>2501</v>
      </c>
      <c r="AM57" s="283"/>
      <c r="AN57" s="283"/>
      <c r="AO57" s="2473"/>
      <c r="AP57" s="3295" t="s">
        <v>2502</v>
      </c>
      <c r="AR57" s="3290">
        <v>2</v>
      </c>
      <c r="AS57" s="3296" t="s">
        <v>2503</v>
      </c>
      <c r="AV57" s="3290">
        <v>9</v>
      </c>
      <c r="AW57" s="3296" t="s">
        <v>2504</v>
      </c>
      <c r="AX57" s="3296"/>
    </row>
    <row r="58" spans="2:50" ht="21" customHeight="1">
      <c r="B58" s="282"/>
      <c r="C58" s="282"/>
      <c r="D58" s="282"/>
      <c r="E58" s="282"/>
      <c r="F58" s="282"/>
      <c r="G58" s="282"/>
      <c r="H58" s="282"/>
      <c r="I58" s="282"/>
      <c r="J58" s="282"/>
      <c r="K58" s="282"/>
      <c r="L58" s="282"/>
      <c r="M58" s="282"/>
      <c r="N58" s="282"/>
      <c r="O58" s="282"/>
      <c r="P58" s="282"/>
      <c r="Q58" s="282"/>
      <c r="R58" s="282"/>
      <c r="S58" s="282"/>
      <c r="T58" s="282"/>
      <c r="V58" s="3291">
        <f>LARGE(V5:V57,1)+1</f>
        <v>51</v>
      </c>
      <c r="W58" s="3292" t="s">
        <v>1110</v>
      </c>
      <c r="X58" s="3291">
        <f>LARGE(X5:X57,1)+1</f>
        <v>107</v>
      </c>
      <c r="Y58" s="3292" t="s">
        <v>890</v>
      </c>
      <c r="Z58" s="3291">
        <f>LARGE(Z5:Z57,1)+1</f>
        <v>158</v>
      </c>
      <c r="AA58" s="3292" t="s">
        <v>931</v>
      </c>
      <c r="AB58" s="3291">
        <f>LARGE(AB5:AB57,1)+1</f>
        <v>214</v>
      </c>
      <c r="AC58" s="3292" t="s">
        <v>928</v>
      </c>
      <c r="AD58" s="3291"/>
      <c r="AE58" s="3285"/>
      <c r="AF58" s="3285"/>
      <c r="AG58" s="3285"/>
      <c r="AH58" s="3286">
        <f>LARGE(AH4:AH57,1)+1</f>
        <v>55</v>
      </c>
      <c r="AI58" s="3287" t="s">
        <v>2505</v>
      </c>
      <c r="AJ58" s="3288"/>
      <c r="AK58" s="3286">
        <f>LARGE(AK4:AK57,1)+1</f>
        <v>111</v>
      </c>
      <c r="AL58" s="3287" t="s">
        <v>2506</v>
      </c>
      <c r="AM58" s="283"/>
      <c r="AN58" s="283"/>
      <c r="AO58" s="2473"/>
      <c r="AP58" s="3295" t="s">
        <v>2507</v>
      </c>
      <c r="AR58" s="3290"/>
      <c r="AS58" s="2470"/>
      <c r="AV58" s="3290">
        <v>10</v>
      </c>
      <c r="AW58" s="3296" t="s">
        <v>2508</v>
      </c>
      <c r="AX58" s="3296"/>
    </row>
    <row r="59" spans="2:50" ht="24" customHeight="1">
      <c r="V59" s="3291">
        <f>LARGE(V5:V58,1)+1</f>
        <v>52</v>
      </c>
      <c r="W59" s="3292" t="s">
        <v>1114</v>
      </c>
      <c r="X59" s="3291">
        <f>LARGE(X5:X58,1)+1</f>
        <v>108</v>
      </c>
      <c r="Y59" s="3292" t="s">
        <v>1153</v>
      </c>
      <c r="Z59" s="3291">
        <f>LARGE(Z5:Z58,1)+1</f>
        <v>159</v>
      </c>
      <c r="AA59" s="3292" t="s">
        <v>941</v>
      </c>
      <c r="AB59" s="3291">
        <f>LARGE(AB5:AB58,1)+1</f>
        <v>215</v>
      </c>
      <c r="AC59" s="3292" t="s">
        <v>1130</v>
      </c>
      <c r="AD59" s="3291"/>
      <c r="AE59" s="3285"/>
      <c r="AF59" s="3285"/>
      <c r="AG59" s="3285"/>
      <c r="AH59" s="3286">
        <f>LARGE(AH4:AH58,1)+1</f>
        <v>56</v>
      </c>
      <c r="AI59" s="3287" t="s">
        <v>2509</v>
      </c>
      <c r="AJ59" s="3288"/>
      <c r="AK59" s="3286"/>
      <c r="AL59" s="3316"/>
      <c r="AM59" s="283"/>
      <c r="AN59" s="283"/>
      <c r="AO59" s="2473"/>
      <c r="AP59" s="3295" t="s">
        <v>2510</v>
      </c>
      <c r="AR59" s="3290"/>
      <c r="AS59" s="2470"/>
      <c r="AV59" s="3290">
        <v>11</v>
      </c>
      <c r="AW59" s="3296" t="s">
        <v>2511</v>
      </c>
      <c r="AX59" s="3296"/>
    </row>
    <row r="60" spans="2:50" ht="24" customHeight="1">
      <c r="V60" s="3291">
        <f>LARGE(V5:V59,1)+1</f>
        <v>53</v>
      </c>
      <c r="W60" s="3292" t="s">
        <v>2512</v>
      </c>
      <c r="X60" s="3291">
        <f>LARGE(X5:X59,1)+1</f>
        <v>109</v>
      </c>
      <c r="Y60" s="3292" t="s">
        <v>1154</v>
      </c>
      <c r="Z60" s="3291">
        <f>LARGE(Z5:Z59,1)+1</f>
        <v>160</v>
      </c>
      <c r="AA60" s="3292" t="s">
        <v>950</v>
      </c>
      <c r="AB60" s="3291"/>
      <c r="AC60" s="3285"/>
      <c r="AD60" s="3291"/>
      <c r="AE60" s="3285"/>
      <c r="AF60" s="3285"/>
      <c r="AG60" s="3285"/>
      <c r="AH60" s="283"/>
      <c r="AI60" s="283"/>
      <c r="AJ60" s="283"/>
      <c r="AK60" s="283"/>
      <c r="AL60" s="283"/>
      <c r="AM60" s="283"/>
      <c r="AN60" s="283"/>
      <c r="AO60" s="2473"/>
      <c r="AP60" s="3293" t="s">
        <v>926</v>
      </c>
      <c r="AR60" s="3290">
        <v>1</v>
      </c>
      <c r="AS60" s="3296" t="s">
        <v>2513</v>
      </c>
      <c r="AV60" s="3290">
        <v>12</v>
      </c>
      <c r="AW60" s="3296" t="s">
        <v>2514</v>
      </c>
      <c r="AX60" s="3296"/>
    </row>
    <row r="61" spans="2:50" ht="20.25" customHeight="1">
      <c r="V61" s="3291">
        <f>LARGE(V5:V60,1)+1</f>
        <v>54</v>
      </c>
      <c r="W61" s="3292" t="s">
        <v>1118</v>
      </c>
      <c r="X61" s="3291">
        <f>LARGE(X5:X60,1)+1</f>
        <v>110</v>
      </c>
      <c r="Y61" s="3292" t="s">
        <v>1073</v>
      </c>
      <c r="Z61" s="3291">
        <f>LARGE(Z5:Z60,1)+1</f>
        <v>161</v>
      </c>
      <c r="AA61" s="3292" t="s">
        <v>1155</v>
      </c>
      <c r="AB61" s="3291"/>
      <c r="AC61" s="288" t="s">
        <v>1133</v>
      </c>
      <c r="AD61" s="3291"/>
      <c r="AE61" s="3285"/>
      <c r="AF61" s="3285"/>
      <c r="AG61" s="3285"/>
      <c r="AH61" s="283"/>
      <c r="AI61" s="283"/>
      <c r="AJ61" s="283"/>
      <c r="AK61" s="283"/>
      <c r="AL61" s="283"/>
      <c r="AM61" s="283"/>
      <c r="AN61" s="283"/>
      <c r="AO61" s="2473"/>
      <c r="AP61" s="3295" t="s">
        <v>2515</v>
      </c>
      <c r="AR61" s="3290">
        <v>2</v>
      </c>
      <c r="AS61" s="3296" t="s">
        <v>2516</v>
      </c>
      <c r="AV61" s="3290"/>
      <c r="AW61" s="3296"/>
      <c r="AX61" s="3296"/>
    </row>
    <row r="62" spans="2:50" ht="20.25" customHeight="1">
      <c r="V62" s="3291">
        <f>LARGE(V5:V61,1)+1</f>
        <v>55</v>
      </c>
      <c r="W62" s="3292" t="s">
        <v>1152</v>
      </c>
      <c r="X62" s="3291">
        <f>LARGE(X5:X61,1)+1</f>
        <v>111</v>
      </c>
      <c r="Y62" s="3292" t="s">
        <v>1080</v>
      </c>
      <c r="Z62" s="3291">
        <f>LARGE(Z5:Z61,1)+1</f>
        <v>162</v>
      </c>
      <c r="AA62" s="3292" t="s">
        <v>1156</v>
      </c>
      <c r="AB62" s="3291">
        <f>LARGE(AB5:AB61,1)+1</f>
        <v>216</v>
      </c>
      <c r="AC62" s="3292" t="s">
        <v>1136</v>
      </c>
      <c r="AD62" s="3291"/>
      <c r="AE62" s="3285"/>
      <c r="AF62" s="3285"/>
      <c r="AG62" s="3285"/>
      <c r="AH62" s="283"/>
      <c r="AI62" s="283"/>
      <c r="AJ62" s="283"/>
      <c r="AK62" s="283"/>
      <c r="AL62" s="283"/>
      <c r="AM62" s="283"/>
      <c r="AN62" s="283"/>
      <c r="AO62" s="2473"/>
      <c r="AP62" s="3295" t="s">
        <v>2517</v>
      </c>
      <c r="AR62" s="3290">
        <v>3</v>
      </c>
      <c r="AS62" s="3296" t="s">
        <v>2518</v>
      </c>
      <c r="AV62" s="3294" t="s">
        <v>604</v>
      </c>
      <c r="AW62" s="3297" t="s">
        <v>2519</v>
      </c>
      <c r="AX62" s="3296"/>
    </row>
    <row r="63" spans="2:50" ht="20.25" customHeight="1">
      <c r="V63" s="283"/>
      <c r="W63" s="283"/>
      <c r="X63" s="3291">
        <f>LARGE(X5:X62,1)+1</f>
        <v>112</v>
      </c>
      <c r="Y63" s="3292" t="s">
        <v>1087</v>
      </c>
      <c r="Z63" s="3291"/>
      <c r="AA63" s="283"/>
      <c r="AB63" s="3291"/>
      <c r="AC63" s="283"/>
      <c r="AD63" s="3291"/>
      <c r="AE63" s="283"/>
      <c r="AF63" s="283"/>
      <c r="AG63" s="283"/>
      <c r="AH63" s="283"/>
      <c r="AI63" s="283"/>
      <c r="AJ63" s="283"/>
      <c r="AK63" s="283"/>
      <c r="AL63" s="283"/>
      <c r="AM63" s="283"/>
      <c r="AN63" s="283"/>
      <c r="AO63" s="2473"/>
      <c r="AP63" s="3303" t="s">
        <v>2520</v>
      </c>
      <c r="AR63" s="3290">
        <v>4</v>
      </c>
      <c r="AS63" s="3296" t="s">
        <v>2521</v>
      </c>
      <c r="AV63" s="5613">
        <v>1</v>
      </c>
      <c r="AW63" s="5611" t="s">
        <v>2522</v>
      </c>
      <c r="AX63" s="5611"/>
    </row>
    <row r="64" spans="2:50" ht="20.25" customHeight="1">
      <c r="V64" s="283"/>
      <c r="W64" s="283"/>
      <c r="X64" s="3304"/>
      <c r="Y64" s="283"/>
      <c r="Z64" s="283"/>
      <c r="AA64" s="283"/>
      <c r="AB64" s="283"/>
      <c r="AC64" s="283"/>
      <c r="AD64" s="283"/>
      <c r="AE64" s="283"/>
      <c r="AF64" s="283"/>
      <c r="AG64" s="283"/>
      <c r="AH64" s="283"/>
      <c r="AI64" s="283"/>
      <c r="AJ64" s="283"/>
      <c r="AK64" s="283"/>
      <c r="AL64" s="283"/>
      <c r="AM64" s="283"/>
      <c r="AN64" s="283"/>
      <c r="AO64" s="2473"/>
      <c r="AP64" s="3303" t="s">
        <v>2523</v>
      </c>
      <c r="AR64" s="3290">
        <v>5</v>
      </c>
      <c r="AS64" s="3296" t="s">
        <v>2524</v>
      </c>
      <c r="AV64" s="5613"/>
      <c r="AW64" s="5611"/>
      <c r="AX64" s="5611"/>
    </row>
    <row r="65" spans="22:50" ht="20.25" customHeight="1">
      <c r="V65" s="283"/>
      <c r="W65" s="283"/>
      <c r="X65" s="3304"/>
      <c r="Y65" s="283"/>
      <c r="Z65" s="283"/>
      <c r="AA65" s="283"/>
      <c r="AB65" s="283"/>
      <c r="AC65" s="283"/>
      <c r="AD65" s="283"/>
      <c r="AE65" s="283"/>
      <c r="AF65" s="283"/>
      <c r="AG65" s="283"/>
      <c r="AH65" s="283"/>
      <c r="AI65" s="283"/>
      <c r="AJ65" s="283"/>
      <c r="AK65" s="283"/>
      <c r="AL65" s="283"/>
      <c r="AM65" s="283"/>
      <c r="AN65" s="283"/>
      <c r="AO65" s="2473"/>
      <c r="AP65" s="3295" t="s">
        <v>2525</v>
      </c>
      <c r="AR65" s="3290">
        <v>6</v>
      </c>
      <c r="AS65" s="3296" t="s">
        <v>2526</v>
      </c>
      <c r="AV65" s="3290">
        <v>2</v>
      </c>
      <c r="AW65" s="3296" t="s">
        <v>2527</v>
      </c>
      <c r="AX65" s="3296"/>
    </row>
    <row r="66" spans="22:50" ht="20.25" customHeight="1">
      <c r="V66" s="283"/>
      <c r="W66" s="3289" t="s">
        <v>1555</v>
      </c>
      <c r="X66" s="2631" t="s">
        <v>2528</v>
      </c>
      <c r="Y66" s="3317"/>
      <c r="Z66" s="283"/>
      <c r="AA66" s="283"/>
      <c r="AB66" s="283"/>
      <c r="AC66" s="283"/>
      <c r="AD66" s="283"/>
      <c r="AE66" s="283"/>
      <c r="AF66" s="283"/>
      <c r="AG66" s="283"/>
      <c r="AH66" s="283"/>
      <c r="AI66" s="283"/>
      <c r="AJ66" s="283"/>
      <c r="AK66" s="283"/>
      <c r="AL66" s="283"/>
      <c r="AM66" s="283"/>
      <c r="AN66" s="283"/>
      <c r="AO66" s="2473"/>
      <c r="AP66" s="3295" t="s">
        <v>2529</v>
      </c>
      <c r="AR66" s="3290">
        <v>7</v>
      </c>
      <c r="AS66" s="3296" t="s">
        <v>2530</v>
      </c>
      <c r="AV66" s="3290">
        <v>3</v>
      </c>
      <c r="AW66" s="3296" t="s">
        <v>2531</v>
      </c>
      <c r="AX66" s="3296"/>
    </row>
    <row r="67" spans="22:50" ht="20.25" customHeight="1">
      <c r="V67" s="283"/>
      <c r="W67" s="3289" t="s">
        <v>1555</v>
      </c>
      <c r="X67" s="2631" t="s">
        <v>2532</v>
      </c>
      <c r="Y67" s="3317"/>
      <c r="Z67" s="283"/>
      <c r="AA67" s="283"/>
      <c r="AB67" s="283"/>
      <c r="AC67" s="283"/>
      <c r="AD67" s="283"/>
      <c r="AE67" s="283"/>
      <c r="AF67" s="283"/>
      <c r="AG67" s="283"/>
      <c r="AH67" s="283"/>
      <c r="AI67" s="283"/>
      <c r="AJ67" s="283"/>
      <c r="AK67" s="283"/>
      <c r="AL67" s="283"/>
      <c r="AM67" s="283"/>
      <c r="AN67" s="283"/>
      <c r="AO67" s="2473"/>
      <c r="AP67" s="3293" t="s">
        <v>881</v>
      </c>
      <c r="AR67" s="3290">
        <v>8</v>
      </c>
      <c r="AS67" s="3296" t="s">
        <v>2533</v>
      </c>
      <c r="AV67" s="3290">
        <v>4</v>
      </c>
      <c r="AW67" s="3296" t="s">
        <v>2534</v>
      </c>
      <c r="AX67" s="3296"/>
    </row>
    <row r="68" spans="22:50" ht="27" customHeight="1">
      <c r="V68" s="283"/>
      <c r="W68" s="3289" t="s">
        <v>2535</v>
      </c>
      <c r="X68" s="2631" t="s">
        <v>2536</v>
      </c>
      <c r="Y68" s="3318"/>
      <c r="Z68" s="283"/>
      <c r="AA68" s="283"/>
      <c r="AB68" s="283"/>
      <c r="AC68" s="283"/>
      <c r="AD68" s="283"/>
      <c r="AE68" s="283"/>
      <c r="AF68" s="283"/>
      <c r="AG68" s="283"/>
      <c r="AH68" s="283"/>
      <c r="AI68" s="283"/>
      <c r="AJ68" s="283"/>
      <c r="AK68" s="283"/>
      <c r="AL68" s="283"/>
      <c r="AM68" s="283"/>
      <c r="AN68" s="283"/>
      <c r="AO68" s="2473"/>
      <c r="AP68" s="3295" t="s">
        <v>2537</v>
      </c>
      <c r="AR68" s="3290">
        <v>9</v>
      </c>
      <c r="AS68" s="3296" t="s">
        <v>2538</v>
      </c>
      <c r="AV68" s="3290">
        <v>5</v>
      </c>
      <c r="AW68" s="3296" t="s">
        <v>2539</v>
      </c>
      <c r="AX68" s="3296"/>
    </row>
    <row r="69" spans="22:50" ht="18.75">
      <c r="V69" s="283"/>
      <c r="W69" s="283"/>
      <c r="X69" s="283"/>
      <c r="Y69" s="283"/>
      <c r="Z69" s="283"/>
      <c r="AA69" s="283"/>
      <c r="AB69" s="283"/>
      <c r="AC69" s="283"/>
      <c r="AD69" s="283"/>
      <c r="AE69" s="283"/>
      <c r="AF69" s="283"/>
      <c r="AG69" s="283"/>
      <c r="AH69" s="283"/>
      <c r="AI69" s="283"/>
      <c r="AJ69" s="283"/>
      <c r="AK69" s="283"/>
      <c r="AL69" s="283"/>
      <c r="AM69" s="283"/>
      <c r="AN69" s="283"/>
      <c r="AO69" s="2473"/>
      <c r="AP69" s="3295" t="s">
        <v>2540</v>
      </c>
      <c r="AR69" s="3290">
        <v>10</v>
      </c>
      <c r="AS69" s="3296" t="s">
        <v>2541</v>
      </c>
      <c r="AV69" s="3290"/>
      <c r="AW69" s="3296"/>
      <c r="AX69" s="3296"/>
    </row>
    <row r="70" spans="22:50" ht="30">
      <c r="V70" s="283"/>
      <c r="W70" s="283"/>
      <c r="X70" s="283"/>
      <c r="Y70" s="283"/>
      <c r="Z70" s="283"/>
      <c r="AA70" s="283"/>
      <c r="AB70" s="283"/>
      <c r="AC70" s="283"/>
      <c r="AD70" s="283"/>
      <c r="AE70" s="283"/>
      <c r="AF70" s="283"/>
      <c r="AG70" s="283"/>
      <c r="AH70" s="283"/>
      <c r="AI70" s="283"/>
      <c r="AJ70" s="283"/>
      <c r="AK70" s="283"/>
      <c r="AL70" s="283"/>
      <c r="AM70" s="283"/>
      <c r="AN70" s="283"/>
      <c r="AO70" s="2473"/>
      <c r="AP70" s="3293" t="s">
        <v>134</v>
      </c>
      <c r="AR70" s="3290">
        <v>11</v>
      </c>
      <c r="AS70" s="3296" t="s">
        <v>2542</v>
      </c>
      <c r="AV70" s="3294" t="s">
        <v>605</v>
      </c>
      <c r="AW70" s="3297" t="s">
        <v>1105</v>
      </c>
      <c r="AX70" s="3296"/>
    </row>
    <row r="71" spans="22:50" ht="18.75">
      <c r="V71" s="283"/>
      <c r="W71" s="283"/>
      <c r="X71" s="283"/>
      <c r="Y71" s="283"/>
      <c r="Z71" s="283"/>
      <c r="AA71" s="283"/>
      <c r="AB71" s="283"/>
      <c r="AC71" s="283"/>
      <c r="AD71" s="283"/>
      <c r="AE71" s="283"/>
      <c r="AF71" s="283"/>
      <c r="AG71" s="283"/>
      <c r="AH71" s="283"/>
      <c r="AI71" s="283"/>
      <c r="AJ71" s="283"/>
      <c r="AK71" s="283"/>
      <c r="AL71" s="283"/>
      <c r="AM71" s="283"/>
      <c r="AN71" s="283"/>
      <c r="AO71" s="2473"/>
      <c r="AP71" s="3295" t="s">
        <v>2543</v>
      </c>
      <c r="AR71" s="3290">
        <v>12</v>
      </c>
      <c r="AS71" s="3296" t="s">
        <v>2544</v>
      </c>
      <c r="AV71" s="3290">
        <v>1</v>
      </c>
      <c r="AW71" s="3296" t="s">
        <v>2545</v>
      </c>
      <c r="AX71" s="3296"/>
    </row>
    <row r="72" spans="22:50" ht="18.75">
      <c r="V72" s="283"/>
      <c r="W72" s="283"/>
      <c r="X72" s="283"/>
      <c r="Y72" s="283"/>
      <c r="Z72" s="283"/>
      <c r="AA72" s="283"/>
      <c r="AB72" s="283"/>
      <c r="AC72" s="283"/>
      <c r="AD72" s="283"/>
      <c r="AE72" s="283"/>
      <c r="AF72" s="283"/>
      <c r="AG72" s="283"/>
      <c r="AH72" s="283"/>
      <c r="AI72" s="283"/>
      <c r="AJ72" s="283"/>
      <c r="AK72" s="283"/>
      <c r="AL72" s="283"/>
      <c r="AM72" s="283"/>
      <c r="AN72" s="283"/>
      <c r="AO72" s="2473"/>
      <c r="AP72" s="3295" t="s">
        <v>2546</v>
      </c>
      <c r="AR72" s="3290"/>
      <c r="AS72" s="2470"/>
      <c r="AV72" s="3290">
        <v>2</v>
      </c>
      <c r="AW72" s="3296" t="s">
        <v>2547</v>
      </c>
      <c r="AX72" s="3296"/>
    </row>
    <row r="73" spans="22:50" ht="30">
      <c r="V73" s="283"/>
      <c r="W73" s="283"/>
      <c r="X73" s="283"/>
      <c r="Y73" s="283"/>
      <c r="Z73" s="283"/>
      <c r="AA73" s="283"/>
      <c r="AB73" s="283"/>
      <c r="AC73" s="283"/>
      <c r="AD73" s="283"/>
      <c r="AE73" s="283"/>
      <c r="AF73" s="283"/>
      <c r="AG73" s="283"/>
      <c r="AH73" s="283"/>
      <c r="AI73" s="283"/>
      <c r="AJ73" s="283"/>
      <c r="AK73" s="283"/>
      <c r="AL73" s="283"/>
      <c r="AM73" s="283"/>
      <c r="AN73" s="283"/>
      <c r="AO73" s="2473"/>
      <c r="AP73" s="3293" t="s">
        <v>793</v>
      </c>
      <c r="AR73" s="3290"/>
      <c r="AS73" s="2470"/>
      <c r="AV73" s="3290">
        <v>3</v>
      </c>
      <c r="AW73" s="3296" t="s">
        <v>2548</v>
      </c>
      <c r="AX73" s="3296"/>
    </row>
    <row r="74" spans="22:50" ht="18.75">
      <c r="V74" s="283"/>
      <c r="Z74" s="283"/>
      <c r="AA74" s="283"/>
      <c r="AB74" s="283"/>
      <c r="AC74" s="283"/>
      <c r="AD74" s="283"/>
      <c r="AE74" s="283"/>
      <c r="AF74" s="283"/>
      <c r="AG74" s="283"/>
      <c r="AH74" s="283"/>
      <c r="AI74" s="283"/>
      <c r="AJ74" s="283"/>
      <c r="AK74" s="283"/>
      <c r="AL74" s="283"/>
      <c r="AN74" s="283"/>
      <c r="AO74" s="2473"/>
      <c r="AP74" s="3295" t="s">
        <v>2549</v>
      </c>
      <c r="AR74" s="3290">
        <v>1</v>
      </c>
      <c r="AS74" s="3296" t="s">
        <v>2550</v>
      </c>
      <c r="AV74" s="5613">
        <v>4</v>
      </c>
      <c r="AW74" s="5612" t="s">
        <v>2551</v>
      </c>
      <c r="AX74" s="5612"/>
    </row>
    <row r="75" spans="22:50" ht="18.75">
      <c r="V75" s="283"/>
      <c r="Z75" s="283"/>
      <c r="AA75" s="283"/>
      <c r="AB75" s="283"/>
      <c r="AC75" s="283"/>
      <c r="AD75" s="283"/>
      <c r="AE75" s="283"/>
      <c r="AF75" s="283"/>
      <c r="AG75" s="283"/>
      <c r="AH75" s="283"/>
      <c r="AI75" s="283"/>
      <c r="AJ75" s="283"/>
      <c r="AK75" s="283"/>
      <c r="AL75" s="283"/>
      <c r="AN75" s="283"/>
      <c r="AO75" s="2473"/>
      <c r="AP75" s="3295" t="s">
        <v>2552</v>
      </c>
      <c r="AR75" s="3290">
        <v>2</v>
      </c>
      <c r="AS75" s="3296" t="s">
        <v>2553</v>
      </c>
      <c r="AV75" s="5613"/>
      <c r="AW75" s="5612"/>
      <c r="AX75" s="5612"/>
    </row>
    <row r="76" spans="22:50" ht="18.75">
      <c r="V76" s="283"/>
      <c r="Z76" s="283"/>
      <c r="AA76" s="283"/>
      <c r="AB76" s="283"/>
      <c r="AC76" s="283"/>
      <c r="AD76" s="283"/>
      <c r="AE76" s="283"/>
      <c r="AF76" s="283"/>
      <c r="AG76" s="283"/>
      <c r="AH76" s="283"/>
      <c r="AI76" s="283"/>
      <c r="AJ76" s="283"/>
      <c r="AK76" s="283"/>
      <c r="AL76" s="283"/>
      <c r="AN76" s="283"/>
      <c r="AO76" s="2473"/>
      <c r="AP76" s="3295" t="s">
        <v>2554</v>
      </c>
      <c r="AR76" s="3290">
        <v>3</v>
      </c>
      <c r="AS76" s="3296" t="s">
        <v>2555</v>
      </c>
      <c r="AV76" s="3290"/>
      <c r="AW76" s="3296"/>
      <c r="AX76" s="3296"/>
    </row>
    <row r="77" spans="22:50" ht="18.75">
      <c r="AN77" s="283"/>
      <c r="AO77" s="2473"/>
      <c r="AP77" s="3295" t="s">
        <v>2556</v>
      </c>
      <c r="AR77" s="3290">
        <v>4</v>
      </c>
      <c r="AS77" s="3296" t="s">
        <v>2557</v>
      </c>
      <c r="AV77" s="3294" t="s">
        <v>606</v>
      </c>
      <c r="AW77" s="3297" t="s">
        <v>2558</v>
      </c>
      <c r="AX77" s="3296"/>
    </row>
    <row r="78" spans="22:50" ht="18.75">
      <c r="AN78" s="283"/>
      <c r="AO78" s="2473"/>
      <c r="AP78" s="3303" t="s">
        <v>2559</v>
      </c>
      <c r="AR78" s="3290">
        <v>5</v>
      </c>
      <c r="AS78" s="3296" t="s">
        <v>2560</v>
      </c>
      <c r="AV78" s="3290">
        <v>1</v>
      </c>
      <c r="AW78" s="3296" t="s">
        <v>2561</v>
      </c>
      <c r="AX78" s="3296"/>
    </row>
    <row r="79" spans="22:50" ht="18.75">
      <c r="AN79" s="283"/>
      <c r="AO79" s="2473"/>
      <c r="AP79" s="3303" t="s">
        <v>2562</v>
      </c>
      <c r="AR79" s="3290">
        <v>6</v>
      </c>
      <c r="AS79" s="3296" t="s">
        <v>2563</v>
      </c>
      <c r="AV79" s="3290">
        <v>2</v>
      </c>
      <c r="AW79" s="5611" t="s">
        <v>2564</v>
      </c>
      <c r="AX79" s="5611"/>
    </row>
    <row r="80" spans="22:50" ht="18.75">
      <c r="AN80" s="283"/>
      <c r="AO80" s="2473"/>
      <c r="AP80" s="3295" t="s">
        <v>2565</v>
      </c>
      <c r="AR80" s="3290">
        <v>7</v>
      </c>
      <c r="AS80" s="3296" t="s">
        <v>2566</v>
      </c>
      <c r="AV80" s="3290">
        <v>3</v>
      </c>
      <c r="AW80" s="5611"/>
      <c r="AX80" s="5611"/>
    </row>
    <row r="81" spans="40:50" ht="30">
      <c r="AN81" s="283"/>
      <c r="AO81" s="2473"/>
      <c r="AP81" s="3293" t="s">
        <v>1068</v>
      </c>
      <c r="AR81" s="3290">
        <v>8</v>
      </c>
      <c r="AS81" s="3296" t="s">
        <v>2567</v>
      </c>
      <c r="AV81" s="3290"/>
      <c r="AW81" s="3296"/>
      <c r="AX81" s="3296"/>
    </row>
    <row r="82" spans="40:50" ht="18.75">
      <c r="AN82" s="283"/>
      <c r="AO82" s="2473"/>
      <c r="AP82" s="3295" t="s">
        <v>2568</v>
      </c>
      <c r="AR82" s="3290">
        <v>9</v>
      </c>
      <c r="AS82" s="3296" t="s">
        <v>2569</v>
      </c>
      <c r="AV82" s="3319" t="s">
        <v>2570</v>
      </c>
      <c r="AW82" s="3320" t="s">
        <v>2571</v>
      </c>
      <c r="AX82" s="3296"/>
    </row>
    <row r="83" spans="40:50" ht="30">
      <c r="AN83" s="283"/>
      <c r="AO83" s="2473"/>
      <c r="AP83" s="3293" t="s">
        <v>794</v>
      </c>
      <c r="AR83" s="3290">
        <v>10</v>
      </c>
      <c r="AS83" s="3296" t="s">
        <v>2340</v>
      </c>
      <c r="AV83" s="3319" t="s">
        <v>2572</v>
      </c>
      <c r="AW83" s="5611" t="s">
        <v>2573</v>
      </c>
      <c r="AX83" s="5611"/>
    </row>
    <row r="84" spans="40:50" ht="25.5">
      <c r="AN84" s="283"/>
      <c r="AO84" s="2473"/>
      <c r="AP84" s="3295" t="s">
        <v>2574</v>
      </c>
      <c r="AR84" s="3290">
        <v>11</v>
      </c>
      <c r="AS84" s="3296" t="s">
        <v>2575</v>
      </c>
      <c r="AV84" s="3290"/>
      <c r="AW84" s="5611"/>
      <c r="AX84" s="5611"/>
    </row>
    <row r="85" spans="40:50" ht="18.75">
      <c r="AN85" s="283"/>
      <c r="AO85" s="2473"/>
      <c r="AP85" s="3295" t="s">
        <v>2576</v>
      </c>
      <c r="AR85" s="3290">
        <v>12</v>
      </c>
      <c r="AS85" s="3296" t="s">
        <v>2577</v>
      </c>
      <c r="AV85" s="3319" t="s">
        <v>2578</v>
      </c>
      <c r="AW85" s="5611" t="s">
        <v>2579</v>
      </c>
      <c r="AX85" s="5611"/>
    </row>
    <row r="86" spans="40:50" ht="18.75">
      <c r="AN86" s="283"/>
      <c r="AO86" s="2473"/>
      <c r="AP86" s="3295" t="s">
        <v>2580</v>
      </c>
      <c r="AR86" s="3290">
        <v>13</v>
      </c>
      <c r="AS86" s="3296" t="s">
        <v>2581</v>
      </c>
      <c r="AV86" s="3290"/>
      <c r="AW86" s="5611"/>
      <c r="AX86" s="5611"/>
    </row>
    <row r="87" spans="40:50" ht="18.75">
      <c r="AN87" s="283"/>
      <c r="AO87" s="2473"/>
      <c r="AP87" s="3295" t="s">
        <v>2582</v>
      </c>
      <c r="AR87" s="3290">
        <v>14</v>
      </c>
      <c r="AS87" s="3296" t="s">
        <v>2583</v>
      </c>
      <c r="AV87" s="3319" t="s">
        <v>2584</v>
      </c>
      <c r="AW87" s="3296" t="s">
        <v>2585</v>
      </c>
      <c r="AX87" s="3296"/>
    </row>
    <row r="88" spans="40:50" ht="18.75">
      <c r="AN88" s="283"/>
      <c r="AO88" s="2473"/>
      <c r="AP88" s="3295" t="s">
        <v>2586</v>
      </c>
      <c r="AR88" s="3290">
        <v>15</v>
      </c>
      <c r="AS88" s="3296" t="s">
        <v>2587</v>
      </c>
      <c r="AV88" s="3319">
        <v>1</v>
      </c>
      <c r="AW88" s="3296" t="s">
        <v>2588</v>
      </c>
      <c r="AX88" s="3296"/>
    </row>
    <row r="89" spans="40:50" ht="18.75">
      <c r="AN89" s="283"/>
      <c r="AO89" s="2473"/>
      <c r="AP89" s="3295" t="s">
        <v>2589</v>
      </c>
      <c r="AR89" s="3290">
        <v>16</v>
      </c>
      <c r="AS89" s="3296" t="s">
        <v>2590</v>
      </c>
      <c r="AV89" s="3319">
        <v>2</v>
      </c>
      <c r="AW89" s="3296" t="s">
        <v>2591</v>
      </c>
      <c r="AX89" s="3296"/>
    </row>
    <row r="90" spans="40:50" ht="25.5">
      <c r="AN90" s="283"/>
      <c r="AO90" s="2473"/>
      <c r="AP90" s="3295" t="s">
        <v>2592</v>
      </c>
      <c r="AR90" s="3290"/>
      <c r="AS90" s="2470"/>
      <c r="AV90" s="3319">
        <v>3</v>
      </c>
      <c r="AW90" s="3296" t="s">
        <v>2593</v>
      </c>
      <c r="AX90" s="3296"/>
    </row>
    <row r="91" spans="40:50" ht="18.75">
      <c r="AN91" s="283"/>
      <c r="AO91" s="2473"/>
      <c r="AP91" s="3295" t="s">
        <v>2594</v>
      </c>
      <c r="AR91" s="3290"/>
      <c r="AS91" s="2470"/>
      <c r="AV91" s="3319">
        <v>4</v>
      </c>
      <c r="AW91" s="3296" t="s">
        <v>2595</v>
      </c>
      <c r="AX91" s="3296"/>
    </row>
    <row r="92" spans="40:50" ht="25.5">
      <c r="AN92" s="283"/>
      <c r="AO92" s="2473"/>
      <c r="AP92" s="3295" t="s">
        <v>2596</v>
      </c>
      <c r="AR92" s="3290">
        <v>1</v>
      </c>
      <c r="AS92" s="3296" t="s">
        <v>2597</v>
      </c>
      <c r="AV92" s="3290"/>
      <c r="AW92" s="3296"/>
      <c r="AX92" s="3296"/>
    </row>
    <row r="93" spans="40:50" ht="30">
      <c r="AN93" s="283"/>
      <c r="AO93" s="2473"/>
      <c r="AP93" s="3293" t="s">
        <v>830</v>
      </c>
      <c r="AR93" s="3290">
        <v>2</v>
      </c>
      <c r="AS93" s="3296" t="s">
        <v>2598</v>
      </c>
      <c r="AV93" s="3290"/>
      <c r="AW93" s="3296"/>
      <c r="AX93" s="3296"/>
    </row>
    <row r="94" spans="40:50" ht="18.75">
      <c r="AN94" s="283"/>
      <c r="AO94" s="2473"/>
      <c r="AP94" s="3295" t="s">
        <v>2599</v>
      </c>
      <c r="AR94" s="3290">
        <v>3</v>
      </c>
      <c r="AS94" s="3296" t="s">
        <v>2600</v>
      </c>
      <c r="AV94" s="3290"/>
      <c r="AW94" s="5612" t="s">
        <v>2601</v>
      </c>
      <c r="AX94" s="5612"/>
    </row>
    <row r="95" spans="40:50" ht="18.75">
      <c r="AN95" s="283"/>
      <c r="AO95" s="2473"/>
      <c r="AP95" s="3295" t="s">
        <v>2602</v>
      </c>
      <c r="AR95" s="3290">
        <v>4</v>
      </c>
      <c r="AS95" s="3296" t="s">
        <v>2603</v>
      </c>
      <c r="AV95" s="3290"/>
      <c r="AW95" s="5612"/>
      <c r="AX95" s="5612"/>
    </row>
    <row r="96" spans="40:50" ht="18.75">
      <c r="AN96" s="283"/>
      <c r="AO96" s="2473"/>
      <c r="AP96" s="3295" t="s">
        <v>2604</v>
      </c>
      <c r="AR96" s="3290">
        <v>5</v>
      </c>
      <c r="AS96" s="3296" t="s">
        <v>2605</v>
      </c>
      <c r="AV96" s="3290"/>
      <c r="AW96" s="5612" t="s">
        <v>2606</v>
      </c>
      <c r="AX96" s="5612"/>
    </row>
    <row r="97" spans="40:50" ht="18.75">
      <c r="AN97" s="283"/>
      <c r="AO97" s="2473"/>
      <c r="AP97" s="3295" t="s">
        <v>2607</v>
      </c>
      <c r="AR97" s="3290">
        <v>6</v>
      </c>
      <c r="AS97" s="3296" t="s">
        <v>2608</v>
      </c>
      <c r="AV97" s="3290"/>
      <c r="AW97" s="5612"/>
      <c r="AX97" s="5612"/>
    </row>
    <row r="98" spans="40:50" ht="30">
      <c r="AN98" s="283"/>
      <c r="AO98" s="2473"/>
      <c r="AP98" s="3293" t="s">
        <v>892</v>
      </c>
      <c r="AR98" s="3290">
        <v>7</v>
      </c>
      <c r="AS98" s="3296" t="s">
        <v>2609</v>
      </c>
      <c r="AV98" s="3290"/>
      <c r="AW98" s="5612"/>
      <c r="AX98" s="5612"/>
    </row>
    <row r="99" spans="40:50" ht="18.75">
      <c r="AN99" s="283"/>
      <c r="AO99" s="2473"/>
      <c r="AP99" s="3295" t="s">
        <v>2610</v>
      </c>
      <c r="AR99" s="3290">
        <v>8</v>
      </c>
      <c r="AS99" s="3296" t="s">
        <v>2611</v>
      </c>
      <c r="AV99" s="3290"/>
      <c r="AW99" s="3321" t="s">
        <v>2612</v>
      </c>
      <c r="AX99" s="3296"/>
    </row>
    <row r="100" spans="40:50" ht="30">
      <c r="AN100" s="283"/>
      <c r="AO100" s="2473"/>
      <c r="AP100" s="3293" t="s">
        <v>832</v>
      </c>
      <c r="AR100" s="3290">
        <v>9</v>
      </c>
      <c r="AS100" s="3296" t="s">
        <v>2613</v>
      </c>
      <c r="AV100" s="3290"/>
      <c r="AW100" s="5610" t="s">
        <v>2614</v>
      </c>
      <c r="AX100" s="5610"/>
    </row>
    <row r="101" spans="40:50" ht="18.75">
      <c r="AN101" s="283"/>
      <c r="AO101" s="2473"/>
      <c r="AP101" s="3295" t="s">
        <v>2615</v>
      </c>
      <c r="AR101" s="3290">
        <v>10</v>
      </c>
      <c r="AS101" s="3296" t="s">
        <v>2616</v>
      </c>
      <c r="AV101" s="3290"/>
      <c r="AW101" s="5610" t="s">
        <v>2617</v>
      </c>
      <c r="AX101" s="5610"/>
    </row>
    <row r="102" spans="40:50" ht="18.75">
      <c r="AN102" s="283"/>
      <c r="AO102" s="2473"/>
      <c r="AP102" s="2473"/>
      <c r="AR102" s="3290">
        <v>11</v>
      </c>
      <c r="AS102" s="3296" t="s">
        <v>2618</v>
      </c>
      <c r="AV102" s="3290"/>
      <c r="AW102" s="5610" t="s">
        <v>2619</v>
      </c>
      <c r="AX102" s="5610"/>
    </row>
    <row r="103" spans="40:50" ht="18.75">
      <c r="AN103" s="283"/>
      <c r="AO103" s="2473"/>
      <c r="AP103" s="3295" t="s">
        <v>2620</v>
      </c>
      <c r="AR103" s="3290">
        <v>12</v>
      </c>
      <c r="AS103" s="3296" t="s">
        <v>2621</v>
      </c>
      <c r="AV103" s="3290"/>
      <c r="AW103" s="3296"/>
      <c r="AX103" s="3296"/>
    </row>
    <row r="104" spans="40:50" ht="18.75">
      <c r="AN104" s="283"/>
      <c r="AO104" s="2473"/>
      <c r="AP104" s="3295" t="s">
        <v>2622</v>
      </c>
      <c r="AR104" s="3290">
        <v>13</v>
      </c>
      <c r="AS104" s="3296" t="s">
        <v>2623</v>
      </c>
    </row>
    <row r="105" spans="40:50" ht="18.75">
      <c r="AN105" s="283"/>
      <c r="AO105" s="2473"/>
      <c r="AP105" s="3303" t="s">
        <v>2624</v>
      </c>
      <c r="AR105" s="3290">
        <v>14</v>
      </c>
      <c r="AS105" s="3296" t="s">
        <v>2625</v>
      </c>
    </row>
    <row r="106" spans="40:50" ht="18.75">
      <c r="AN106" s="283"/>
      <c r="AO106" s="2473"/>
      <c r="AP106" s="3303" t="s">
        <v>2626</v>
      </c>
      <c r="AR106" s="3290">
        <v>15</v>
      </c>
      <c r="AS106" s="3296" t="s">
        <v>2627</v>
      </c>
    </row>
    <row r="107" spans="40:50" ht="30">
      <c r="AN107" s="283"/>
      <c r="AO107" s="2473"/>
      <c r="AP107" s="3293" t="s">
        <v>981</v>
      </c>
      <c r="AR107" s="3290"/>
      <c r="AS107" s="3296"/>
    </row>
    <row r="108" spans="40:50" ht="18.75">
      <c r="AN108" s="283"/>
      <c r="AO108" s="2473"/>
      <c r="AP108" s="3295" t="s">
        <v>2628</v>
      </c>
      <c r="AR108" s="3290"/>
      <c r="AS108" s="2470"/>
    </row>
    <row r="109" spans="40:50" ht="30">
      <c r="AN109" s="283"/>
      <c r="AO109" s="2473"/>
      <c r="AP109" s="3293" t="s">
        <v>1093</v>
      </c>
      <c r="AR109" s="3290">
        <v>1</v>
      </c>
      <c r="AS109" s="3296" t="s">
        <v>2629</v>
      </c>
    </row>
    <row r="110" spans="40:50" ht="18.75">
      <c r="AN110" s="283"/>
      <c r="AO110" s="2473"/>
      <c r="AP110" s="3295" t="s">
        <v>2630</v>
      </c>
      <c r="AR110" s="3290">
        <v>2</v>
      </c>
      <c r="AS110" s="3296" t="s">
        <v>2631</v>
      </c>
    </row>
    <row r="111" spans="40:50" ht="18.75">
      <c r="AN111" s="283"/>
      <c r="AO111" s="2473"/>
      <c r="AP111" s="3295" t="s">
        <v>2632</v>
      </c>
      <c r="AR111" s="3290">
        <v>3</v>
      </c>
      <c r="AS111" s="3296" t="s">
        <v>2633</v>
      </c>
    </row>
    <row r="112" spans="40:50" ht="18.75">
      <c r="AN112" s="283"/>
      <c r="AO112" s="2473"/>
      <c r="AP112" s="2473"/>
      <c r="AR112" s="3290">
        <v>4</v>
      </c>
      <c r="AS112" s="3296" t="s">
        <v>2634</v>
      </c>
    </row>
    <row r="113" spans="40:45" ht="18.75">
      <c r="AN113" s="283"/>
      <c r="AO113" s="2473"/>
      <c r="AP113" s="2473"/>
      <c r="AR113" s="3290">
        <v>5</v>
      </c>
      <c r="AS113" s="3296" t="s">
        <v>2635</v>
      </c>
    </row>
    <row r="114" spans="40:45" ht="18.75">
      <c r="AN114" s="283"/>
      <c r="AO114" s="3289" t="s">
        <v>1555</v>
      </c>
      <c r="AP114" s="3322" t="s">
        <v>2636</v>
      </c>
      <c r="AR114" s="3290">
        <v>6</v>
      </c>
      <c r="AS114" s="3296" t="s">
        <v>2637</v>
      </c>
    </row>
    <row r="115" spans="40:45" ht="18.75">
      <c r="AN115" s="283"/>
      <c r="AO115" s="3323"/>
      <c r="AP115" s="3322"/>
      <c r="AR115" s="3290">
        <v>7</v>
      </c>
      <c r="AS115" s="3296" t="s">
        <v>2638</v>
      </c>
    </row>
    <row r="116" spans="40:45" ht="18.75">
      <c r="AN116" s="283"/>
      <c r="AO116" s="3289" t="s">
        <v>1555</v>
      </c>
      <c r="AP116" s="3322" t="s">
        <v>2639</v>
      </c>
      <c r="AR116" s="3290">
        <v>8</v>
      </c>
      <c r="AS116" s="3296" t="s">
        <v>2640</v>
      </c>
    </row>
    <row r="117" spans="40:45" ht="18.75">
      <c r="AN117" s="283"/>
      <c r="AP117" s="2473"/>
      <c r="AR117" s="3290"/>
      <c r="AS117" s="2470"/>
    </row>
    <row r="118" spans="40:45" ht="18.75">
      <c r="AN118" s="283"/>
      <c r="AO118" s="3289" t="s">
        <v>1555</v>
      </c>
      <c r="AP118" s="3322" t="s">
        <v>2641</v>
      </c>
      <c r="AR118" s="3290"/>
      <c r="AS118" s="2470"/>
    </row>
    <row r="119" spans="40:45" ht="18.75">
      <c r="AN119" s="283"/>
      <c r="AR119" s="3290">
        <v>1</v>
      </c>
      <c r="AS119" s="3296" t="s">
        <v>2642</v>
      </c>
    </row>
    <row r="120" spans="40:45" ht="18.75">
      <c r="AN120" s="283"/>
      <c r="AO120" s="3289" t="s">
        <v>1555</v>
      </c>
      <c r="AP120" s="3322" t="s">
        <v>2643</v>
      </c>
      <c r="AR120" s="3290">
        <v>2</v>
      </c>
      <c r="AS120" s="3296" t="s">
        <v>2644</v>
      </c>
    </row>
    <row r="121" spans="40:45" ht="18.75">
      <c r="AN121" s="283"/>
      <c r="AR121" s="3290">
        <v>3</v>
      </c>
      <c r="AS121" s="3296" t="s">
        <v>2645</v>
      </c>
    </row>
    <row r="122" spans="40:45" ht="18.75">
      <c r="AN122" s="283"/>
      <c r="AO122" s="3289" t="s">
        <v>1555</v>
      </c>
      <c r="AP122" s="3322" t="s">
        <v>2646</v>
      </c>
      <c r="AR122" s="3290">
        <v>4</v>
      </c>
      <c r="AS122" s="3296" t="s">
        <v>2647</v>
      </c>
    </row>
    <row r="123" spans="40:45" ht="18.75">
      <c r="AN123" s="283"/>
      <c r="AR123" s="3290">
        <v>5</v>
      </c>
      <c r="AS123" s="3296" t="s">
        <v>2648</v>
      </c>
    </row>
    <row r="124" spans="40:45" ht="18.75">
      <c r="AN124" s="283"/>
      <c r="AR124" s="3290">
        <v>6</v>
      </c>
      <c r="AS124" s="3296" t="s">
        <v>2649</v>
      </c>
    </row>
    <row r="125" spans="40:45" ht="18.75">
      <c r="AR125" s="3290">
        <v>7</v>
      </c>
      <c r="AS125" s="3296" t="s">
        <v>2650</v>
      </c>
    </row>
    <row r="126" spans="40:45" ht="18.75">
      <c r="AR126" s="3290"/>
      <c r="AS126" s="2470"/>
    </row>
    <row r="127" spans="40:45" ht="18.75">
      <c r="AR127" s="3290"/>
      <c r="AS127" s="2470"/>
    </row>
    <row r="128" spans="40:45" ht="18.75">
      <c r="AR128" s="3290">
        <v>1</v>
      </c>
      <c r="AS128" s="3296" t="s">
        <v>2651</v>
      </c>
    </row>
    <row r="129" spans="44:45" ht="18.75">
      <c r="AR129" s="3290">
        <v>2</v>
      </c>
      <c r="AS129" s="3296" t="s">
        <v>2652</v>
      </c>
    </row>
    <row r="130" spans="44:45" ht="18.75">
      <c r="AR130" s="3290">
        <v>3</v>
      </c>
      <c r="AS130" s="3296" t="s">
        <v>2653</v>
      </c>
    </row>
    <row r="131" spans="44:45" ht="18.75">
      <c r="AR131" s="3290">
        <v>4</v>
      </c>
      <c r="AS131" s="3296" t="s">
        <v>2654</v>
      </c>
    </row>
  </sheetData>
  <mergeCells count="39">
    <mergeCell ref="AW19:AX20"/>
    <mergeCell ref="W2:AM2"/>
    <mergeCell ref="B3:J3"/>
    <mergeCell ref="L3:T3"/>
    <mergeCell ref="AR3:AT3"/>
    <mergeCell ref="AV3:AX3"/>
    <mergeCell ref="AR4:AT4"/>
    <mergeCell ref="AV4:AX4"/>
    <mergeCell ref="AS5:AT5"/>
    <mergeCell ref="AW5:AX6"/>
    <mergeCell ref="AW11:AX12"/>
    <mergeCell ref="AW15:AX16"/>
    <mergeCell ref="AW17:AX18"/>
    <mergeCell ref="AS23:AT24"/>
    <mergeCell ref="AS25:AT26"/>
    <mergeCell ref="AV27:AV28"/>
    <mergeCell ref="AW27:AX28"/>
    <mergeCell ref="AV31:AV32"/>
    <mergeCell ref="AW31:AX32"/>
    <mergeCell ref="AW79:AX80"/>
    <mergeCell ref="AW36:AX37"/>
    <mergeCell ref="AW42:AX43"/>
    <mergeCell ref="AW48:AX49"/>
    <mergeCell ref="AV50:AV51"/>
    <mergeCell ref="AW50:AX51"/>
    <mergeCell ref="AV52:AV53"/>
    <mergeCell ref="AW52:AX53"/>
    <mergeCell ref="AW54:AX55"/>
    <mergeCell ref="AV63:AV64"/>
    <mergeCell ref="AW63:AX64"/>
    <mergeCell ref="AV74:AV75"/>
    <mergeCell ref="AW74:AX75"/>
    <mergeCell ref="AW102:AX102"/>
    <mergeCell ref="AW83:AX84"/>
    <mergeCell ref="AW85:AX86"/>
    <mergeCell ref="AW94:AX95"/>
    <mergeCell ref="AW96:AX98"/>
    <mergeCell ref="AW100:AX100"/>
    <mergeCell ref="AW101:AX101"/>
  </mergeCells>
  <hyperlinks>
    <hyperlink ref="AP4" r:id="rId1" xr:uid="{D8093A05-C756-48ED-88ED-58D9A5249518}"/>
    <hyperlink ref="AP114" r:id="rId2" xr:uid="{F341374F-EA52-4FB2-9782-25283A1CF479}"/>
    <hyperlink ref="AP116" r:id="rId3" xr:uid="{1DB85D85-4635-4758-A8CF-D454ADD27064}"/>
    <hyperlink ref="AP118" r:id="rId4" xr:uid="{432AD0E7-C532-4C8F-8578-3F8DC2673FB5}"/>
    <hyperlink ref="AP120" r:id="rId5" xr:uid="{5128C918-ED25-4818-9819-29CEA8367958}"/>
    <hyperlink ref="AP122" r:id="rId6" xr:uid="{5A215549-2473-4D3A-9407-A2219BAD1A44}"/>
    <hyperlink ref="X68" r:id="rId7" xr:uid="{1C31C950-4026-4396-984D-6647EE658E62}"/>
    <hyperlink ref="X66" r:id="rId8" xr:uid="{2C2C33B9-C04B-4F03-8EE8-0211614DC534}"/>
    <hyperlink ref="X67" r:id="rId9" xr:uid="{5CFED274-2864-494F-9EC8-1345C3549514}"/>
    <hyperlink ref="AS23:AT24" r:id="rId10" display="source : Fiches techniques de cuisine Annette et Jean Pierre DOMERGUES" xr:uid="{62A56742-F687-49B2-9474-434703EF314F}"/>
    <hyperlink ref="AW99" r:id="rId11" xr:uid="{420DD24D-D4E0-4E80-8D29-6E87346454D9}"/>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1FD10-1008-43F1-8852-0D47B7597312}">
  <dimension ref="A1:CM174"/>
  <sheetViews>
    <sheetView topLeftCell="A10" zoomScale="75" zoomScaleNormal="75" workbookViewId="0">
      <selection activeCell="AC9" sqref="AC9"/>
    </sheetView>
  </sheetViews>
  <sheetFormatPr baseColWidth="10" defaultRowHeight="12.75"/>
  <cols>
    <col min="1" max="1" width="1.85546875" style="311" customWidth="1"/>
    <col min="2" max="2" width="12.7109375" style="311" customWidth="1"/>
    <col min="3" max="3" width="3.28515625" style="311" customWidth="1"/>
    <col min="4" max="5" width="12.7109375" style="311" customWidth="1"/>
    <col min="6" max="6" width="3.28515625" style="311" customWidth="1"/>
    <col min="7" max="8" width="12.7109375" style="311" customWidth="1"/>
    <col min="9" max="9" width="3.28515625" style="311" customWidth="1"/>
    <col min="10" max="10" width="19.28515625" style="311" customWidth="1"/>
    <col min="11" max="11" width="12.7109375" style="311" customWidth="1"/>
    <col min="12" max="12" width="3.28515625" style="311" customWidth="1"/>
    <col min="13" max="13" width="21" style="311" customWidth="1"/>
    <col min="14" max="14" width="3" style="311" customWidth="1"/>
    <col min="15" max="15" width="12.7109375" style="311" customWidth="1"/>
    <col min="16" max="16" width="3.28515625" style="311" customWidth="1"/>
    <col min="17" max="17" width="13.5703125" style="311" customWidth="1"/>
    <col min="18" max="18" width="12.7109375" style="311" customWidth="1"/>
    <col min="19" max="19" width="3.28515625" style="311" customWidth="1"/>
    <col min="20" max="20" width="13.42578125" style="311" customWidth="1"/>
    <col min="21" max="21" width="12.7109375" style="311" customWidth="1"/>
    <col min="22" max="22" width="3.28515625" style="311" customWidth="1"/>
    <col min="23" max="23" width="19.7109375" style="311" customWidth="1"/>
    <col min="24" max="24" width="11.42578125" style="311" customWidth="1"/>
    <col min="25" max="25" width="3.28515625" style="311" customWidth="1"/>
    <col min="26" max="26" width="21.7109375" style="311" customWidth="1"/>
    <col min="27" max="27" width="3" style="311" customWidth="1"/>
    <col min="28" max="29" width="11.42578125" style="311"/>
    <col min="30" max="30" width="27.28515625" style="3331" customWidth="1"/>
    <col min="31" max="31" width="9.7109375" style="3331" customWidth="1"/>
    <col min="32" max="32" width="1.42578125" style="3331" customWidth="1"/>
    <col min="33" max="33" width="9.7109375" style="3331" customWidth="1"/>
    <col min="34" max="34" width="1.42578125" style="3331" customWidth="1"/>
    <col min="35" max="35" width="9.7109375" style="3331" customWidth="1"/>
    <col min="36" max="36" width="1.42578125" style="3331" customWidth="1"/>
    <col min="37" max="37" width="9.7109375" style="3331" customWidth="1"/>
    <col min="38" max="38" width="1.42578125" style="3331" customWidth="1"/>
    <col min="39" max="39" width="9.7109375" style="3331" customWidth="1"/>
    <col min="40" max="40" width="1.42578125" style="3331" customWidth="1"/>
    <col min="41" max="41" width="9.7109375" style="3331" customWidth="1"/>
    <col min="42" max="42" width="1.42578125" style="3331" customWidth="1"/>
    <col min="43" max="43" width="9.7109375" style="3331" customWidth="1"/>
    <col min="44" max="44" width="1.42578125" style="3331" customWidth="1"/>
    <col min="45" max="45" width="9.7109375" style="3331" customWidth="1"/>
    <col min="46" max="46" width="1.42578125" style="3331" customWidth="1"/>
    <col min="47" max="47" width="9.7109375" style="3331" customWidth="1"/>
    <col min="48" max="48" width="1.42578125" style="3331" customWidth="1"/>
    <col min="49" max="49" width="9.7109375" style="3331" customWidth="1"/>
    <col min="50" max="50" width="1.42578125" style="3331" customWidth="1"/>
    <col min="51" max="51" width="9.7109375" style="3331" customWidth="1"/>
    <col min="52" max="52" width="1.42578125" style="3331" customWidth="1"/>
    <col min="53" max="53" width="9.7109375" style="3331" customWidth="1"/>
    <col min="54" max="54" width="1.42578125" style="3331" customWidth="1"/>
    <col min="55" max="55" width="11.42578125" style="3331"/>
    <col min="56" max="56" width="32.7109375" style="3331" customWidth="1"/>
    <col min="57" max="58" width="11.42578125" style="3331"/>
    <col min="59" max="59" width="4" style="3331" customWidth="1"/>
    <col min="60" max="61" width="11.42578125" style="3331"/>
    <col min="62" max="62" width="4" style="3331" customWidth="1"/>
    <col min="63" max="64" width="11.42578125" style="3331"/>
    <col min="65" max="65" width="4" style="3331" customWidth="1"/>
    <col min="66" max="67" width="11.42578125" style="3331"/>
    <col min="68" max="68" width="4" style="3331" customWidth="1"/>
    <col min="69" max="70" width="11.42578125" style="3331"/>
    <col min="71" max="71" width="4" style="3331" customWidth="1"/>
    <col min="72" max="73" width="11.42578125" style="3331"/>
    <col min="74" max="74" width="4" style="3331" customWidth="1"/>
    <col min="75" max="76" width="11.42578125" style="3331"/>
    <col min="77" max="77" width="4" style="3331" customWidth="1"/>
    <col min="78" max="79" width="11.42578125" style="3331"/>
    <col min="80" max="80" width="4" style="3331" customWidth="1"/>
    <col min="81" max="82" width="11.42578125" style="3331"/>
    <col min="83" max="83" width="4" style="3331" customWidth="1"/>
    <col min="84" max="85" width="11.42578125" style="3331"/>
    <col min="86" max="86" width="4" style="3331" customWidth="1"/>
    <col min="87" max="88" width="11.42578125" style="3331"/>
    <col min="89" max="89" width="4" style="3331" customWidth="1"/>
    <col min="90" max="91" width="11.42578125" style="3331"/>
    <col min="92" max="16384" width="11.42578125" style="306"/>
  </cols>
  <sheetData>
    <row r="1" spans="1:91" s="2470" customFormat="1" ht="15">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row>
    <row r="2" spans="1:91" s="2470" customFormat="1" ht="26.25">
      <c r="A2" s="2426"/>
      <c r="B2" s="2426"/>
      <c r="C2" s="2426"/>
      <c r="D2" s="2426"/>
      <c r="E2" s="2426"/>
      <c r="F2" s="2426"/>
      <c r="G2" s="2426"/>
      <c r="H2" s="2426"/>
      <c r="I2" s="2426"/>
      <c r="J2" s="2426"/>
      <c r="K2" s="2426"/>
      <c r="L2" s="2426"/>
      <c r="M2" s="2426"/>
      <c r="N2" s="2426"/>
      <c r="O2" s="2426"/>
      <c r="P2" s="2426"/>
      <c r="Q2" s="2426"/>
      <c r="R2" s="2426"/>
      <c r="S2" s="2426"/>
      <c r="T2" s="2426"/>
      <c r="U2" s="3324" t="s">
        <v>1658</v>
      </c>
      <c r="V2" s="305"/>
      <c r="W2" s="305"/>
      <c r="X2" s="305"/>
      <c r="Y2" s="305"/>
      <c r="Z2" s="2427"/>
    </row>
    <row r="3" spans="1:91" s="2470" customFormat="1" ht="26.25">
      <c r="A3" s="305"/>
      <c r="B3" s="305"/>
      <c r="C3" s="305"/>
      <c r="D3" s="305"/>
      <c r="E3" s="305"/>
      <c r="F3" s="305"/>
      <c r="G3" s="305"/>
      <c r="H3" s="305"/>
      <c r="I3" s="305"/>
      <c r="J3" s="305"/>
      <c r="K3" s="305"/>
      <c r="L3" s="305"/>
      <c r="M3" s="305"/>
      <c r="N3" s="305"/>
      <c r="O3" s="305"/>
      <c r="P3" s="305"/>
      <c r="Q3" s="305"/>
      <c r="R3" s="305"/>
      <c r="S3" s="305"/>
      <c r="T3" s="305"/>
      <c r="U3" s="3324" t="s">
        <v>1566</v>
      </c>
      <c r="V3" s="305"/>
      <c r="W3" s="305"/>
      <c r="X3" s="305"/>
      <c r="Y3" s="305"/>
      <c r="Z3" s="2427"/>
    </row>
    <row r="4" spans="1:91" s="2470" customFormat="1" ht="15">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row>
    <row r="6" spans="1:91" ht="42">
      <c r="A6" s="3325">
        <v>0</v>
      </c>
      <c r="B6" s="3326" t="s">
        <v>2655</v>
      </c>
      <c r="C6" s="3327"/>
      <c r="D6" s="3328"/>
      <c r="E6" s="3329"/>
      <c r="F6" s="3329"/>
      <c r="G6" s="3329"/>
      <c r="H6" s="3329"/>
      <c r="I6" s="3329"/>
      <c r="J6" s="3329"/>
      <c r="K6" s="3329"/>
      <c r="L6" s="3329"/>
      <c r="M6" s="3329"/>
      <c r="N6" s="3329"/>
      <c r="O6" s="3329"/>
      <c r="P6" s="3329"/>
      <c r="Q6" s="3329"/>
      <c r="R6" s="3329"/>
      <c r="S6" s="3329"/>
      <c r="T6" s="3329"/>
      <c r="U6" s="3329"/>
      <c r="V6" s="3329"/>
      <c r="W6" s="3329"/>
      <c r="X6" s="3329"/>
      <c r="Y6" s="3329"/>
      <c r="Z6" s="3330"/>
      <c r="AB6" s="3325"/>
      <c r="AC6" s="3325"/>
    </row>
    <row r="7" spans="1:91">
      <c r="B7" s="3332" t="str">
        <f ca="1">CELL("nomfichier")</f>
        <v>D:\Données\1.UPRT\0-UPRT.fait\uprt-php\www\mesimages\fichiers-uprt\ff-fiches-fabrication\ff-fiches-fabrication-maj-08-2020\[ff-5-B.collectivite-conditionnement-gastronormes.xlsx]complément</v>
      </c>
      <c r="C7" s="3332"/>
      <c r="D7" s="3332"/>
      <c r="E7" s="3332"/>
      <c r="F7" s="3332"/>
      <c r="G7" s="3332"/>
      <c r="H7" s="3332"/>
      <c r="I7" s="3332"/>
      <c r="J7" s="3332"/>
      <c r="K7" s="3332"/>
      <c r="L7" s="3332"/>
      <c r="M7" s="3332"/>
      <c r="N7" s="3332"/>
      <c r="O7" s="3332"/>
      <c r="P7" s="3332"/>
      <c r="Q7" s="3332"/>
      <c r="R7" s="3332"/>
      <c r="S7" s="3332"/>
      <c r="T7" s="3332"/>
      <c r="U7" s="3332"/>
      <c r="V7" s="3332"/>
      <c r="W7" s="3332"/>
      <c r="X7" s="3332"/>
      <c r="Y7" s="3332"/>
      <c r="Z7" s="3332"/>
    </row>
    <row r="8" spans="1:91" ht="30">
      <c r="B8" s="3333" t="s">
        <v>2656</v>
      </c>
      <c r="C8" s="3334"/>
      <c r="D8" s="3335" t="s">
        <v>2657</v>
      </c>
      <c r="E8" s="3336" t="s">
        <v>2658</v>
      </c>
      <c r="F8" s="3337"/>
      <c r="G8" s="3337"/>
      <c r="H8" s="3337"/>
      <c r="I8" s="3337"/>
      <c r="J8" s="3337"/>
      <c r="K8" s="3337"/>
      <c r="L8" s="3337"/>
      <c r="M8" s="3338"/>
      <c r="O8" s="3333" t="s">
        <v>2656</v>
      </c>
      <c r="P8" s="3334"/>
      <c r="Q8" s="3335" t="s">
        <v>2657</v>
      </c>
      <c r="R8" s="3339" t="s">
        <v>2659</v>
      </c>
      <c r="S8" s="3340"/>
      <c r="T8" s="3340"/>
      <c r="U8" s="3340"/>
      <c r="V8" s="3340"/>
      <c r="W8" s="3340"/>
      <c r="X8" s="3340"/>
      <c r="Y8" s="3340"/>
      <c r="Z8" s="3341"/>
      <c r="AD8" s="311"/>
      <c r="AE8" s="311"/>
      <c r="AF8" s="311"/>
      <c r="AG8" s="311"/>
      <c r="AH8" s="311"/>
      <c r="AI8" s="311"/>
      <c r="AJ8" s="311"/>
      <c r="AK8" s="311"/>
      <c r="AL8" s="311"/>
      <c r="AM8" s="311"/>
      <c r="AN8" s="311"/>
      <c r="AO8" s="311"/>
      <c r="AP8" s="311"/>
      <c r="AQ8" s="311"/>
      <c r="AR8" s="311"/>
      <c r="AS8" s="311"/>
      <c r="AT8" s="311"/>
      <c r="AU8" s="311"/>
      <c r="AV8" s="306"/>
      <c r="AW8" s="306"/>
      <c r="AX8" s="306"/>
      <c r="AY8" s="306"/>
      <c r="AZ8" s="306"/>
      <c r="BA8" s="306"/>
      <c r="BB8" s="306"/>
      <c r="BC8" s="306"/>
      <c r="BD8" s="306"/>
      <c r="BE8" s="306"/>
      <c r="BF8" s="306"/>
      <c r="BG8" s="306"/>
      <c r="BH8" s="306"/>
      <c r="BI8" s="306"/>
      <c r="BJ8" s="306"/>
      <c r="BK8" s="306"/>
      <c r="BL8" s="306"/>
      <c r="BM8" s="306"/>
      <c r="BN8" s="306"/>
      <c r="BO8" s="306"/>
      <c r="BP8" s="306"/>
      <c r="BQ8" s="306"/>
      <c r="BR8" s="306"/>
      <c r="BS8" s="306"/>
      <c r="BT8" s="306"/>
      <c r="BU8" s="306"/>
      <c r="BV8" s="306"/>
      <c r="BW8" s="306"/>
      <c r="BX8" s="306"/>
      <c r="BY8" s="306"/>
      <c r="BZ8" s="306"/>
      <c r="CA8" s="306"/>
      <c r="CB8" s="306"/>
      <c r="CC8" s="306"/>
      <c r="CD8" s="306"/>
      <c r="CE8" s="306"/>
      <c r="CF8" s="306"/>
      <c r="CG8" s="306"/>
      <c r="CH8" s="306"/>
      <c r="CI8" s="306"/>
      <c r="CJ8" s="306"/>
      <c r="CK8" s="306"/>
      <c r="CL8" s="306"/>
      <c r="CM8" s="306"/>
    </row>
    <row r="9" spans="1:91" ht="30">
      <c r="B9" s="3342">
        <v>45</v>
      </c>
      <c r="C9" s="3343" t="s">
        <v>2660</v>
      </c>
      <c r="D9" s="3344">
        <f>B9</f>
        <v>45</v>
      </c>
      <c r="E9" s="3345" t="s">
        <v>2661</v>
      </c>
      <c r="F9" s="3345"/>
      <c r="G9" s="3346"/>
      <c r="H9" s="3346"/>
      <c r="I9" s="3346"/>
      <c r="J9" s="3346"/>
      <c r="K9" s="3346"/>
      <c r="L9" s="3346"/>
      <c r="M9" s="3347"/>
      <c r="O9" s="3342" t="s">
        <v>2662</v>
      </c>
      <c r="P9" s="3343" t="s">
        <v>2660</v>
      </c>
      <c r="Q9" s="3348" t="str">
        <f>O9</f>
        <v>Aa</v>
      </c>
      <c r="R9" s="3349" t="s">
        <v>2661</v>
      </c>
      <c r="S9" s="3349"/>
      <c r="T9" s="3349"/>
      <c r="U9" s="3349"/>
      <c r="V9" s="3349"/>
      <c r="W9" s="3349"/>
      <c r="X9" s="3349"/>
      <c r="Y9" s="3349"/>
      <c r="Z9" s="3350"/>
      <c r="AC9" s="2524"/>
    </row>
    <row r="10" spans="1:91" ht="30">
      <c r="B10" s="3351"/>
      <c r="M10" s="3352"/>
      <c r="O10" s="3351"/>
      <c r="Z10" s="3352"/>
      <c r="AC10" s="2524"/>
      <c r="AD10" s="3353" t="s">
        <v>2663</v>
      </c>
      <c r="BE10" s="3354" t="s">
        <v>2663</v>
      </c>
    </row>
    <row r="11" spans="1:91" ht="20.25">
      <c r="B11" s="3355" t="s">
        <v>2664</v>
      </c>
      <c r="C11" s="5625" t="s">
        <v>2665</v>
      </c>
      <c r="D11" s="5626"/>
      <c r="E11" s="3356" t="s">
        <v>2666</v>
      </c>
      <c r="F11" s="5625" t="s">
        <v>2665</v>
      </c>
      <c r="G11" s="5626"/>
      <c r="H11" s="3356" t="s">
        <v>2667</v>
      </c>
      <c r="I11" s="5625" t="s">
        <v>2665</v>
      </c>
      <c r="J11" s="5626"/>
      <c r="K11" s="3356" t="s">
        <v>2668</v>
      </c>
      <c r="L11" s="5625" t="s">
        <v>2665</v>
      </c>
      <c r="M11" s="5627"/>
      <c r="O11" s="3355" t="s">
        <v>2664</v>
      </c>
      <c r="P11" s="5628" t="s">
        <v>2665</v>
      </c>
      <c r="Q11" s="5629"/>
      <c r="R11" s="3356" t="s">
        <v>2666</v>
      </c>
      <c r="S11" s="5628" t="s">
        <v>2665</v>
      </c>
      <c r="T11" s="5629"/>
      <c r="U11" s="3356" t="s">
        <v>2667</v>
      </c>
      <c r="V11" s="5628" t="s">
        <v>2665</v>
      </c>
      <c r="W11" s="5629"/>
      <c r="X11" s="3356" t="s">
        <v>2668</v>
      </c>
      <c r="Y11" s="5628" t="s">
        <v>2665</v>
      </c>
      <c r="Z11" s="5630"/>
      <c r="AC11" s="2524"/>
    </row>
    <row r="12" spans="1:91" ht="44.25">
      <c r="A12" s="2524"/>
      <c r="B12" s="3357" t="s">
        <v>675</v>
      </c>
      <c r="C12" s="3358" t="s">
        <v>2660</v>
      </c>
      <c r="D12" s="3359" t="s">
        <v>675</v>
      </c>
      <c r="E12" s="3360" t="s">
        <v>2669</v>
      </c>
      <c r="F12" s="3358" t="s">
        <v>2660</v>
      </c>
      <c r="G12" s="3361" t="s">
        <v>2669</v>
      </c>
      <c r="H12" s="3362">
        <v>1</v>
      </c>
      <c r="I12" s="3358" t="s">
        <v>2660</v>
      </c>
      <c r="J12" s="3359">
        <v>1</v>
      </c>
      <c r="K12" s="3362">
        <v>27</v>
      </c>
      <c r="L12" s="3358" t="s">
        <v>2660</v>
      </c>
      <c r="M12" s="3363">
        <v>27</v>
      </c>
      <c r="N12" s="2524"/>
      <c r="O12" s="3357" t="s">
        <v>675</v>
      </c>
      <c r="P12" s="3358" t="s">
        <v>2660</v>
      </c>
      <c r="Q12" s="3364" t="s">
        <v>675</v>
      </c>
      <c r="R12" s="3360" t="s">
        <v>2669</v>
      </c>
      <c r="S12" s="3358" t="s">
        <v>2660</v>
      </c>
      <c r="T12" s="3365" t="s">
        <v>2669</v>
      </c>
      <c r="U12" s="3362">
        <v>1</v>
      </c>
      <c r="V12" s="3358" t="s">
        <v>2660</v>
      </c>
      <c r="W12" s="3364">
        <v>1</v>
      </c>
      <c r="X12" s="3362">
        <v>27</v>
      </c>
      <c r="Y12" s="3358" t="s">
        <v>2660</v>
      </c>
      <c r="Z12" s="3366">
        <v>27</v>
      </c>
      <c r="AA12" s="2524"/>
      <c r="AB12" s="2524"/>
      <c r="AC12" s="2524"/>
      <c r="AD12" s="3367" t="s">
        <v>2670</v>
      </c>
      <c r="AE12" s="3368" t="s">
        <v>2671</v>
      </c>
      <c r="AF12" s="3369"/>
      <c r="AG12" s="3368" t="s">
        <v>2672</v>
      </c>
      <c r="AH12" s="3369"/>
      <c r="AI12" s="3368" t="s">
        <v>2673</v>
      </c>
      <c r="AJ12" s="3369"/>
      <c r="AK12" s="3368" t="s">
        <v>2674</v>
      </c>
      <c r="AL12" s="3369"/>
      <c r="AM12" s="3368" t="s">
        <v>2675</v>
      </c>
      <c r="AN12" s="3369"/>
      <c r="AO12" s="3368" t="s">
        <v>2676</v>
      </c>
      <c r="AP12" s="3369"/>
      <c r="AQ12" s="3368" t="s">
        <v>2677</v>
      </c>
      <c r="AR12" s="3369"/>
      <c r="AS12" s="3368" t="s">
        <v>2678</v>
      </c>
      <c r="AT12" s="3369"/>
      <c r="AU12" s="3368" t="s">
        <v>2679</v>
      </c>
      <c r="AV12" s="3369"/>
      <c r="AW12" s="3368" t="s">
        <v>2680</v>
      </c>
      <c r="AX12" s="3369"/>
      <c r="AY12" s="3368" t="s">
        <v>2681</v>
      </c>
      <c r="AZ12" s="3369"/>
      <c r="BA12" s="3368" t="s">
        <v>2682</v>
      </c>
      <c r="BD12" s="5648" t="s">
        <v>2683</v>
      </c>
      <c r="BE12" s="3370">
        <v>1</v>
      </c>
      <c r="BF12" s="3371"/>
      <c r="BG12" s="3372"/>
      <c r="BH12" s="3370">
        <v>2</v>
      </c>
      <c r="BI12" s="3371"/>
      <c r="BJ12" s="3372"/>
      <c r="BK12" s="3370">
        <v>3</v>
      </c>
      <c r="BL12" s="3371"/>
      <c r="BM12" s="3372"/>
      <c r="BN12" s="3370">
        <v>4</v>
      </c>
      <c r="BO12" s="3371"/>
      <c r="BP12" s="3372"/>
      <c r="BQ12" s="3370">
        <v>5</v>
      </c>
      <c r="BR12" s="3371"/>
      <c r="BS12" s="3372"/>
      <c r="BT12" s="3370">
        <v>6</v>
      </c>
      <c r="BU12" s="3371"/>
      <c r="BV12" s="3372"/>
      <c r="BW12" s="3370">
        <v>7</v>
      </c>
      <c r="BX12" s="3371"/>
      <c r="BY12" s="3372"/>
      <c r="BZ12" s="3370">
        <v>8</v>
      </c>
      <c r="CA12" s="3371"/>
      <c r="CB12" s="3372"/>
      <c r="CC12" s="3370">
        <v>9</v>
      </c>
      <c r="CD12" s="3371"/>
      <c r="CE12" s="3372"/>
      <c r="CF12" s="3370">
        <v>0</v>
      </c>
      <c r="CG12" s="3371"/>
      <c r="CH12" s="3372"/>
      <c r="CI12" s="3370" t="s">
        <v>2684</v>
      </c>
      <c r="CJ12" s="3371"/>
      <c r="CK12" s="3372"/>
      <c r="CL12" s="3373" t="s">
        <v>2685</v>
      </c>
      <c r="CM12" s="3371"/>
    </row>
    <row r="13" spans="1:91" ht="44.25" customHeight="1">
      <c r="A13" s="2524"/>
      <c r="B13" s="3357" t="s">
        <v>673</v>
      </c>
      <c r="C13" s="3358" t="s">
        <v>2660</v>
      </c>
      <c r="D13" s="3359" t="s">
        <v>673</v>
      </c>
      <c r="E13" s="3360" t="s">
        <v>2686</v>
      </c>
      <c r="F13" s="3358" t="s">
        <v>2660</v>
      </c>
      <c r="G13" s="3361" t="s">
        <v>2686</v>
      </c>
      <c r="H13" s="3362">
        <v>2</v>
      </c>
      <c r="I13" s="3358" t="s">
        <v>2660</v>
      </c>
      <c r="J13" s="3359">
        <v>2</v>
      </c>
      <c r="K13" s="3362">
        <v>28</v>
      </c>
      <c r="L13" s="3358" t="s">
        <v>2660</v>
      </c>
      <c r="M13" s="3363">
        <v>28</v>
      </c>
      <c r="N13" s="2524"/>
      <c r="O13" s="3357" t="s">
        <v>673</v>
      </c>
      <c r="P13" s="3358" t="s">
        <v>2660</v>
      </c>
      <c r="Q13" s="3364" t="s">
        <v>673</v>
      </c>
      <c r="R13" s="3360" t="s">
        <v>2686</v>
      </c>
      <c r="S13" s="3358" t="s">
        <v>2660</v>
      </c>
      <c r="T13" s="3365" t="s">
        <v>2686</v>
      </c>
      <c r="U13" s="3362">
        <v>2</v>
      </c>
      <c r="V13" s="3358" t="s">
        <v>2660</v>
      </c>
      <c r="W13" s="3364">
        <v>2</v>
      </c>
      <c r="X13" s="3362">
        <v>28</v>
      </c>
      <c r="Y13" s="3358" t="s">
        <v>2660</v>
      </c>
      <c r="Z13" s="3366">
        <v>28</v>
      </c>
      <c r="AA13" s="2524"/>
      <c r="AB13" s="2524"/>
      <c r="AC13" s="2524"/>
      <c r="AD13" s="3374"/>
      <c r="AE13" s="3375"/>
      <c r="AF13" s="3375"/>
      <c r="AG13" s="3375"/>
      <c r="AH13" s="3375"/>
      <c r="AI13" s="3375"/>
      <c r="AJ13" s="3375"/>
      <c r="AK13" s="3375"/>
      <c r="AL13" s="3375"/>
      <c r="AM13" s="3375"/>
      <c r="AN13" s="3375"/>
      <c r="AO13" s="3375"/>
      <c r="AP13" s="3375"/>
      <c r="AQ13" s="3375"/>
      <c r="AR13" s="3375"/>
      <c r="AS13" s="3375"/>
      <c r="AT13" s="3375"/>
      <c r="AU13" s="3375"/>
      <c r="AV13" s="3375"/>
      <c r="AW13" s="3375"/>
      <c r="AX13" s="3375"/>
      <c r="AY13" s="3375"/>
      <c r="AZ13" s="3375"/>
      <c r="BA13" s="3375"/>
      <c r="BD13" s="5648"/>
      <c r="BE13" s="3376" t="s">
        <v>1383</v>
      </c>
      <c r="BF13" s="3377"/>
      <c r="BG13" s="3372"/>
      <c r="BH13" s="3376" t="s">
        <v>2687</v>
      </c>
      <c r="BI13" s="3377" t="s">
        <v>2688</v>
      </c>
      <c r="BJ13" s="3372"/>
      <c r="BK13" s="3376" t="s">
        <v>1380</v>
      </c>
      <c r="BL13" s="3377" t="s">
        <v>1381</v>
      </c>
      <c r="BM13" s="3372"/>
      <c r="BN13" s="3378" t="s">
        <v>2689</v>
      </c>
      <c r="BO13" s="3377" t="s">
        <v>2690</v>
      </c>
      <c r="BP13" s="3372"/>
      <c r="BQ13" s="3376" t="s">
        <v>2691</v>
      </c>
      <c r="BR13" s="3377" t="s">
        <v>2692</v>
      </c>
      <c r="BS13" s="3372"/>
      <c r="BT13" s="3378" t="s">
        <v>2693</v>
      </c>
      <c r="BU13" s="3377" t="s">
        <v>2694</v>
      </c>
      <c r="BV13" s="3372"/>
      <c r="BW13" s="3376" t="s">
        <v>2695</v>
      </c>
      <c r="BX13" s="3377" t="s">
        <v>2696</v>
      </c>
      <c r="BY13" s="3372"/>
      <c r="BZ13" s="3376" t="s">
        <v>2697</v>
      </c>
      <c r="CA13" s="3377" t="s">
        <v>2698</v>
      </c>
      <c r="CB13" s="3372"/>
      <c r="CC13" s="3376" t="s">
        <v>2699</v>
      </c>
      <c r="CD13" s="3377" t="s">
        <v>2700</v>
      </c>
      <c r="CE13" s="3372"/>
      <c r="CF13" s="3376" t="s">
        <v>2701</v>
      </c>
      <c r="CG13" s="3377" t="s">
        <v>1384</v>
      </c>
      <c r="CH13" s="3372"/>
      <c r="CI13" s="3376" t="s">
        <v>2702</v>
      </c>
      <c r="CJ13" s="3377" t="s">
        <v>2703</v>
      </c>
      <c r="CK13" s="3372"/>
      <c r="CL13" s="3378" t="s">
        <v>2660</v>
      </c>
      <c r="CM13" s="3377" t="s">
        <v>2704</v>
      </c>
    </row>
    <row r="14" spans="1:91" ht="44.25">
      <c r="A14" s="2524"/>
      <c r="B14" s="3357" t="s">
        <v>671</v>
      </c>
      <c r="C14" s="3358" t="s">
        <v>2660</v>
      </c>
      <c r="D14" s="3359" t="s">
        <v>671</v>
      </c>
      <c r="E14" s="3360" t="s">
        <v>2705</v>
      </c>
      <c r="F14" s="3358" t="s">
        <v>2660</v>
      </c>
      <c r="G14" s="3361" t="s">
        <v>2705</v>
      </c>
      <c r="H14" s="3362">
        <v>3</v>
      </c>
      <c r="I14" s="3358" t="s">
        <v>2660</v>
      </c>
      <c r="J14" s="3359">
        <v>3</v>
      </c>
      <c r="K14" s="3362">
        <v>29</v>
      </c>
      <c r="L14" s="3358" t="s">
        <v>2660</v>
      </c>
      <c r="M14" s="3363">
        <v>29</v>
      </c>
      <c r="N14" s="2524"/>
      <c r="O14" s="3357" t="s">
        <v>671</v>
      </c>
      <c r="P14" s="3358" t="s">
        <v>2660</v>
      </c>
      <c r="Q14" s="3364" t="s">
        <v>671</v>
      </c>
      <c r="R14" s="3360" t="s">
        <v>2705</v>
      </c>
      <c r="S14" s="3358" t="s">
        <v>2660</v>
      </c>
      <c r="T14" s="3365" t="s">
        <v>2705</v>
      </c>
      <c r="U14" s="3362">
        <v>3</v>
      </c>
      <c r="V14" s="3358" t="s">
        <v>2660</v>
      </c>
      <c r="W14" s="3364">
        <v>3</v>
      </c>
      <c r="X14" s="3362">
        <v>29</v>
      </c>
      <c r="Y14" s="3358" t="s">
        <v>2660</v>
      </c>
      <c r="Z14" s="3366">
        <v>29</v>
      </c>
      <c r="AA14" s="2524"/>
      <c r="AB14" s="2524"/>
      <c r="AC14" s="2524"/>
      <c r="AD14" s="3367" t="s">
        <v>1336</v>
      </c>
      <c r="AE14" s="3379" t="s">
        <v>2706</v>
      </c>
      <c r="AF14" s="3380"/>
      <c r="AG14" s="3379" t="s">
        <v>2707</v>
      </c>
      <c r="AH14" s="3380"/>
      <c r="AI14" s="3379" t="s">
        <v>2708</v>
      </c>
      <c r="AJ14" s="3380"/>
      <c r="AK14" s="3379" t="s">
        <v>2709</v>
      </c>
      <c r="AL14" s="3380"/>
      <c r="AM14" s="3379" t="s">
        <v>1387</v>
      </c>
      <c r="AN14" s="3380"/>
      <c r="AO14" s="3379" t="s">
        <v>1418</v>
      </c>
      <c r="AP14" s="3380"/>
      <c r="AQ14" s="3379" t="s">
        <v>2710</v>
      </c>
      <c r="AR14" s="3380"/>
      <c r="AS14" s="3379" t="s">
        <v>2711</v>
      </c>
      <c r="AT14" s="3380"/>
      <c r="AU14" s="3379" t="s">
        <v>2712</v>
      </c>
      <c r="AV14" s="3380"/>
      <c r="AW14" s="3379" t="s">
        <v>1388</v>
      </c>
      <c r="AX14" s="3380"/>
      <c r="AY14" s="3379" t="s">
        <v>1389</v>
      </c>
      <c r="AZ14" s="3380"/>
      <c r="BA14" s="3379" t="s">
        <v>1390</v>
      </c>
      <c r="BD14" s="3381"/>
      <c r="BE14" s="3372"/>
      <c r="BF14" s="3372"/>
      <c r="BG14" s="3372"/>
      <c r="BH14" s="3372"/>
      <c r="BI14" s="3372"/>
      <c r="BJ14" s="3372"/>
      <c r="BK14" s="3372"/>
      <c r="BL14" s="3372"/>
      <c r="BM14" s="3372"/>
      <c r="BN14" s="3372"/>
      <c r="BO14" s="3372"/>
      <c r="BP14" s="3372"/>
      <c r="BQ14" s="3372"/>
      <c r="BR14" s="3372"/>
      <c r="BS14" s="3372"/>
      <c r="BT14" s="3372"/>
      <c r="BU14" s="3372"/>
      <c r="BV14" s="3372"/>
      <c r="BW14" s="3372"/>
      <c r="BX14" s="3372"/>
      <c r="BY14" s="3372"/>
      <c r="BZ14" s="3372"/>
      <c r="CA14" s="3372"/>
      <c r="CB14" s="3372"/>
      <c r="CC14" s="3372"/>
      <c r="CD14" s="3372"/>
      <c r="CE14" s="3372"/>
      <c r="CF14" s="3372"/>
      <c r="CG14" s="3372"/>
      <c r="CH14" s="3372"/>
      <c r="CI14" s="3372"/>
      <c r="CJ14" s="3372"/>
      <c r="CK14" s="3372"/>
      <c r="CL14" s="3372"/>
      <c r="CM14" s="3372"/>
    </row>
    <row r="15" spans="1:91" ht="44.25">
      <c r="A15" s="2524"/>
      <c r="B15" s="3357" t="s">
        <v>669</v>
      </c>
      <c r="C15" s="3358" t="s">
        <v>2660</v>
      </c>
      <c r="D15" s="3359" t="s">
        <v>669</v>
      </c>
      <c r="E15" s="3360" t="s">
        <v>2713</v>
      </c>
      <c r="F15" s="3358" t="s">
        <v>2660</v>
      </c>
      <c r="G15" s="3361" t="s">
        <v>2713</v>
      </c>
      <c r="H15" s="3362">
        <v>4</v>
      </c>
      <c r="I15" s="3358" t="s">
        <v>2660</v>
      </c>
      <c r="J15" s="3359">
        <v>4</v>
      </c>
      <c r="K15" s="3362">
        <v>30</v>
      </c>
      <c r="L15" s="3358" t="s">
        <v>2660</v>
      </c>
      <c r="M15" s="3363">
        <v>30</v>
      </c>
      <c r="N15" s="2524"/>
      <c r="O15" s="3357" t="s">
        <v>669</v>
      </c>
      <c r="P15" s="3358" t="s">
        <v>2660</v>
      </c>
      <c r="Q15" s="3364" t="s">
        <v>669</v>
      </c>
      <c r="R15" s="3360" t="s">
        <v>2713</v>
      </c>
      <c r="S15" s="3358" t="s">
        <v>2660</v>
      </c>
      <c r="T15" s="3365" t="s">
        <v>2713</v>
      </c>
      <c r="U15" s="3362">
        <v>4</v>
      </c>
      <c r="V15" s="3358" t="s">
        <v>2660</v>
      </c>
      <c r="W15" s="3364">
        <v>4</v>
      </c>
      <c r="X15" s="3362">
        <v>30</v>
      </c>
      <c r="Y15" s="3358" t="s">
        <v>2660</v>
      </c>
      <c r="Z15" s="3366">
        <v>30</v>
      </c>
      <c r="AA15" s="2524"/>
      <c r="AB15" s="2524"/>
      <c r="AC15" s="2524"/>
      <c r="AD15" s="3374"/>
      <c r="AE15" s="3382"/>
      <c r="AF15" s="3382"/>
      <c r="AG15" s="3382"/>
      <c r="AH15" s="3382"/>
      <c r="AI15" s="3382"/>
      <c r="AJ15" s="3382"/>
      <c r="AK15" s="3382"/>
      <c r="AL15" s="3382"/>
      <c r="AM15" s="3382"/>
      <c r="AN15" s="3382"/>
      <c r="AO15" s="3382"/>
      <c r="AP15" s="3382"/>
      <c r="AQ15" s="3382"/>
      <c r="AR15" s="3382"/>
      <c r="AS15" s="3382"/>
      <c r="AT15" s="3382"/>
      <c r="AU15" s="3382"/>
      <c r="AV15" s="3382"/>
      <c r="AW15" s="3382"/>
      <c r="AX15" s="3382"/>
      <c r="AY15" s="3382"/>
      <c r="AZ15" s="3382"/>
      <c r="BA15" s="3382"/>
      <c r="BD15" s="5641" t="s">
        <v>2714</v>
      </c>
      <c r="BE15" s="3383">
        <v>1</v>
      </c>
      <c r="BF15" s="3384"/>
      <c r="BG15" s="3385"/>
      <c r="BH15" s="3383">
        <v>2</v>
      </c>
      <c r="BI15" s="3384"/>
      <c r="BJ15" s="3385"/>
      <c r="BK15" s="3383">
        <v>3</v>
      </c>
      <c r="BL15" s="3384"/>
      <c r="BM15" s="3385"/>
      <c r="BN15" s="3383">
        <v>4</v>
      </c>
      <c r="BO15" s="3384"/>
      <c r="BP15" s="3385"/>
      <c r="BQ15" s="3383">
        <v>5</v>
      </c>
      <c r="BR15" s="3384"/>
      <c r="BS15" s="3385"/>
      <c r="BT15" s="3383">
        <v>6</v>
      </c>
      <c r="BU15" s="3384"/>
      <c r="BV15" s="3385"/>
      <c r="BW15" s="3383">
        <v>7</v>
      </c>
      <c r="BX15" s="3384"/>
      <c r="BY15" s="3385"/>
      <c r="BZ15" s="3383">
        <v>8</v>
      </c>
      <c r="CA15" s="3384"/>
      <c r="CB15" s="3385"/>
      <c r="CC15" s="3383">
        <v>9</v>
      </c>
      <c r="CD15" s="3384"/>
      <c r="CE15" s="3385"/>
      <c r="CF15" s="3383">
        <v>0</v>
      </c>
      <c r="CG15" s="3384"/>
      <c r="CH15" s="3385"/>
      <c r="CI15" s="3383" t="s">
        <v>2684</v>
      </c>
      <c r="CJ15" s="3384"/>
      <c r="CK15" s="3385"/>
      <c r="CL15" s="3383" t="s">
        <v>2685</v>
      </c>
      <c r="CM15" s="3384"/>
    </row>
    <row r="16" spans="1:91" ht="44.25">
      <c r="A16" s="2524"/>
      <c r="B16" s="3357" t="s">
        <v>829</v>
      </c>
      <c r="C16" s="3358" t="s">
        <v>2660</v>
      </c>
      <c r="D16" s="3359" t="s">
        <v>829</v>
      </c>
      <c r="E16" s="3360" t="s">
        <v>2715</v>
      </c>
      <c r="F16" s="3358" t="s">
        <v>2660</v>
      </c>
      <c r="G16" s="3361" t="s">
        <v>2715</v>
      </c>
      <c r="H16" s="3362">
        <v>5</v>
      </c>
      <c r="I16" s="3358" t="s">
        <v>2660</v>
      </c>
      <c r="J16" s="3359">
        <v>5</v>
      </c>
      <c r="K16" s="3362">
        <v>31</v>
      </c>
      <c r="L16" s="3358" t="s">
        <v>2660</v>
      </c>
      <c r="M16" s="3363">
        <v>31</v>
      </c>
      <c r="N16" s="2524"/>
      <c r="O16" s="3357" t="s">
        <v>829</v>
      </c>
      <c r="P16" s="3358" t="s">
        <v>2660</v>
      </c>
      <c r="Q16" s="3364" t="s">
        <v>829</v>
      </c>
      <c r="R16" s="3360" t="s">
        <v>2715</v>
      </c>
      <c r="S16" s="3358" t="s">
        <v>2660</v>
      </c>
      <c r="T16" s="3365" t="s">
        <v>2715</v>
      </c>
      <c r="U16" s="3362">
        <v>5</v>
      </c>
      <c r="V16" s="3358" t="s">
        <v>2660</v>
      </c>
      <c r="W16" s="3364">
        <v>5</v>
      </c>
      <c r="X16" s="3362">
        <v>31</v>
      </c>
      <c r="Y16" s="3358" t="s">
        <v>2660</v>
      </c>
      <c r="Z16" s="3366">
        <v>31</v>
      </c>
      <c r="AA16" s="2524"/>
      <c r="AB16" s="2524"/>
      <c r="AC16" s="2524"/>
      <c r="AD16" s="3367" t="s">
        <v>2714</v>
      </c>
      <c r="AE16" s="3386" t="s">
        <v>2706</v>
      </c>
      <c r="AF16" s="3385">
        <v>0</v>
      </c>
      <c r="AG16" s="3386" t="s">
        <v>2707</v>
      </c>
      <c r="AH16" s="3385">
        <v>0</v>
      </c>
      <c r="AI16" s="3386" t="s">
        <v>2708</v>
      </c>
      <c r="AJ16" s="3385">
        <v>0</v>
      </c>
      <c r="AK16" s="3386" t="s">
        <v>2709</v>
      </c>
      <c r="AL16" s="3385">
        <v>0</v>
      </c>
      <c r="AM16" s="3386" t="s">
        <v>1387</v>
      </c>
      <c r="AN16" s="3385">
        <v>0</v>
      </c>
      <c r="AO16" s="3386" t="s">
        <v>1418</v>
      </c>
      <c r="AP16" s="3385">
        <v>0</v>
      </c>
      <c r="AQ16" s="3386" t="s">
        <v>2710</v>
      </c>
      <c r="AR16" s="3385">
        <v>0</v>
      </c>
      <c r="AS16" s="3386" t="s">
        <v>2711</v>
      </c>
      <c r="AT16" s="3385">
        <v>0</v>
      </c>
      <c r="AU16" s="3386" t="s">
        <v>2712</v>
      </c>
      <c r="AV16" s="3385">
        <v>0</v>
      </c>
      <c r="AW16" s="3386" t="s">
        <v>1388</v>
      </c>
      <c r="AX16" s="3385">
        <v>0</v>
      </c>
      <c r="AY16" s="3386" t="s">
        <v>1389</v>
      </c>
      <c r="AZ16" s="3385">
        <v>0</v>
      </c>
      <c r="BA16" s="3386" t="s">
        <v>1390</v>
      </c>
      <c r="BD16" s="5641"/>
      <c r="BE16" s="3387" t="s">
        <v>1383</v>
      </c>
      <c r="BF16" s="3388"/>
      <c r="BG16" s="3385"/>
      <c r="BH16" s="3387" t="s">
        <v>2687</v>
      </c>
      <c r="BI16" s="3388" t="s">
        <v>2688</v>
      </c>
      <c r="BJ16" s="3385"/>
      <c r="BK16" s="3387" t="s">
        <v>1380</v>
      </c>
      <c r="BL16" s="3388" t="s">
        <v>1381</v>
      </c>
      <c r="BM16" s="3385"/>
      <c r="BN16" s="3387" t="s">
        <v>2689</v>
      </c>
      <c r="BO16" s="3388" t="s">
        <v>2690</v>
      </c>
      <c r="BP16" s="3385"/>
      <c r="BQ16" s="3387" t="s">
        <v>2691</v>
      </c>
      <c r="BR16" s="3388" t="s">
        <v>2692</v>
      </c>
      <c r="BS16" s="3385"/>
      <c r="BT16" s="3387" t="s">
        <v>2693</v>
      </c>
      <c r="BU16" s="3388" t="s">
        <v>2694</v>
      </c>
      <c r="BV16" s="3385"/>
      <c r="BW16" s="3387" t="s">
        <v>2695</v>
      </c>
      <c r="BX16" s="3388" t="s">
        <v>2696</v>
      </c>
      <c r="BY16" s="3385"/>
      <c r="BZ16" s="3387" t="s">
        <v>2697</v>
      </c>
      <c r="CA16" s="3388" t="s">
        <v>2698</v>
      </c>
      <c r="CB16" s="3385"/>
      <c r="CC16" s="3387" t="s">
        <v>2699</v>
      </c>
      <c r="CD16" s="3388" t="s">
        <v>2700</v>
      </c>
      <c r="CE16" s="3385"/>
      <c r="CF16" s="3387" t="s">
        <v>2701</v>
      </c>
      <c r="CG16" s="3388" t="s">
        <v>1384</v>
      </c>
      <c r="CH16" s="3385"/>
      <c r="CI16" s="3387" t="s">
        <v>2702</v>
      </c>
      <c r="CJ16" s="3388" t="s">
        <v>2703</v>
      </c>
      <c r="CK16" s="3385"/>
      <c r="CL16" s="3387" t="s">
        <v>2660</v>
      </c>
      <c r="CM16" s="3388" t="s">
        <v>2704</v>
      </c>
    </row>
    <row r="17" spans="1:91" ht="44.25">
      <c r="A17" s="2524"/>
      <c r="B17" s="3357" t="s">
        <v>796</v>
      </c>
      <c r="C17" s="3358" t="s">
        <v>2660</v>
      </c>
      <c r="D17" s="3359" t="s">
        <v>796</v>
      </c>
      <c r="E17" s="3360" t="s">
        <v>2716</v>
      </c>
      <c r="F17" s="3358" t="s">
        <v>2660</v>
      </c>
      <c r="G17" s="3361" t="s">
        <v>2716</v>
      </c>
      <c r="H17" s="3362">
        <v>6</v>
      </c>
      <c r="I17" s="3358" t="s">
        <v>2660</v>
      </c>
      <c r="J17" s="3359">
        <v>6</v>
      </c>
      <c r="K17" s="3362">
        <v>32</v>
      </c>
      <c r="L17" s="3358" t="s">
        <v>2660</v>
      </c>
      <c r="M17" s="3363">
        <v>32</v>
      </c>
      <c r="N17" s="2524"/>
      <c r="O17" s="3357" t="s">
        <v>796</v>
      </c>
      <c r="P17" s="3358" t="s">
        <v>2660</v>
      </c>
      <c r="Q17" s="3364" t="s">
        <v>796</v>
      </c>
      <c r="R17" s="3360" t="s">
        <v>2716</v>
      </c>
      <c r="S17" s="3358" t="s">
        <v>2660</v>
      </c>
      <c r="T17" s="3365" t="s">
        <v>2716</v>
      </c>
      <c r="U17" s="3362">
        <v>6</v>
      </c>
      <c r="V17" s="3358" t="s">
        <v>2660</v>
      </c>
      <c r="W17" s="3364">
        <v>6</v>
      </c>
      <c r="X17" s="3362">
        <v>32</v>
      </c>
      <c r="Y17" s="3358" t="s">
        <v>2660</v>
      </c>
      <c r="Z17" s="3366">
        <v>32</v>
      </c>
      <c r="AA17" s="2524"/>
      <c r="AB17" s="2524"/>
      <c r="AC17" s="2524"/>
      <c r="AD17" s="3374"/>
      <c r="AE17" s="3382"/>
      <c r="AF17" s="3382"/>
      <c r="AG17" s="3382"/>
      <c r="AH17" s="3382"/>
      <c r="AI17" s="3382"/>
      <c r="AJ17" s="3382"/>
      <c r="AK17" s="3382"/>
      <c r="AL17" s="3382"/>
      <c r="AM17" s="3382"/>
      <c r="AN17" s="3382"/>
      <c r="AO17" s="3382"/>
      <c r="AP17" s="3382"/>
      <c r="AQ17" s="3382"/>
      <c r="AR17" s="3382"/>
      <c r="AS17" s="3382"/>
      <c r="AT17" s="3382"/>
      <c r="AU17" s="3382"/>
      <c r="AV17" s="3382"/>
      <c r="AW17" s="3382"/>
      <c r="AX17" s="3382"/>
      <c r="AY17" s="3382"/>
      <c r="AZ17" s="3382"/>
      <c r="BA17" s="3382"/>
      <c r="BD17" s="3381"/>
      <c r="BE17" s="3382"/>
      <c r="BF17" s="3382"/>
      <c r="BG17" s="3382"/>
      <c r="BH17" s="3382"/>
      <c r="BI17" s="3382"/>
      <c r="BJ17" s="3382"/>
      <c r="BK17" s="3382"/>
      <c r="BL17" s="3382"/>
      <c r="BM17" s="3382"/>
      <c r="BN17" s="3382"/>
      <c r="BO17" s="3382"/>
      <c r="BP17" s="3382"/>
      <c r="BQ17" s="3382"/>
      <c r="BR17" s="3382"/>
      <c r="BS17" s="3382"/>
      <c r="BT17" s="3382"/>
      <c r="BU17" s="3382"/>
      <c r="BV17" s="3382"/>
      <c r="BW17" s="3382"/>
      <c r="BX17" s="3382"/>
      <c r="BY17" s="3382"/>
      <c r="BZ17" s="3382"/>
      <c r="CA17" s="3382"/>
      <c r="CB17" s="3382"/>
      <c r="CC17" s="3382"/>
      <c r="CD17" s="3382"/>
      <c r="CE17" s="3382"/>
      <c r="CF17" s="3382"/>
      <c r="CG17" s="3382"/>
      <c r="CH17" s="3382"/>
      <c r="CI17" s="3382"/>
      <c r="CJ17" s="3382"/>
      <c r="CK17" s="3382"/>
      <c r="CL17" s="3382"/>
      <c r="CM17" s="3382"/>
    </row>
    <row r="18" spans="1:91" ht="44.25" customHeight="1">
      <c r="A18" s="2524"/>
      <c r="B18" s="3357" t="s">
        <v>926</v>
      </c>
      <c r="C18" s="3358" t="s">
        <v>2660</v>
      </c>
      <c r="D18" s="3359" t="s">
        <v>926</v>
      </c>
      <c r="E18" s="3360" t="s">
        <v>1515</v>
      </c>
      <c r="F18" s="3358" t="s">
        <v>2660</v>
      </c>
      <c r="G18" s="3361" t="s">
        <v>1515</v>
      </c>
      <c r="H18" s="3362">
        <v>7</v>
      </c>
      <c r="I18" s="3358" t="s">
        <v>2660</v>
      </c>
      <c r="J18" s="3359">
        <v>7</v>
      </c>
      <c r="K18" s="3362">
        <v>33</v>
      </c>
      <c r="L18" s="3358" t="s">
        <v>2660</v>
      </c>
      <c r="M18" s="3363">
        <v>33</v>
      </c>
      <c r="N18" s="2524"/>
      <c r="O18" s="3357" t="s">
        <v>926</v>
      </c>
      <c r="P18" s="3358" t="s">
        <v>2660</v>
      </c>
      <c r="Q18" s="3364" t="s">
        <v>926</v>
      </c>
      <c r="R18" s="3360" t="s">
        <v>1515</v>
      </c>
      <c r="S18" s="3358" t="s">
        <v>2660</v>
      </c>
      <c r="T18" s="3365" t="s">
        <v>1515</v>
      </c>
      <c r="U18" s="3362">
        <v>7</v>
      </c>
      <c r="V18" s="3358" t="s">
        <v>2660</v>
      </c>
      <c r="W18" s="3364">
        <v>7</v>
      </c>
      <c r="X18" s="3362">
        <v>33</v>
      </c>
      <c r="Y18" s="3358" t="s">
        <v>2660</v>
      </c>
      <c r="Z18" s="3366">
        <v>33</v>
      </c>
      <c r="AA18" s="2524"/>
      <c r="AB18" s="2524"/>
      <c r="AC18" s="2524"/>
      <c r="AD18" s="3367" t="s">
        <v>2717</v>
      </c>
      <c r="AE18" s="3389" t="s">
        <v>2706</v>
      </c>
      <c r="AF18" s="3390">
        <v>0</v>
      </c>
      <c r="AG18" s="3389" t="s">
        <v>2707</v>
      </c>
      <c r="AH18" s="3390">
        <v>0</v>
      </c>
      <c r="AI18" s="3389" t="s">
        <v>2708</v>
      </c>
      <c r="AJ18" s="3390">
        <v>0</v>
      </c>
      <c r="AK18" s="3389" t="s">
        <v>2709</v>
      </c>
      <c r="AL18" s="3390">
        <v>0</v>
      </c>
      <c r="AM18" s="3389" t="s">
        <v>1387</v>
      </c>
      <c r="AN18" s="3390">
        <v>0</v>
      </c>
      <c r="AO18" s="3389" t="s">
        <v>1418</v>
      </c>
      <c r="AP18" s="3390">
        <v>0</v>
      </c>
      <c r="AQ18" s="3389" t="s">
        <v>2710</v>
      </c>
      <c r="AR18" s="3390">
        <v>0</v>
      </c>
      <c r="AS18" s="3389" t="s">
        <v>2711</v>
      </c>
      <c r="AT18" s="3390">
        <v>0</v>
      </c>
      <c r="AU18" s="3389" t="s">
        <v>2712</v>
      </c>
      <c r="AV18" s="3390">
        <v>0</v>
      </c>
      <c r="AW18" s="3389" t="s">
        <v>1388</v>
      </c>
      <c r="AX18" s="3390">
        <v>0</v>
      </c>
      <c r="AY18" s="3389" t="s">
        <v>1389</v>
      </c>
      <c r="AZ18" s="3390">
        <v>0</v>
      </c>
      <c r="BA18" s="3389" t="s">
        <v>1390</v>
      </c>
      <c r="BD18" s="5641" t="s">
        <v>2718</v>
      </c>
      <c r="BE18" s="3391">
        <v>1</v>
      </c>
      <c r="BF18" s="3392"/>
      <c r="BG18" s="3390"/>
      <c r="BH18" s="3391">
        <v>2</v>
      </c>
      <c r="BI18" s="3392"/>
      <c r="BJ18" s="3390"/>
      <c r="BK18" s="3391">
        <v>3</v>
      </c>
      <c r="BL18" s="3392"/>
      <c r="BM18" s="3390"/>
      <c r="BN18" s="3391">
        <v>4</v>
      </c>
      <c r="BO18" s="3392"/>
      <c r="BP18" s="3390"/>
      <c r="BQ18" s="3391">
        <v>5</v>
      </c>
      <c r="BR18" s="3392"/>
      <c r="BS18" s="3390"/>
      <c r="BT18" s="3391">
        <v>6</v>
      </c>
      <c r="BU18" s="3392"/>
      <c r="BV18" s="3390"/>
      <c r="BW18" s="3391">
        <v>7</v>
      </c>
      <c r="BX18" s="3392"/>
      <c r="BY18" s="3390"/>
      <c r="BZ18" s="3391">
        <v>8</v>
      </c>
      <c r="CA18" s="3392"/>
      <c r="CB18" s="3390"/>
      <c r="CC18" s="3391">
        <v>9</v>
      </c>
      <c r="CD18" s="3392"/>
      <c r="CE18" s="3390"/>
      <c r="CF18" s="3391">
        <v>0</v>
      </c>
      <c r="CG18" s="3392"/>
      <c r="CH18" s="3390"/>
      <c r="CI18" s="3391" t="s">
        <v>2684</v>
      </c>
      <c r="CJ18" s="3392"/>
      <c r="CK18" s="3390"/>
      <c r="CL18" s="3391" t="s">
        <v>2685</v>
      </c>
      <c r="CM18" s="3392"/>
    </row>
    <row r="19" spans="1:91" ht="44.25">
      <c r="A19" s="2524"/>
      <c r="B19" s="3357" t="s">
        <v>831</v>
      </c>
      <c r="C19" s="3358" t="s">
        <v>2660</v>
      </c>
      <c r="D19" s="3359" t="s">
        <v>831</v>
      </c>
      <c r="E19" s="3360" t="s">
        <v>2719</v>
      </c>
      <c r="F19" s="3358" t="s">
        <v>2660</v>
      </c>
      <c r="G19" s="3361" t="s">
        <v>2719</v>
      </c>
      <c r="H19" s="3362">
        <v>8</v>
      </c>
      <c r="I19" s="3358" t="s">
        <v>2660</v>
      </c>
      <c r="J19" s="3359">
        <v>8</v>
      </c>
      <c r="K19" s="3362">
        <v>34</v>
      </c>
      <c r="L19" s="3358" t="s">
        <v>2660</v>
      </c>
      <c r="M19" s="3363">
        <v>34</v>
      </c>
      <c r="N19" s="2524"/>
      <c r="O19" s="3357" t="s">
        <v>831</v>
      </c>
      <c r="P19" s="3358" t="s">
        <v>2660</v>
      </c>
      <c r="Q19" s="3364" t="s">
        <v>831</v>
      </c>
      <c r="R19" s="3360" t="s">
        <v>2719</v>
      </c>
      <c r="S19" s="3358" t="s">
        <v>2660</v>
      </c>
      <c r="T19" s="3365" t="s">
        <v>2719</v>
      </c>
      <c r="U19" s="3362">
        <v>8</v>
      </c>
      <c r="V19" s="3358" t="s">
        <v>2660</v>
      </c>
      <c r="W19" s="3364">
        <v>8</v>
      </c>
      <c r="X19" s="3362">
        <v>34</v>
      </c>
      <c r="Y19" s="3358" t="s">
        <v>2660</v>
      </c>
      <c r="Z19" s="3366">
        <v>34</v>
      </c>
      <c r="AA19" s="2524"/>
      <c r="AB19" s="2524"/>
      <c r="AC19" s="2524"/>
      <c r="AD19" s="3374"/>
      <c r="AE19" s="3382"/>
      <c r="AF19" s="3382"/>
      <c r="AG19" s="3382"/>
      <c r="AH19" s="3382"/>
      <c r="AI19" s="3382"/>
      <c r="AJ19" s="3382"/>
      <c r="AK19" s="3382"/>
      <c r="AL19" s="3382"/>
      <c r="AM19" s="3382"/>
      <c r="AN19" s="3382"/>
      <c r="AO19" s="3382"/>
      <c r="AP19" s="3382"/>
      <c r="AQ19" s="3382"/>
      <c r="AR19" s="3382"/>
      <c r="AS19" s="3382"/>
      <c r="AT19" s="3382"/>
      <c r="AU19" s="3382"/>
      <c r="AV19" s="3382"/>
      <c r="AW19" s="3382"/>
      <c r="AX19" s="3382"/>
      <c r="AY19" s="3382"/>
      <c r="AZ19" s="3382"/>
      <c r="BA19" s="3382"/>
      <c r="BD19" s="5641"/>
      <c r="BE19" s="3393" t="s">
        <v>1383</v>
      </c>
      <c r="BF19" s="3394"/>
      <c r="BG19" s="3390"/>
      <c r="BH19" s="3393" t="s">
        <v>2687</v>
      </c>
      <c r="BI19" s="3394" t="s">
        <v>2688</v>
      </c>
      <c r="BJ19" s="3390"/>
      <c r="BK19" s="3393" t="s">
        <v>1380</v>
      </c>
      <c r="BL19" s="3394" t="s">
        <v>1381</v>
      </c>
      <c r="BM19" s="3390"/>
      <c r="BN19" s="3393" t="s">
        <v>2689</v>
      </c>
      <c r="BO19" s="3394" t="s">
        <v>2690</v>
      </c>
      <c r="BP19" s="3390"/>
      <c r="BQ19" s="3393" t="s">
        <v>2691</v>
      </c>
      <c r="BR19" s="3394" t="s">
        <v>2692</v>
      </c>
      <c r="BS19" s="3390"/>
      <c r="BT19" s="3393" t="s">
        <v>2693</v>
      </c>
      <c r="BU19" s="3394" t="s">
        <v>2694</v>
      </c>
      <c r="BV19" s="3390"/>
      <c r="BW19" s="3393" t="s">
        <v>2695</v>
      </c>
      <c r="BX19" s="3394" t="s">
        <v>2696</v>
      </c>
      <c r="BY19" s="3390"/>
      <c r="BZ19" s="3393" t="s">
        <v>2697</v>
      </c>
      <c r="CA19" s="3394" t="s">
        <v>2698</v>
      </c>
      <c r="CB19" s="3390"/>
      <c r="CC19" s="3393" t="s">
        <v>2699</v>
      </c>
      <c r="CD19" s="3394" t="s">
        <v>2700</v>
      </c>
      <c r="CE19" s="3390"/>
      <c r="CF19" s="3393" t="s">
        <v>2701</v>
      </c>
      <c r="CG19" s="3394" t="s">
        <v>1384</v>
      </c>
      <c r="CH19" s="3390"/>
      <c r="CI19" s="3393" t="s">
        <v>2702</v>
      </c>
      <c r="CJ19" s="3394" t="s">
        <v>2703</v>
      </c>
      <c r="CK19" s="3390"/>
      <c r="CL19" s="3393" t="s">
        <v>2660</v>
      </c>
      <c r="CM19" s="3394" t="s">
        <v>2704</v>
      </c>
    </row>
    <row r="20" spans="1:91" ht="44.25">
      <c r="A20" s="2524"/>
      <c r="B20" s="3357" t="s">
        <v>881</v>
      </c>
      <c r="C20" s="3358" t="s">
        <v>2660</v>
      </c>
      <c r="D20" s="3359" t="s">
        <v>881</v>
      </c>
      <c r="E20" s="3360" t="s">
        <v>2720</v>
      </c>
      <c r="F20" s="3358" t="s">
        <v>2660</v>
      </c>
      <c r="G20" s="3361" t="s">
        <v>2720</v>
      </c>
      <c r="H20" s="3362">
        <v>9</v>
      </c>
      <c r="I20" s="3358" t="s">
        <v>2660</v>
      </c>
      <c r="J20" s="3359">
        <v>9</v>
      </c>
      <c r="K20" s="3362">
        <v>35</v>
      </c>
      <c r="L20" s="3358" t="s">
        <v>2660</v>
      </c>
      <c r="M20" s="3363">
        <v>35</v>
      </c>
      <c r="N20" s="2524"/>
      <c r="O20" s="3357" t="s">
        <v>881</v>
      </c>
      <c r="P20" s="3358" t="s">
        <v>2660</v>
      </c>
      <c r="Q20" s="3364" t="s">
        <v>881</v>
      </c>
      <c r="R20" s="3360" t="s">
        <v>2720</v>
      </c>
      <c r="S20" s="3358" t="s">
        <v>2660</v>
      </c>
      <c r="T20" s="3365" t="s">
        <v>2720</v>
      </c>
      <c r="U20" s="3362">
        <v>9</v>
      </c>
      <c r="V20" s="3358" t="s">
        <v>2660</v>
      </c>
      <c r="W20" s="3364">
        <v>9</v>
      </c>
      <c r="X20" s="3362">
        <v>35</v>
      </c>
      <c r="Y20" s="3358" t="s">
        <v>2660</v>
      </c>
      <c r="Z20" s="3366">
        <v>35</v>
      </c>
      <c r="AA20" s="2524"/>
      <c r="AB20" s="2524"/>
      <c r="AC20" s="2524"/>
      <c r="AD20" s="3367" t="s">
        <v>2721</v>
      </c>
      <c r="AE20" s="3395" t="s">
        <v>2706</v>
      </c>
      <c r="AF20" s="3396">
        <v>0</v>
      </c>
      <c r="AG20" s="3395" t="s">
        <v>2707</v>
      </c>
      <c r="AH20" s="3396">
        <v>0</v>
      </c>
      <c r="AI20" s="3395" t="s">
        <v>2708</v>
      </c>
      <c r="AJ20" s="3396">
        <v>0</v>
      </c>
      <c r="AK20" s="3395" t="s">
        <v>2709</v>
      </c>
      <c r="AL20" s="3396">
        <v>0</v>
      </c>
      <c r="AM20" s="3395" t="s">
        <v>1387</v>
      </c>
      <c r="AN20" s="3396">
        <v>0</v>
      </c>
      <c r="AO20" s="3395" t="s">
        <v>1418</v>
      </c>
      <c r="AP20" s="3396">
        <v>0</v>
      </c>
      <c r="AQ20" s="3395" t="s">
        <v>2710</v>
      </c>
      <c r="AR20" s="3396">
        <v>0</v>
      </c>
      <c r="AS20" s="3395" t="s">
        <v>2711</v>
      </c>
      <c r="AT20" s="3396">
        <v>0</v>
      </c>
      <c r="AU20" s="3395" t="s">
        <v>2712</v>
      </c>
      <c r="AV20" s="3396">
        <v>0</v>
      </c>
      <c r="AW20" s="3395" t="s">
        <v>1388</v>
      </c>
      <c r="AX20" s="3396">
        <v>0</v>
      </c>
      <c r="AY20" s="3395" t="s">
        <v>1389</v>
      </c>
      <c r="AZ20" s="3396">
        <v>0</v>
      </c>
      <c r="BA20" s="3395" t="s">
        <v>1390</v>
      </c>
      <c r="BD20" s="3374"/>
      <c r="BE20" s="3382"/>
      <c r="BF20" s="3382"/>
      <c r="BG20" s="3382"/>
      <c r="BH20" s="3382"/>
      <c r="BI20" s="3382"/>
      <c r="BJ20" s="3382"/>
      <c r="BK20" s="3382"/>
      <c r="BL20" s="3382"/>
      <c r="BM20" s="3382"/>
      <c r="BN20" s="3382"/>
      <c r="BO20" s="3382"/>
      <c r="BP20" s="3382"/>
      <c r="BQ20" s="3382"/>
      <c r="BR20" s="3382"/>
      <c r="BS20" s="3382"/>
      <c r="BT20" s="3382"/>
      <c r="BU20" s="3382"/>
      <c r="BV20" s="3382"/>
      <c r="BW20" s="3382"/>
      <c r="BX20" s="3382"/>
      <c r="BY20" s="3382"/>
      <c r="BZ20" s="3382"/>
      <c r="CA20" s="3382"/>
      <c r="CB20" s="3382"/>
      <c r="CC20" s="3382"/>
      <c r="CD20" s="3382"/>
      <c r="CE20" s="3382"/>
      <c r="CF20" s="3382"/>
      <c r="CG20" s="3382"/>
      <c r="CH20" s="3382"/>
      <c r="CI20" s="3382"/>
      <c r="CJ20" s="3382"/>
      <c r="CK20" s="3382"/>
      <c r="CL20" s="3382"/>
      <c r="CM20" s="3382"/>
    </row>
    <row r="21" spans="1:91" ht="44.25">
      <c r="A21" s="2524"/>
      <c r="B21" s="3357" t="s">
        <v>980</v>
      </c>
      <c r="C21" s="3358" t="s">
        <v>2660</v>
      </c>
      <c r="D21" s="3359" t="s">
        <v>980</v>
      </c>
      <c r="E21" s="3360" t="s">
        <v>2722</v>
      </c>
      <c r="F21" s="3358" t="s">
        <v>2660</v>
      </c>
      <c r="G21" s="3361" t="s">
        <v>2722</v>
      </c>
      <c r="H21" s="3362">
        <v>10</v>
      </c>
      <c r="I21" s="3358" t="s">
        <v>2660</v>
      </c>
      <c r="J21" s="3359">
        <v>10</v>
      </c>
      <c r="K21" s="3362">
        <v>36</v>
      </c>
      <c r="L21" s="3358" t="s">
        <v>2660</v>
      </c>
      <c r="M21" s="3363">
        <v>36</v>
      </c>
      <c r="N21" s="2524"/>
      <c r="O21" s="3357" t="s">
        <v>980</v>
      </c>
      <c r="P21" s="3358" t="s">
        <v>2660</v>
      </c>
      <c r="Q21" s="3364" t="s">
        <v>980</v>
      </c>
      <c r="R21" s="3360" t="s">
        <v>2722</v>
      </c>
      <c r="S21" s="3358" t="s">
        <v>2660</v>
      </c>
      <c r="T21" s="3365" t="s">
        <v>2722</v>
      </c>
      <c r="U21" s="3362">
        <v>10</v>
      </c>
      <c r="V21" s="3358" t="s">
        <v>2660</v>
      </c>
      <c r="W21" s="3364">
        <v>10</v>
      </c>
      <c r="X21" s="3362">
        <v>36</v>
      </c>
      <c r="Y21" s="3358" t="s">
        <v>2660</v>
      </c>
      <c r="Z21" s="3366">
        <v>36</v>
      </c>
      <c r="AA21" s="2524"/>
      <c r="AB21" s="2524"/>
      <c r="AC21" s="2524"/>
      <c r="AD21" s="3374"/>
      <c r="AE21" s="3382"/>
      <c r="AF21" s="3382"/>
      <c r="AG21" s="3382"/>
      <c r="AH21" s="3382"/>
      <c r="AI21" s="3382"/>
      <c r="AJ21" s="3382"/>
      <c r="AK21" s="3382"/>
      <c r="AL21" s="3382"/>
      <c r="AM21" s="3382"/>
      <c r="AN21" s="3382"/>
      <c r="AO21" s="3382"/>
      <c r="AP21" s="3382"/>
      <c r="AQ21" s="3382"/>
      <c r="AR21" s="3382"/>
      <c r="AS21" s="3382"/>
      <c r="AT21" s="3382"/>
      <c r="AU21" s="3382"/>
      <c r="AV21" s="3382"/>
      <c r="AW21" s="3382"/>
      <c r="AX21" s="3382"/>
      <c r="AY21" s="3382"/>
      <c r="AZ21" s="3382"/>
      <c r="BA21" s="3382"/>
      <c r="BD21" s="5641" t="s">
        <v>2723</v>
      </c>
      <c r="BE21" s="3397">
        <v>1</v>
      </c>
      <c r="BF21" s="3398"/>
      <c r="BG21" s="3396"/>
      <c r="BH21" s="3397">
        <v>2</v>
      </c>
      <c r="BI21" s="3398"/>
      <c r="BJ21" s="3396"/>
      <c r="BK21" s="3397">
        <v>3</v>
      </c>
      <c r="BL21" s="3398"/>
      <c r="BM21" s="3396"/>
      <c r="BN21" s="3397">
        <v>4</v>
      </c>
      <c r="BO21" s="3398"/>
      <c r="BP21" s="3396"/>
      <c r="BQ21" s="3397">
        <v>5</v>
      </c>
      <c r="BR21" s="3398"/>
      <c r="BS21" s="3396"/>
      <c r="BT21" s="3397">
        <v>6</v>
      </c>
      <c r="BU21" s="3398"/>
      <c r="BV21" s="3396"/>
      <c r="BW21" s="3397">
        <v>7</v>
      </c>
      <c r="BX21" s="3398"/>
      <c r="BY21" s="3396"/>
      <c r="BZ21" s="3397">
        <v>8</v>
      </c>
      <c r="CA21" s="3398"/>
      <c r="CB21" s="3396"/>
      <c r="CC21" s="3397">
        <v>9</v>
      </c>
      <c r="CD21" s="3398"/>
      <c r="CE21" s="3396"/>
      <c r="CF21" s="3397">
        <v>0</v>
      </c>
      <c r="CG21" s="3398"/>
      <c r="CH21" s="3396"/>
      <c r="CI21" s="3397" t="s">
        <v>2684</v>
      </c>
      <c r="CJ21" s="3398"/>
      <c r="CK21" s="3396"/>
      <c r="CL21" s="3397" t="s">
        <v>2685</v>
      </c>
      <c r="CM21" s="3398"/>
    </row>
    <row r="22" spans="1:91" ht="44.25">
      <c r="A22" s="2524"/>
      <c r="B22" s="3357" t="s">
        <v>2253</v>
      </c>
      <c r="C22" s="3358" t="s">
        <v>2660</v>
      </c>
      <c r="D22" s="3359" t="s">
        <v>2253</v>
      </c>
      <c r="E22" s="3360" t="s">
        <v>2724</v>
      </c>
      <c r="F22" s="3358" t="s">
        <v>2660</v>
      </c>
      <c r="G22" s="3361" t="s">
        <v>2724</v>
      </c>
      <c r="H22" s="3362">
        <v>11</v>
      </c>
      <c r="I22" s="3358" t="s">
        <v>2660</v>
      </c>
      <c r="J22" s="3359">
        <v>11</v>
      </c>
      <c r="K22" s="3362">
        <v>37</v>
      </c>
      <c r="L22" s="3358" t="s">
        <v>2660</v>
      </c>
      <c r="M22" s="3363">
        <v>37</v>
      </c>
      <c r="N22" s="2524"/>
      <c r="O22" s="3357" t="s">
        <v>2253</v>
      </c>
      <c r="P22" s="3358" t="s">
        <v>2660</v>
      </c>
      <c r="Q22" s="3364" t="s">
        <v>2253</v>
      </c>
      <c r="R22" s="3360" t="s">
        <v>2724</v>
      </c>
      <c r="S22" s="3358" t="s">
        <v>2660</v>
      </c>
      <c r="T22" s="3365" t="s">
        <v>2724</v>
      </c>
      <c r="U22" s="3362">
        <v>11</v>
      </c>
      <c r="V22" s="3358" t="s">
        <v>2660</v>
      </c>
      <c r="W22" s="3364">
        <v>11</v>
      </c>
      <c r="X22" s="3362">
        <v>37</v>
      </c>
      <c r="Y22" s="3358" t="s">
        <v>2660</v>
      </c>
      <c r="Z22" s="3366">
        <v>37</v>
      </c>
      <c r="AA22" s="2524"/>
      <c r="AB22" s="2524"/>
      <c r="AC22" s="2524"/>
      <c r="AD22" s="3367" t="s">
        <v>2725</v>
      </c>
      <c r="AE22" s="3399" t="s">
        <v>2706</v>
      </c>
      <c r="AF22" s="3400">
        <v>0</v>
      </c>
      <c r="AG22" s="3399" t="s">
        <v>2707</v>
      </c>
      <c r="AH22" s="3400">
        <v>0</v>
      </c>
      <c r="AI22" s="3399" t="s">
        <v>2708</v>
      </c>
      <c r="AJ22" s="3400">
        <v>0</v>
      </c>
      <c r="AK22" s="3399" t="s">
        <v>2709</v>
      </c>
      <c r="AL22" s="3400">
        <v>0</v>
      </c>
      <c r="AM22" s="3399" t="s">
        <v>1387</v>
      </c>
      <c r="AN22" s="3400">
        <v>0</v>
      </c>
      <c r="AO22" s="3399" t="s">
        <v>1418</v>
      </c>
      <c r="AP22" s="3400">
        <v>0</v>
      </c>
      <c r="AQ22" s="3399" t="s">
        <v>2710</v>
      </c>
      <c r="AR22" s="3400">
        <v>0</v>
      </c>
      <c r="AS22" s="3399" t="s">
        <v>2711</v>
      </c>
      <c r="AT22" s="3400">
        <v>0</v>
      </c>
      <c r="AU22" s="3399" t="s">
        <v>2712</v>
      </c>
      <c r="AV22" s="3400">
        <v>0</v>
      </c>
      <c r="AW22" s="3399" t="s">
        <v>1388</v>
      </c>
      <c r="AX22" s="3400">
        <v>0</v>
      </c>
      <c r="AY22" s="3399" t="s">
        <v>1389</v>
      </c>
      <c r="AZ22" s="3400">
        <v>0</v>
      </c>
      <c r="BA22" s="3399" t="s">
        <v>1390</v>
      </c>
      <c r="BD22" s="5641"/>
      <c r="BE22" s="3401" t="s">
        <v>1383</v>
      </c>
      <c r="BF22" s="3402"/>
      <c r="BG22" s="3396"/>
      <c r="BH22" s="3401" t="s">
        <v>2687</v>
      </c>
      <c r="BI22" s="3402" t="s">
        <v>2688</v>
      </c>
      <c r="BJ22" s="3396"/>
      <c r="BK22" s="3401" t="s">
        <v>1380</v>
      </c>
      <c r="BL22" s="3402" t="s">
        <v>1381</v>
      </c>
      <c r="BM22" s="3396"/>
      <c r="BN22" s="3401" t="s">
        <v>2689</v>
      </c>
      <c r="BO22" s="3402" t="s">
        <v>2690</v>
      </c>
      <c r="BP22" s="3396"/>
      <c r="BQ22" s="3401" t="s">
        <v>2691</v>
      </c>
      <c r="BR22" s="3402" t="s">
        <v>2692</v>
      </c>
      <c r="BS22" s="3396"/>
      <c r="BT22" s="3401" t="s">
        <v>2693</v>
      </c>
      <c r="BU22" s="3402" t="s">
        <v>2694</v>
      </c>
      <c r="BV22" s="3396"/>
      <c r="BW22" s="3401" t="s">
        <v>2695</v>
      </c>
      <c r="BX22" s="3402" t="s">
        <v>2696</v>
      </c>
      <c r="BY22" s="3396"/>
      <c r="BZ22" s="3401" t="s">
        <v>2697</v>
      </c>
      <c r="CA22" s="3402" t="s">
        <v>2698</v>
      </c>
      <c r="CB22" s="3396"/>
      <c r="CC22" s="3401" t="s">
        <v>2699</v>
      </c>
      <c r="CD22" s="3402" t="s">
        <v>2700</v>
      </c>
      <c r="CE22" s="3396"/>
      <c r="CF22" s="3401" t="s">
        <v>2701</v>
      </c>
      <c r="CG22" s="3402" t="s">
        <v>1384</v>
      </c>
      <c r="CH22" s="3396"/>
      <c r="CI22" s="3401" t="s">
        <v>2702</v>
      </c>
      <c r="CJ22" s="3402" t="s">
        <v>2703</v>
      </c>
      <c r="CK22" s="3396"/>
      <c r="CL22" s="3401" t="s">
        <v>2660</v>
      </c>
      <c r="CM22" s="3402" t="s">
        <v>2704</v>
      </c>
    </row>
    <row r="23" spans="1:91" ht="44.25">
      <c r="A23" s="2524"/>
      <c r="B23" s="3357" t="s">
        <v>134</v>
      </c>
      <c r="C23" s="3358" t="s">
        <v>2660</v>
      </c>
      <c r="D23" s="3359" t="s">
        <v>134</v>
      </c>
      <c r="E23" s="3360" t="s">
        <v>2726</v>
      </c>
      <c r="F23" s="3358" t="s">
        <v>2660</v>
      </c>
      <c r="G23" s="3361" t="s">
        <v>2726</v>
      </c>
      <c r="H23" s="3362">
        <v>12</v>
      </c>
      <c r="I23" s="3358" t="s">
        <v>2660</v>
      </c>
      <c r="J23" s="3403">
        <v>12</v>
      </c>
      <c r="K23" s="3362">
        <v>38</v>
      </c>
      <c r="L23" s="3358" t="s">
        <v>2660</v>
      </c>
      <c r="M23" s="3363">
        <v>38</v>
      </c>
      <c r="N23" s="2524"/>
      <c r="O23" s="3357" t="s">
        <v>134</v>
      </c>
      <c r="P23" s="3358" t="s">
        <v>2660</v>
      </c>
      <c r="Q23" s="3364" t="s">
        <v>134</v>
      </c>
      <c r="R23" s="3360" t="s">
        <v>2726</v>
      </c>
      <c r="S23" s="3358" t="s">
        <v>2660</v>
      </c>
      <c r="T23" s="3365" t="s">
        <v>2726</v>
      </c>
      <c r="U23" s="3362">
        <v>12</v>
      </c>
      <c r="V23" s="3358" t="s">
        <v>2660</v>
      </c>
      <c r="W23" s="3364">
        <v>12</v>
      </c>
      <c r="X23" s="3362">
        <v>38</v>
      </c>
      <c r="Y23" s="3358" t="s">
        <v>2660</v>
      </c>
      <c r="Z23" s="3366">
        <v>38</v>
      </c>
      <c r="AA23" s="2524"/>
      <c r="AB23" s="2524"/>
      <c r="AC23" s="2524"/>
      <c r="BD23" s="3374"/>
      <c r="BE23" s="3382"/>
      <c r="BF23" s="3382"/>
      <c r="BG23" s="3382"/>
      <c r="BH23" s="3382"/>
      <c r="BI23" s="3382"/>
      <c r="BJ23" s="3382"/>
      <c r="BK23" s="3382"/>
      <c r="BL23" s="3382"/>
      <c r="BM23" s="3382"/>
      <c r="BN23" s="3382"/>
      <c r="BO23" s="3382"/>
      <c r="BP23" s="3382"/>
      <c r="BQ23" s="3382"/>
      <c r="BR23" s="3382"/>
      <c r="BS23" s="3382"/>
      <c r="BT23" s="3382"/>
      <c r="BU23" s="3382"/>
      <c r="BV23" s="3382"/>
      <c r="BW23" s="3382"/>
      <c r="BX23" s="3382"/>
      <c r="BY23" s="3382"/>
      <c r="BZ23" s="3382"/>
      <c r="CA23" s="3382"/>
      <c r="CB23" s="3382"/>
      <c r="CC23" s="3382"/>
      <c r="CD23" s="3382"/>
      <c r="CE23" s="3382"/>
      <c r="CF23" s="3382"/>
      <c r="CG23" s="3382"/>
      <c r="CH23" s="3382"/>
      <c r="CI23" s="3382"/>
      <c r="CJ23" s="3382"/>
      <c r="CK23" s="3382"/>
      <c r="CL23" s="3382"/>
      <c r="CM23" s="3382"/>
    </row>
    <row r="24" spans="1:91" ht="44.25">
      <c r="A24" s="2524"/>
      <c r="B24" s="3357" t="s">
        <v>793</v>
      </c>
      <c r="C24" s="3358" t="s">
        <v>2660</v>
      </c>
      <c r="D24" s="3359" t="s">
        <v>793</v>
      </c>
      <c r="E24" s="3360" t="s">
        <v>2727</v>
      </c>
      <c r="F24" s="3358" t="s">
        <v>2660</v>
      </c>
      <c r="G24" s="3361" t="s">
        <v>2727</v>
      </c>
      <c r="H24" s="3362">
        <v>13</v>
      </c>
      <c r="I24" s="3358" t="s">
        <v>2660</v>
      </c>
      <c r="J24" s="3403">
        <v>13</v>
      </c>
      <c r="K24" s="3362">
        <v>39</v>
      </c>
      <c r="L24" s="3358" t="s">
        <v>2660</v>
      </c>
      <c r="M24" s="3363">
        <v>39</v>
      </c>
      <c r="N24" s="2524"/>
      <c r="O24" s="3357" t="s">
        <v>793</v>
      </c>
      <c r="P24" s="3358" t="s">
        <v>2660</v>
      </c>
      <c r="Q24" s="3364" t="s">
        <v>793</v>
      </c>
      <c r="R24" s="3360" t="s">
        <v>2727</v>
      </c>
      <c r="S24" s="3358" t="s">
        <v>2660</v>
      </c>
      <c r="T24" s="3365" t="s">
        <v>2727</v>
      </c>
      <c r="U24" s="3362">
        <v>13</v>
      </c>
      <c r="V24" s="3358" t="s">
        <v>2660</v>
      </c>
      <c r="W24" s="3364">
        <v>13</v>
      </c>
      <c r="X24" s="3362">
        <v>39</v>
      </c>
      <c r="Y24" s="3358" t="s">
        <v>2660</v>
      </c>
      <c r="Z24" s="3366">
        <v>39</v>
      </c>
      <c r="AA24" s="2524"/>
      <c r="AB24" s="2524"/>
      <c r="AC24" s="2524"/>
      <c r="AD24" s="3353" t="s">
        <v>2728</v>
      </c>
      <c r="BD24" s="5641" t="s">
        <v>2725</v>
      </c>
      <c r="BE24" s="3404">
        <v>1</v>
      </c>
      <c r="BF24" s="3405"/>
      <c r="BG24" s="3400"/>
      <c r="BH24" s="3404">
        <v>2</v>
      </c>
      <c r="BI24" s="3405"/>
      <c r="BJ24" s="3400"/>
      <c r="BK24" s="3404">
        <v>3</v>
      </c>
      <c r="BL24" s="3405"/>
      <c r="BM24" s="3400"/>
      <c r="BN24" s="3404">
        <v>4</v>
      </c>
      <c r="BO24" s="3405"/>
      <c r="BP24" s="3400"/>
      <c r="BQ24" s="3404">
        <v>5</v>
      </c>
      <c r="BR24" s="3405"/>
      <c r="BS24" s="3400"/>
      <c r="BT24" s="3404">
        <v>6</v>
      </c>
      <c r="BU24" s="3405"/>
      <c r="BV24" s="3400"/>
      <c r="BW24" s="3404">
        <v>7</v>
      </c>
      <c r="BX24" s="3405"/>
      <c r="BY24" s="3400"/>
      <c r="BZ24" s="3404">
        <v>8</v>
      </c>
      <c r="CA24" s="3405"/>
      <c r="CB24" s="3400"/>
      <c r="CC24" s="3404">
        <v>9</v>
      </c>
      <c r="CD24" s="3405"/>
      <c r="CE24" s="3400"/>
      <c r="CF24" s="3404">
        <v>0</v>
      </c>
      <c r="CG24" s="3405"/>
      <c r="CH24" s="3400"/>
      <c r="CI24" s="3404" t="s">
        <v>2684</v>
      </c>
      <c r="CJ24" s="3405"/>
      <c r="CK24" s="3400"/>
      <c r="CL24" s="3404" t="s">
        <v>2685</v>
      </c>
      <c r="CM24" s="3405"/>
    </row>
    <row r="25" spans="1:91" ht="46.5">
      <c r="A25" s="2524"/>
      <c r="B25" s="3357" t="s">
        <v>1068</v>
      </c>
      <c r="C25" s="3358" t="s">
        <v>2660</v>
      </c>
      <c r="D25" s="3359" t="s">
        <v>1068</v>
      </c>
      <c r="E25" s="3360" t="s">
        <v>2729</v>
      </c>
      <c r="F25" s="3358" t="s">
        <v>2660</v>
      </c>
      <c r="G25" s="3361" t="s">
        <v>2729</v>
      </c>
      <c r="H25" s="3362">
        <v>14</v>
      </c>
      <c r="I25" s="3358" t="s">
        <v>2660</v>
      </c>
      <c r="J25" s="3403">
        <v>14</v>
      </c>
      <c r="K25" s="3362">
        <v>40</v>
      </c>
      <c r="L25" s="3358" t="s">
        <v>2660</v>
      </c>
      <c r="M25" s="3363">
        <v>40</v>
      </c>
      <c r="N25" s="2524"/>
      <c r="O25" s="3357" t="s">
        <v>1068</v>
      </c>
      <c r="P25" s="3358" t="s">
        <v>2660</v>
      </c>
      <c r="Q25" s="3364" t="s">
        <v>1068</v>
      </c>
      <c r="R25" s="3360" t="s">
        <v>2729</v>
      </c>
      <c r="S25" s="3358" t="s">
        <v>2660</v>
      </c>
      <c r="T25" s="3365" t="s">
        <v>2729</v>
      </c>
      <c r="U25" s="3362">
        <v>14</v>
      </c>
      <c r="V25" s="3358" t="s">
        <v>2660</v>
      </c>
      <c r="W25" s="3364">
        <v>14</v>
      </c>
      <c r="X25" s="3362">
        <v>40</v>
      </c>
      <c r="Y25" s="3358" t="s">
        <v>2660</v>
      </c>
      <c r="Z25" s="3366">
        <v>40</v>
      </c>
      <c r="AA25" s="2524"/>
      <c r="AB25" s="2524"/>
      <c r="AC25" s="2524"/>
      <c r="AD25" s="3367" t="s">
        <v>2670</v>
      </c>
      <c r="AE25" s="3406" t="s">
        <v>2730</v>
      </c>
      <c r="AF25" s="3407"/>
      <c r="AG25" s="3406" t="s">
        <v>2731</v>
      </c>
      <c r="AH25" s="3407"/>
      <c r="AI25" s="3406" t="s">
        <v>2732</v>
      </c>
      <c r="AJ25" s="3407"/>
      <c r="AK25" s="3406" t="s">
        <v>2733</v>
      </c>
      <c r="AL25" s="3407"/>
      <c r="AM25" s="3406" t="s">
        <v>2734</v>
      </c>
      <c r="AN25" s="3407"/>
      <c r="AO25" s="3406" t="s">
        <v>2735</v>
      </c>
      <c r="AP25" s="3407"/>
      <c r="AQ25" s="3406" t="s">
        <v>2736</v>
      </c>
      <c r="AR25" s="3407"/>
      <c r="AS25" s="3406" t="s">
        <v>2737</v>
      </c>
      <c r="AT25" s="3407"/>
      <c r="AU25" s="3406" t="s">
        <v>2738</v>
      </c>
      <c r="AV25" s="3407"/>
      <c r="AW25" s="3406" t="s">
        <v>2739</v>
      </c>
      <c r="AX25" s="3407"/>
      <c r="AY25" s="3406" t="s">
        <v>2740</v>
      </c>
      <c r="AZ25" s="3407"/>
      <c r="BA25" s="3406" t="s">
        <v>2741</v>
      </c>
      <c r="BD25" s="5641"/>
      <c r="BE25" s="3408" t="s">
        <v>1383</v>
      </c>
      <c r="BF25" s="3409"/>
      <c r="BG25" s="3400"/>
      <c r="BH25" s="3408" t="s">
        <v>2687</v>
      </c>
      <c r="BI25" s="3409" t="s">
        <v>2688</v>
      </c>
      <c r="BJ25" s="3400"/>
      <c r="BK25" s="3408" t="s">
        <v>1380</v>
      </c>
      <c r="BL25" s="3409" t="s">
        <v>1381</v>
      </c>
      <c r="BM25" s="3400"/>
      <c r="BN25" s="3408" t="s">
        <v>2689</v>
      </c>
      <c r="BO25" s="3409" t="s">
        <v>2690</v>
      </c>
      <c r="BP25" s="3400"/>
      <c r="BQ25" s="3408" t="s">
        <v>2691</v>
      </c>
      <c r="BR25" s="3409" t="s">
        <v>2692</v>
      </c>
      <c r="BS25" s="3400"/>
      <c r="BT25" s="3408" t="s">
        <v>2693</v>
      </c>
      <c r="BU25" s="3409" t="s">
        <v>2694</v>
      </c>
      <c r="BV25" s="3400"/>
      <c r="BW25" s="3408" t="s">
        <v>2695</v>
      </c>
      <c r="BX25" s="3409" t="s">
        <v>2696</v>
      </c>
      <c r="BY25" s="3400"/>
      <c r="BZ25" s="3408" t="s">
        <v>2697</v>
      </c>
      <c r="CA25" s="3409" t="s">
        <v>2698</v>
      </c>
      <c r="CB25" s="3400"/>
      <c r="CC25" s="3408" t="s">
        <v>2699</v>
      </c>
      <c r="CD25" s="3409" t="s">
        <v>2700</v>
      </c>
      <c r="CE25" s="3400"/>
      <c r="CF25" s="3408" t="s">
        <v>2701</v>
      </c>
      <c r="CG25" s="3409" t="s">
        <v>1384</v>
      </c>
      <c r="CH25" s="3400"/>
      <c r="CI25" s="3408" t="s">
        <v>2702</v>
      </c>
      <c r="CJ25" s="3409" t="s">
        <v>2703</v>
      </c>
      <c r="CK25" s="3400"/>
      <c r="CL25" s="3408" t="s">
        <v>2660</v>
      </c>
      <c r="CM25" s="3409" t="s">
        <v>2704</v>
      </c>
    </row>
    <row r="26" spans="1:91" ht="44.25">
      <c r="A26" s="2524"/>
      <c r="B26" s="3357" t="s">
        <v>2742</v>
      </c>
      <c r="C26" s="3358" t="s">
        <v>2660</v>
      </c>
      <c r="D26" s="3359" t="s">
        <v>2742</v>
      </c>
      <c r="E26" s="3360" t="s">
        <v>2743</v>
      </c>
      <c r="F26" s="3358" t="s">
        <v>2660</v>
      </c>
      <c r="G26" s="3361" t="s">
        <v>2743</v>
      </c>
      <c r="H26" s="3362">
        <v>15</v>
      </c>
      <c r="I26" s="3358" t="s">
        <v>2660</v>
      </c>
      <c r="J26" s="3403">
        <v>15</v>
      </c>
      <c r="K26" s="3362">
        <v>41</v>
      </c>
      <c r="L26" s="3358" t="s">
        <v>2660</v>
      </c>
      <c r="M26" s="3363">
        <v>41</v>
      </c>
      <c r="N26" s="2524"/>
      <c r="O26" s="3357" t="s">
        <v>2742</v>
      </c>
      <c r="P26" s="3358" t="s">
        <v>2660</v>
      </c>
      <c r="Q26" s="3364" t="s">
        <v>2742</v>
      </c>
      <c r="R26" s="3360" t="s">
        <v>2743</v>
      </c>
      <c r="S26" s="3358" t="s">
        <v>2660</v>
      </c>
      <c r="T26" s="3365" t="s">
        <v>2743</v>
      </c>
      <c r="U26" s="3362">
        <v>15</v>
      </c>
      <c r="V26" s="3358" t="s">
        <v>2660</v>
      </c>
      <c r="W26" s="3364">
        <v>15</v>
      </c>
      <c r="X26" s="3362">
        <v>41</v>
      </c>
      <c r="Y26" s="3358" t="s">
        <v>2660</v>
      </c>
      <c r="Z26" s="3366">
        <v>41</v>
      </c>
      <c r="AA26" s="2524"/>
      <c r="AB26" s="2524"/>
      <c r="AC26" s="2524"/>
      <c r="AD26" s="3374"/>
      <c r="AE26" s="3410"/>
      <c r="AF26" s="3410"/>
      <c r="AG26" s="3410"/>
      <c r="AH26" s="3410"/>
      <c r="AI26" s="3410"/>
      <c r="AJ26" s="3410"/>
      <c r="AK26" s="3410"/>
      <c r="AL26" s="3410"/>
      <c r="AM26" s="3410"/>
      <c r="AN26" s="3410"/>
      <c r="AO26" s="3410"/>
      <c r="AP26" s="3410"/>
      <c r="AQ26" s="3410"/>
      <c r="AR26" s="3410"/>
      <c r="AS26" s="3410"/>
      <c r="AT26" s="3410"/>
      <c r="AU26" s="3410"/>
      <c r="AV26" s="3410"/>
      <c r="AW26" s="3410"/>
      <c r="AX26" s="3410"/>
      <c r="AY26" s="3410"/>
      <c r="AZ26" s="3410"/>
      <c r="BA26" s="3410"/>
      <c r="BD26" s="3374"/>
      <c r="BE26" s="3382"/>
      <c r="BF26" s="3382"/>
      <c r="BG26" s="3382"/>
      <c r="BH26" s="3382"/>
      <c r="BI26" s="3382"/>
      <c r="BJ26" s="3382"/>
      <c r="BK26" s="3382"/>
      <c r="BL26" s="3382"/>
      <c r="BM26" s="3382"/>
      <c r="BN26" s="3382"/>
      <c r="BO26" s="3382"/>
      <c r="BP26" s="3382"/>
      <c r="BQ26" s="3382"/>
      <c r="BR26" s="3382"/>
      <c r="BS26" s="3382"/>
      <c r="BT26" s="3382"/>
      <c r="BU26" s="3382"/>
      <c r="BV26" s="3382"/>
      <c r="BW26" s="3382"/>
      <c r="BX26" s="3382"/>
      <c r="BY26" s="3382"/>
      <c r="BZ26" s="3382"/>
      <c r="CA26" s="3382"/>
      <c r="CB26" s="3382"/>
      <c r="CC26" s="3382"/>
      <c r="CD26" s="3382"/>
      <c r="CE26" s="3382"/>
      <c r="CF26" s="3382"/>
      <c r="CG26" s="3382"/>
      <c r="CH26" s="3382"/>
      <c r="CI26" s="3382"/>
      <c r="CJ26" s="3382"/>
      <c r="CK26" s="3382"/>
      <c r="CL26" s="3382"/>
      <c r="CM26" s="3382"/>
    </row>
    <row r="27" spans="1:91" ht="44.25">
      <c r="A27" s="2524"/>
      <c r="B27" s="3357" t="s">
        <v>794</v>
      </c>
      <c r="C27" s="3358" t="s">
        <v>2660</v>
      </c>
      <c r="D27" s="3359" t="s">
        <v>794</v>
      </c>
      <c r="E27" s="3360" t="s">
        <v>1420</v>
      </c>
      <c r="F27" s="3358" t="s">
        <v>2660</v>
      </c>
      <c r="G27" s="3361" t="s">
        <v>1420</v>
      </c>
      <c r="H27" s="3362">
        <v>16</v>
      </c>
      <c r="I27" s="3358" t="s">
        <v>2660</v>
      </c>
      <c r="J27" s="3403">
        <v>16</v>
      </c>
      <c r="K27" s="3362">
        <v>42</v>
      </c>
      <c r="L27" s="3358" t="s">
        <v>2660</v>
      </c>
      <c r="M27" s="3363">
        <v>42</v>
      </c>
      <c r="N27" s="2524"/>
      <c r="O27" s="3357" t="s">
        <v>794</v>
      </c>
      <c r="P27" s="3358" t="s">
        <v>2660</v>
      </c>
      <c r="Q27" s="3364" t="s">
        <v>794</v>
      </c>
      <c r="R27" s="3360" t="s">
        <v>1420</v>
      </c>
      <c r="S27" s="3358" t="s">
        <v>2660</v>
      </c>
      <c r="T27" s="3365" t="s">
        <v>1420</v>
      </c>
      <c r="U27" s="3362">
        <v>16</v>
      </c>
      <c r="V27" s="3358" t="s">
        <v>2660</v>
      </c>
      <c r="W27" s="3364">
        <v>16</v>
      </c>
      <c r="X27" s="3362">
        <v>42</v>
      </c>
      <c r="Y27" s="3358" t="s">
        <v>2660</v>
      </c>
      <c r="Z27" s="3366">
        <v>42</v>
      </c>
      <c r="AA27" s="2524"/>
      <c r="AB27" s="2524"/>
      <c r="AC27" s="2524"/>
      <c r="AD27" s="3367" t="s">
        <v>1336</v>
      </c>
      <c r="AE27" s="3411" t="s">
        <v>1391</v>
      </c>
      <c r="AF27" s="3412"/>
      <c r="AG27" s="3411" t="s">
        <v>2744</v>
      </c>
      <c r="AH27" s="3412"/>
      <c r="AI27" s="3411" t="s">
        <v>2745</v>
      </c>
      <c r="AJ27" s="3412"/>
      <c r="AK27" s="3411" t="s">
        <v>2746</v>
      </c>
      <c r="AL27" s="3412"/>
      <c r="AM27" s="3411" t="s">
        <v>2747</v>
      </c>
      <c r="AN27" s="3412"/>
      <c r="AO27" s="3411" t="s">
        <v>2748</v>
      </c>
      <c r="AP27" s="3412"/>
      <c r="AQ27" s="3411" t="s">
        <v>2749</v>
      </c>
      <c r="AR27" s="3412"/>
      <c r="AS27" s="3411" t="s">
        <v>2750</v>
      </c>
      <c r="AT27" s="3412"/>
      <c r="AU27" s="3411" t="s">
        <v>2751</v>
      </c>
      <c r="AV27" s="3412"/>
      <c r="AW27" s="3411" t="s">
        <v>2752</v>
      </c>
      <c r="AX27" s="3412"/>
      <c r="AY27" s="3411" t="s">
        <v>2753</v>
      </c>
      <c r="AZ27" s="3412"/>
      <c r="BA27" s="3411" t="s">
        <v>2754</v>
      </c>
      <c r="BD27" s="3374"/>
      <c r="BE27" s="3354" t="s">
        <v>2755</v>
      </c>
      <c r="BF27" s="3382"/>
      <c r="BG27" s="3382"/>
      <c r="BH27" s="3382"/>
      <c r="BI27" s="3382"/>
      <c r="BJ27" s="3382"/>
      <c r="BK27" s="3382"/>
      <c r="BL27" s="3382"/>
      <c r="BM27" s="3382"/>
      <c r="BN27" s="3382"/>
      <c r="BO27" s="3382"/>
      <c r="BP27" s="3382"/>
      <c r="BQ27" s="3382"/>
      <c r="BR27" s="3382"/>
      <c r="BS27" s="3382"/>
      <c r="BT27" s="3382"/>
      <c r="BU27" s="3382"/>
      <c r="BV27" s="3382"/>
      <c r="BW27" s="3382"/>
      <c r="BX27" s="3382"/>
      <c r="BY27" s="3382"/>
      <c r="BZ27" s="3382"/>
      <c r="CA27" s="3382"/>
      <c r="CB27" s="3382"/>
      <c r="CC27" s="3382"/>
      <c r="CD27" s="3382"/>
      <c r="CE27" s="3382"/>
      <c r="CF27" s="3382"/>
      <c r="CG27" s="3382"/>
      <c r="CH27" s="3382"/>
      <c r="CI27" s="3382"/>
      <c r="CJ27" s="3382"/>
      <c r="CK27" s="3382"/>
      <c r="CL27" s="3382"/>
      <c r="CM27" s="3382"/>
    </row>
    <row r="28" spans="1:91" ht="44.25">
      <c r="A28" s="2524"/>
      <c r="B28" s="3357" t="s">
        <v>1133</v>
      </c>
      <c r="C28" s="3358" t="s">
        <v>2660</v>
      </c>
      <c r="D28" s="3359" t="s">
        <v>1133</v>
      </c>
      <c r="E28" s="3360" t="s">
        <v>1419</v>
      </c>
      <c r="F28" s="3358" t="s">
        <v>2660</v>
      </c>
      <c r="G28" s="3361" t="s">
        <v>1419</v>
      </c>
      <c r="H28" s="3362">
        <v>17</v>
      </c>
      <c r="I28" s="3358" t="s">
        <v>2660</v>
      </c>
      <c r="J28" s="3403">
        <v>17</v>
      </c>
      <c r="K28" s="3362">
        <v>43</v>
      </c>
      <c r="L28" s="3358" t="s">
        <v>2660</v>
      </c>
      <c r="M28" s="3363">
        <v>43</v>
      </c>
      <c r="N28" s="2524"/>
      <c r="O28" s="3357" t="s">
        <v>1133</v>
      </c>
      <c r="P28" s="3358" t="s">
        <v>2660</v>
      </c>
      <c r="Q28" s="3364" t="s">
        <v>1133</v>
      </c>
      <c r="R28" s="3360" t="s">
        <v>1419</v>
      </c>
      <c r="S28" s="3358" t="s">
        <v>2660</v>
      </c>
      <c r="T28" s="3365" t="s">
        <v>1419</v>
      </c>
      <c r="U28" s="3362">
        <v>17</v>
      </c>
      <c r="V28" s="3358" t="s">
        <v>2660</v>
      </c>
      <c r="W28" s="3364">
        <v>17</v>
      </c>
      <c r="X28" s="3362">
        <v>43</v>
      </c>
      <c r="Y28" s="3358" t="s">
        <v>2660</v>
      </c>
      <c r="Z28" s="3366">
        <v>43</v>
      </c>
      <c r="AA28" s="2524"/>
      <c r="AB28" s="2524"/>
      <c r="AC28" s="2524"/>
      <c r="AD28" s="3374"/>
      <c r="AE28" s="3413"/>
      <c r="AF28" s="3413"/>
      <c r="AG28" s="3413"/>
      <c r="AH28" s="3413"/>
      <c r="AI28" s="3413"/>
      <c r="AJ28" s="3413"/>
      <c r="AK28" s="3413"/>
      <c r="AL28" s="3413"/>
      <c r="AM28" s="3413"/>
      <c r="AN28" s="3413"/>
      <c r="AO28" s="3413"/>
      <c r="AP28" s="3413"/>
      <c r="AQ28" s="3413"/>
      <c r="AR28" s="3413"/>
      <c r="AS28" s="3413"/>
      <c r="AT28" s="3413"/>
      <c r="AU28" s="3413"/>
      <c r="AV28" s="3413"/>
      <c r="AW28" s="3413"/>
      <c r="AX28" s="3413"/>
      <c r="AY28" s="3413"/>
      <c r="AZ28" s="3413"/>
      <c r="BA28" s="3413"/>
      <c r="BD28" s="5648" t="s">
        <v>2683</v>
      </c>
      <c r="BE28" s="3370" t="s">
        <v>675</v>
      </c>
      <c r="BF28" s="3371"/>
      <c r="BG28" s="3372"/>
      <c r="BH28" s="3370" t="s">
        <v>1093</v>
      </c>
      <c r="BI28" s="3371"/>
      <c r="BJ28" s="3372"/>
      <c r="BK28" s="3370" t="s">
        <v>829</v>
      </c>
      <c r="BL28" s="3371"/>
      <c r="BM28" s="3372"/>
      <c r="BN28" s="3370" t="s">
        <v>830</v>
      </c>
      <c r="BO28" s="3371"/>
      <c r="BP28" s="3372"/>
      <c r="BQ28" s="3370" t="s">
        <v>832</v>
      </c>
      <c r="BR28" s="3371"/>
      <c r="BS28" s="3372"/>
      <c r="BT28" s="3370" t="s">
        <v>2756</v>
      </c>
      <c r="BU28" s="3371"/>
      <c r="BV28" s="3372"/>
      <c r="BW28" s="3370" t="s">
        <v>960</v>
      </c>
      <c r="BX28" s="3371"/>
      <c r="BY28" s="3372"/>
      <c r="BZ28" s="3370" t="s">
        <v>881</v>
      </c>
      <c r="CA28" s="3371"/>
      <c r="CB28" s="3372"/>
      <c r="CC28" s="3370" t="s">
        <v>2742</v>
      </c>
      <c r="CD28" s="3371"/>
      <c r="CE28" s="3372"/>
      <c r="CF28" s="3370" t="s">
        <v>794</v>
      </c>
      <c r="CG28" s="3371"/>
      <c r="CH28" s="3372"/>
      <c r="CI28" s="3370" t="s">
        <v>2757</v>
      </c>
      <c r="CJ28" s="3371"/>
      <c r="CK28" s="3372"/>
      <c r="CL28" s="3370" t="s">
        <v>2758</v>
      </c>
      <c r="CM28" s="3371"/>
    </row>
    <row r="29" spans="1:91" ht="44.25">
      <c r="A29" s="2524"/>
      <c r="B29" s="3357" t="s">
        <v>830</v>
      </c>
      <c r="C29" s="3358" t="s">
        <v>2660</v>
      </c>
      <c r="D29" s="3359" t="s">
        <v>830</v>
      </c>
      <c r="E29" s="3360" t="s">
        <v>2759</v>
      </c>
      <c r="F29" s="3358" t="s">
        <v>2660</v>
      </c>
      <c r="G29" s="3361" t="s">
        <v>2759</v>
      </c>
      <c r="H29" s="3362">
        <v>18</v>
      </c>
      <c r="I29" s="3358" t="s">
        <v>2660</v>
      </c>
      <c r="J29" s="3403">
        <v>18</v>
      </c>
      <c r="K29" s="3362">
        <v>44</v>
      </c>
      <c r="L29" s="3358" t="s">
        <v>2660</v>
      </c>
      <c r="M29" s="3363">
        <v>44</v>
      </c>
      <c r="N29" s="2524"/>
      <c r="O29" s="3357" t="s">
        <v>830</v>
      </c>
      <c r="P29" s="3358" t="s">
        <v>2660</v>
      </c>
      <c r="Q29" s="3364" t="s">
        <v>830</v>
      </c>
      <c r="R29" s="3360" t="s">
        <v>2759</v>
      </c>
      <c r="S29" s="3358" t="s">
        <v>2660</v>
      </c>
      <c r="T29" s="3365" t="s">
        <v>2759</v>
      </c>
      <c r="U29" s="3362">
        <v>18</v>
      </c>
      <c r="V29" s="3358" t="s">
        <v>2660</v>
      </c>
      <c r="W29" s="3364">
        <v>18</v>
      </c>
      <c r="X29" s="3362">
        <v>44</v>
      </c>
      <c r="Y29" s="3358" t="s">
        <v>2660</v>
      </c>
      <c r="Z29" s="3366">
        <v>44</v>
      </c>
      <c r="AA29" s="2524"/>
      <c r="AB29" s="2524"/>
      <c r="AC29" s="2524"/>
      <c r="AD29" s="3367" t="s">
        <v>2714</v>
      </c>
      <c r="AE29" s="3414" t="s">
        <v>1391</v>
      </c>
      <c r="AF29" s="3415">
        <v>0</v>
      </c>
      <c r="AG29" s="3414" t="s">
        <v>2744</v>
      </c>
      <c r="AH29" s="3415">
        <v>0</v>
      </c>
      <c r="AI29" s="3414" t="s">
        <v>2745</v>
      </c>
      <c r="AJ29" s="3415">
        <v>0</v>
      </c>
      <c r="AK29" s="3414" t="s">
        <v>2746</v>
      </c>
      <c r="AL29" s="3415">
        <v>0</v>
      </c>
      <c r="AM29" s="3414" t="s">
        <v>2747</v>
      </c>
      <c r="AN29" s="3415">
        <v>0</v>
      </c>
      <c r="AO29" s="3414" t="s">
        <v>2748</v>
      </c>
      <c r="AP29" s="3415">
        <v>0</v>
      </c>
      <c r="AQ29" s="3414" t="s">
        <v>2749</v>
      </c>
      <c r="AR29" s="3415">
        <v>0</v>
      </c>
      <c r="AS29" s="3416" t="s">
        <v>2750</v>
      </c>
      <c r="AT29" s="3415">
        <v>0</v>
      </c>
      <c r="AU29" s="3414" t="s">
        <v>2751</v>
      </c>
      <c r="AV29" s="3415">
        <v>0</v>
      </c>
      <c r="AW29" s="3414" t="s">
        <v>2752</v>
      </c>
      <c r="AX29" s="3415">
        <v>0</v>
      </c>
      <c r="AY29" s="3414" t="s">
        <v>2753</v>
      </c>
      <c r="AZ29" s="3415">
        <v>0</v>
      </c>
      <c r="BA29" s="3414" t="s">
        <v>2754</v>
      </c>
      <c r="BD29" s="5648"/>
      <c r="BE29" s="3376" t="s">
        <v>2669</v>
      </c>
      <c r="BF29" s="3377"/>
      <c r="BG29" s="3372"/>
      <c r="BH29" s="3376" t="s">
        <v>2760</v>
      </c>
      <c r="BI29" s="3377"/>
      <c r="BJ29" s="3372"/>
      <c r="BK29" s="3376" t="s">
        <v>2715</v>
      </c>
      <c r="BL29" s="3377"/>
      <c r="BM29" s="3372"/>
      <c r="BN29" s="3376" t="s">
        <v>2759</v>
      </c>
      <c r="BO29" s="3377"/>
      <c r="BP29" s="3372"/>
      <c r="BQ29" s="3376" t="s">
        <v>1404</v>
      </c>
      <c r="BR29" s="3377"/>
      <c r="BS29" s="3372"/>
      <c r="BT29" s="3376" t="s">
        <v>2761</v>
      </c>
      <c r="BU29" s="3377"/>
      <c r="BV29" s="3372"/>
      <c r="BW29" s="3376" t="s">
        <v>1405</v>
      </c>
      <c r="BX29" s="3377"/>
      <c r="BY29" s="3372"/>
      <c r="BZ29" s="3376" t="s">
        <v>2720</v>
      </c>
      <c r="CA29" s="3377"/>
      <c r="CB29" s="3372"/>
      <c r="CC29" s="3376" t="s">
        <v>2743</v>
      </c>
      <c r="CD29" s="3377"/>
      <c r="CE29" s="3372"/>
      <c r="CF29" s="3376" t="s">
        <v>1420</v>
      </c>
      <c r="CG29" s="3377"/>
      <c r="CH29" s="3372"/>
      <c r="CI29" s="3376" t="s">
        <v>2700</v>
      </c>
      <c r="CJ29" s="3377"/>
      <c r="CK29" s="3372"/>
      <c r="CL29" s="3376"/>
      <c r="CM29" s="3377" t="s">
        <v>2762</v>
      </c>
    </row>
    <row r="30" spans="1:91" ht="44.25">
      <c r="A30" s="2524"/>
      <c r="B30" s="3357" t="s">
        <v>892</v>
      </c>
      <c r="C30" s="3358" t="s">
        <v>2660</v>
      </c>
      <c r="D30" s="3359" t="s">
        <v>892</v>
      </c>
      <c r="E30" s="3360" t="s">
        <v>2763</v>
      </c>
      <c r="F30" s="3358" t="s">
        <v>2660</v>
      </c>
      <c r="G30" s="3361" t="s">
        <v>2763</v>
      </c>
      <c r="H30" s="3362">
        <v>19</v>
      </c>
      <c r="I30" s="3358" t="s">
        <v>2660</v>
      </c>
      <c r="J30" s="3403">
        <v>19</v>
      </c>
      <c r="K30" s="3362">
        <v>45</v>
      </c>
      <c r="L30" s="3358" t="s">
        <v>2660</v>
      </c>
      <c r="M30" s="3363">
        <v>45</v>
      </c>
      <c r="N30" s="2524"/>
      <c r="O30" s="3357" t="s">
        <v>892</v>
      </c>
      <c r="P30" s="3358" t="s">
        <v>2660</v>
      </c>
      <c r="Q30" s="3364" t="s">
        <v>892</v>
      </c>
      <c r="R30" s="3360" t="s">
        <v>2763</v>
      </c>
      <c r="S30" s="3358" t="s">
        <v>2660</v>
      </c>
      <c r="T30" s="3365" t="s">
        <v>2763</v>
      </c>
      <c r="U30" s="3362">
        <v>19</v>
      </c>
      <c r="V30" s="3358" t="s">
        <v>2660</v>
      </c>
      <c r="W30" s="3364">
        <v>19</v>
      </c>
      <c r="X30" s="3362">
        <v>45</v>
      </c>
      <c r="Y30" s="3358" t="s">
        <v>2660</v>
      </c>
      <c r="Z30" s="3366">
        <v>45</v>
      </c>
      <c r="AA30" s="2524"/>
      <c r="AB30" s="2524"/>
      <c r="AC30" s="2524"/>
      <c r="AD30" s="3374"/>
      <c r="AE30" s="3413"/>
      <c r="AF30" s="3413"/>
      <c r="AG30" s="3413"/>
      <c r="AH30" s="3413"/>
      <c r="AI30" s="3413"/>
      <c r="AJ30" s="3413"/>
      <c r="AK30" s="3413"/>
      <c r="AL30" s="3413"/>
      <c r="AM30" s="3413"/>
      <c r="AN30" s="3413"/>
      <c r="AO30" s="3413"/>
      <c r="AP30" s="3413"/>
      <c r="AQ30" s="3413"/>
      <c r="AR30" s="3413"/>
      <c r="AS30" s="3417"/>
      <c r="AT30" s="3413"/>
      <c r="AU30" s="3413"/>
      <c r="AV30" s="3413"/>
      <c r="AW30" s="3413"/>
      <c r="AX30" s="3413"/>
      <c r="AY30" s="3413"/>
      <c r="AZ30" s="3413"/>
      <c r="BA30" s="3413"/>
      <c r="BD30" s="3381"/>
      <c r="BE30" s="3372"/>
      <c r="BF30" s="3372"/>
      <c r="BG30" s="3372"/>
      <c r="BH30" s="3372"/>
      <c r="BI30" s="3372"/>
      <c r="BJ30" s="3372"/>
      <c r="BK30" s="3372"/>
      <c r="BL30" s="3372"/>
      <c r="BM30" s="3372"/>
      <c r="BN30" s="3372"/>
      <c r="BO30" s="3372"/>
      <c r="BP30" s="3372"/>
      <c r="BQ30" s="3372"/>
      <c r="BR30" s="3372"/>
      <c r="BS30" s="3372"/>
      <c r="BT30" s="3372"/>
      <c r="BU30" s="3372"/>
      <c r="BV30" s="3372"/>
      <c r="BW30" s="3372"/>
      <c r="BX30" s="3372"/>
      <c r="BY30" s="3372"/>
      <c r="BZ30" s="3372"/>
      <c r="CA30" s="3372"/>
      <c r="CB30" s="3372"/>
      <c r="CC30" s="3372"/>
      <c r="CD30" s="3372"/>
      <c r="CE30" s="3372"/>
      <c r="CF30" s="3372"/>
      <c r="CG30" s="3372"/>
      <c r="CH30" s="3372"/>
      <c r="CI30" s="3372"/>
      <c r="CJ30" s="3372"/>
      <c r="CK30" s="3372"/>
      <c r="CL30" s="3372"/>
      <c r="CM30" s="3372"/>
    </row>
    <row r="31" spans="1:91" ht="44.25">
      <c r="A31" s="2524"/>
      <c r="B31" s="3357" t="s">
        <v>832</v>
      </c>
      <c r="C31" s="3358" t="s">
        <v>2660</v>
      </c>
      <c r="D31" s="3359" t="s">
        <v>832</v>
      </c>
      <c r="E31" s="3360" t="s">
        <v>1404</v>
      </c>
      <c r="F31" s="3358" t="s">
        <v>2660</v>
      </c>
      <c r="G31" s="3361" t="s">
        <v>1404</v>
      </c>
      <c r="H31" s="3362">
        <v>20</v>
      </c>
      <c r="I31" s="3358" t="s">
        <v>2660</v>
      </c>
      <c r="J31" s="3403">
        <v>20</v>
      </c>
      <c r="K31" s="3362">
        <v>46</v>
      </c>
      <c r="L31" s="3358" t="s">
        <v>2660</v>
      </c>
      <c r="M31" s="3363">
        <v>46</v>
      </c>
      <c r="N31" s="2524"/>
      <c r="O31" s="3357" t="s">
        <v>832</v>
      </c>
      <c r="P31" s="3358" t="s">
        <v>2660</v>
      </c>
      <c r="Q31" s="3364" t="s">
        <v>832</v>
      </c>
      <c r="R31" s="3360" t="s">
        <v>1404</v>
      </c>
      <c r="S31" s="3358" t="s">
        <v>2660</v>
      </c>
      <c r="T31" s="3365" t="s">
        <v>1404</v>
      </c>
      <c r="U31" s="3362">
        <v>20</v>
      </c>
      <c r="V31" s="3358" t="s">
        <v>2660</v>
      </c>
      <c r="W31" s="3364">
        <v>20</v>
      </c>
      <c r="X31" s="3362">
        <v>46</v>
      </c>
      <c r="Y31" s="3358" t="s">
        <v>2660</v>
      </c>
      <c r="Z31" s="3366">
        <v>46</v>
      </c>
      <c r="AA31" s="2524"/>
      <c r="AB31" s="2524"/>
      <c r="AC31" s="2524"/>
      <c r="AD31" s="3367" t="s">
        <v>2717</v>
      </c>
      <c r="AE31" s="3418" t="s">
        <v>1391</v>
      </c>
      <c r="AF31" s="3419">
        <v>0</v>
      </c>
      <c r="AG31" s="3418" t="s">
        <v>2744</v>
      </c>
      <c r="AH31" s="3419">
        <v>0</v>
      </c>
      <c r="AI31" s="3418" t="s">
        <v>2745</v>
      </c>
      <c r="AJ31" s="3419">
        <v>0</v>
      </c>
      <c r="AK31" s="3418" t="s">
        <v>2746</v>
      </c>
      <c r="AL31" s="3419">
        <v>0</v>
      </c>
      <c r="AM31" s="3418" t="s">
        <v>2747</v>
      </c>
      <c r="AN31" s="3419">
        <v>0</v>
      </c>
      <c r="AO31" s="3418" t="s">
        <v>2748</v>
      </c>
      <c r="AP31" s="3419">
        <v>0</v>
      </c>
      <c r="AQ31" s="3418" t="s">
        <v>2749</v>
      </c>
      <c r="AR31" s="3419">
        <v>0</v>
      </c>
      <c r="AS31" s="3418" t="s">
        <v>2750</v>
      </c>
      <c r="AT31" s="3419">
        <v>0</v>
      </c>
      <c r="AU31" s="3418" t="s">
        <v>2751</v>
      </c>
      <c r="AV31" s="3419">
        <v>0</v>
      </c>
      <c r="AW31" s="3418" t="s">
        <v>2752</v>
      </c>
      <c r="AX31" s="3419">
        <v>0</v>
      </c>
      <c r="AY31" s="3418" t="s">
        <v>2753</v>
      </c>
      <c r="AZ31" s="3419">
        <v>0</v>
      </c>
      <c r="BA31" s="3418" t="s">
        <v>2754</v>
      </c>
      <c r="BD31" s="5641" t="s">
        <v>2714</v>
      </c>
      <c r="BE31" s="3383" t="s">
        <v>675</v>
      </c>
      <c r="BF31" s="3384"/>
      <c r="BG31" s="3385"/>
      <c r="BH31" s="3383" t="s">
        <v>1093</v>
      </c>
      <c r="BI31" s="3384"/>
      <c r="BJ31" s="3385"/>
      <c r="BK31" s="3383" t="s">
        <v>829</v>
      </c>
      <c r="BL31" s="3384"/>
      <c r="BM31" s="3385"/>
      <c r="BN31" s="3383" t="s">
        <v>830</v>
      </c>
      <c r="BO31" s="3384"/>
      <c r="BP31" s="3385"/>
      <c r="BQ31" s="3383" t="s">
        <v>832</v>
      </c>
      <c r="BR31" s="3384"/>
      <c r="BS31" s="3385"/>
      <c r="BT31" s="3383" t="s">
        <v>2756</v>
      </c>
      <c r="BU31" s="3384"/>
      <c r="BV31" s="3385"/>
      <c r="BW31" s="3383" t="s">
        <v>960</v>
      </c>
      <c r="BX31" s="3384"/>
      <c r="BY31" s="3385"/>
      <c r="BZ31" s="3383" t="s">
        <v>881</v>
      </c>
      <c r="CA31" s="3384"/>
      <c r="CB31" s="3385"/>
      <c r="CC31" s="3383" t="s">
        <v>2742</v>
      </c>
      <c r="CD31" s="3384"/>
      <c r="CE31" s="3385"/>
      <c r="CF31" s="3383" t="s">
        <v>794</v>
      </c>
      <c r="CG31" s="3384"/>
      <c r="CH31" s="3385"/>
      <c r="CI31" s="3383" t="s">
        <v>2757</v>
      </c>
      <c r="CJ31" s="3384"/>
      <c r="CK31" s="3385"/>
      <c r="CL31" s="3383" t="s">
        <v>2758</v>
      </c>
      <c r="CM31" s="3384"/>
    </row>
    <row r="32" spans="1:91" ht="44.25">
      <c r="A32" s="2524"/>
      <c r="B32" s="3357" t="s">
        <v>960</v>
      </c>
      <c r="C32" s="3358" t="s">
        <v>2660</v>
      </c>
      <c r="D32" s="3359" t="s">
        <v>960</v>
      </c>
      <c r="E32" s="3360" t="s">
        <v>1405</v>
      </c>
      <c r="F32" s="3358" t="s">
        <v>2660</v>
      </c>
      <c r="G32" s="3361" t="s">
        <v>1405</v>
      </c>
      <c r="H32" s="3362">
        <v>21</v>
      </c>
      <c r="I32" s="3358" t="s">
        <v>2660</v>
      </c>
      <c r="J32" s="3403">
        <v>21</v>
      </c>
      <c r="K32" s="3362">
        <v>47</v>
      </c>
      <c r="L32" s="3358" t="s">
        <v>2660</v>
      </c>
      <c r="M32" s="3363">
        <v>47</v>
      </c>
      <c r="N32" s="2524"/>
      <c r="O32" s="3357" t="s">
        <v>960</v>
      </c>
      <c r="P32" s="3358" t="s">
        <v>2660</v>
      </c>
      <c r="Q32" s="3364" t="s">
        <v>960</v>
      </c>
      <c r="R32" s="3360" t="s">
        <v>1405</v>
      </c>
      <c r="S32" s="3358" t="s">
        <v>2660</v>
      </c>
      <c r="T32" s="3365" t="s">
        <v>1405</v>
      </c>
      <c r="U32" s="3362">
        <v>21</v>
      </c>
      <c r="V32" s="3358" t="s">
        <v>2660</v>
      </c>
      <c r="W32" s="3364">
        <v>21</v>
      </c>
      <c r="X32" s="3362">
        <v>47</v>
      </c>
      <c r="Y32" s="3358" t="s">
        <v>2660</v>
      </c>
      <c r="Z32" s="3366">
        <v>47</v>
      </c>
      <c r="AA32" s="2524"/>
      <c r="AB32" s="2524"/>
      <c r="AC32" s="2524"/>
      <c r="AD32" s="3374"/>
      <c r="AE32" s="3413"/>
      <c r="AF32" s="3413"/>
      <c r="AG32" s="3413"/>
      <c r="AH32" s="3413"/>
      <c r="AI32" s="3413"/>
      <c r="AJ32" s="3413"/>
      <c r="AK32" s="3413"/>
      <c r="AL32" s="3413"/>
      <c r="AM32" s="3413"/>
      <c r="AN32" s="3413"/>
      <c r="AO32" s="3413"/>
      <c r="AP32" s="3413"/>
      <c r="AQ32" s="3413"/>
      <c r="AR32" s="3413"/>
      <c r="AS32" s="3413"/>
      <c r="AT32" s="3413"/>
      <c r="AU32" s="3413"/>
      <c r="AV32" s="3413"/>
      <c r="AW32" s="3413"/>
      <c r="AX32" s="3413"/>
      <c r="AY32" s="3413"/>
      <c r="AZ32" s="3413"/>
      <c r="BA32" s="3413"/>
      <c r="BD32" s="5641"/>
      <c r="BE32" s="3387" t="s">
        <v>2669</v>
      </c>
      <c r="BF32" s="3388"/>
      <c r="BG32" s="3385"/>
      <c r="BH32" s="3387" t="s">
        <v>2760</v>
      </c>
      <c r="BI32" s="3388"/>
      <c r="BJ32" s="3385"/>
      <c r="BK32" s="3387" t="s">
        <v>2715</v>
      </c>
      <c r="BL32" s="3388"/>
      <c r="BM32" s="3385"/>
      <c r="BN32" s="3387" t="s">
        <v>2759</v>
      </c>
      <c r="BO32" s="3388"/>
      <c r="BP32" s="3385"/>
      <c r="BQ32" s="3387" t="s">
        <v>1404</v>
      </c>
      <c r="BR32" s="3388"/>
      <c r="BS32" s="3385"/>
      <c r="BT32" s="3387" t="s">
        <v>2761</v>
      </c>
      <c r="BU32" s="3388"/>
      <c r="BV32" s="3385"/>
      <c r="BW32" s="3387" t="s">
        <v>1405</v>
      </c>
      <c r="BX32" s="3388"/>
      <c r="BY32" s="3385"/>
      <c r="BZ32" s="3387" t="s">
        <v>2720</v>
      </c>
      <c r="CA32" s="3388"/>
      <c r="CB32" s="3385"/>
      <c r="CC32" s="3387" t="s">
        <v>2743</v>
      </c>
      <c r="CD32" s="3388"/>
      <c r="CE32" s="3385"/>
      <c r="CF32" s="3387" t="s">
        <v>1420</v>
      </c>
      <c r="CG32" s="3388"/>
      <c r="CH32" s="3385"/>
      <c r="CI32" s="3387" t="s">
        <v>2700</v>
      </c>
      <c r="CJ32" s="3388"/>
      <c r="CK32" s="3385"/>
      <c r="CL32" s="3387"/>
      <c r="CM32" s="3388" t="s">
        <v>2762</v>
      </c>
    </row>
    <row r="33" spans="1:91" ht="44.25">
      <c r="A33" s="2524"/>
      <c r="B33" s="3357" t="s">
        <v>981</v>
      </c>
      <c r="C33" s="3358" t="s">
        <v>2660</v>
      </c>
      <c r="D33" s="3359" t="s">
        <v>981</v>
      </c>
      <c r="E33" s="3360" t="s">
        <v>2764</v>
      </c>
      <c r="F33" s="3358" t="s">
        <v>2660</v>
      </c>
      <c r="G33" s="3361" t="s">
        <v>2764</v>
      </c>
      <c r="H33" s="3362">
        <v>22</v>
      </c>
      <c r="I33" s="3358" t="s">
        <v>2660</v>
      </c>
      <c r="J33" s="3403">
        <v>22</v>
      </c>
      <c r="K33" s="3362">
        <v>48</v>
      </c>
      <c r="L33" s="3358" t="s">
        <v>2660</v>
      </c>
      <c r="M33" s="3363">
        <v>48</v>
      </c>
      <c r="N33" s="2524"/>
      <c r="O33" s="3357" t="s">
        <v>981</v>
      </c>
      <c r="P33" s="3358" t="s">
        <v>2660</v>
      </c>
      <c r="Q33" s="3364" t="s">
        <v>981</v>
      </c>
      <c r="R33" s="3360" t="s">
        <v>2764</v>
      </c>
      <c r="S33" s="3358" t="s">
        <v>2660</v>
      </c>
      <c r="T33" s="3365" t="s">
        <v>2764</v>
      </c>
      <c r="U33" s="3362">
        <v>22</v>
      </c>
      <c r="V33" s="3358" t="s">
        <v>2660</v>
      </c>
      <c r="W33" s="3364">
        <v>22</v>
      </c>
      <c r="X33" s="3362">
        <v>48</v>
      </c>
      <c r="Y33" s="3358" t="s">
        <v>2660</v>
      </c>
      <c r="Z33" s="3366">
        <v>48</v>
      </c>
      <c r="AA33" s="2524"/>
      <c r="AB33" s="2524"/>
      <c r="AC33" s="2524"/>
      <c r="AD33" s="3367" t="s">
        <v>2721</v>
      </c>
      <c r="AE33" s="3420" t="s">
        <v>1391</v>
      </c>
      <c r="AF33" s="3421">
        <v>0</v>
      </c>
      <c r="AG33" s="3420" t="s">
        <v>2744</v>
      </c>
      <c r="AH33" s="3421">
        <v>0</v>
      </c>
      <c r="AI33" s="3420" t="s">
        <v>2745</v>
      </c>
      <c r="AJ33" s="3421">
        <v>0</v>
      </c>
      <c r="AK33" s="3420" t="s">
        <v>2746</v>
      </c>
      <c r="AL33" s="3421">
        <v>0</v>
      </c>
      <c r="AM33" s="3420" t="s">
        <v>2747</v>
      </c>
      <c r="AN33" s="3421">
        <v>0</v>
      </c>
      <c r="AO33" s="3420" t="s">
        <v>2748</v>
      </c>
      <c r="AP33" s="3421">
        <v>0</v>
      </c>
      <c r="AQ33" s="3420" t="s">
        <v>2749</v>
      </c>
      <c r="AR33" s="3421">
        <v>0</v>
      </c>
      <c r="AS33" s="3420" t="s">
        <v>2750</v>
      </c>
      <c r="AT33" s="3421">
        <v>0</v>
      </c>
      <c r="AU33" s="3420" t="s">
        <v>2751</v>
      </c>
      <c r="AV33" s="3421">
        <v>0</v>
      </c>
      <c r="AW33" s="3420" t="s">
        <v>2752</v>
      </c>
      <c r="AX33" s="3421">
        <v>0</v>
      </c>
      <c r="AY33" s="3420" t="s">
        <v>2753</v>
      </c>
      <c r="AZ33" s="3421">
        <v>0</v>
      </c>
      <c r="BA33" s="3420" t="s">
        <v>2754</v>
      </c>
      <c r="BD33" s="3381"/>
      <c r="BE33" s="3382"/>
      <c r="BF33" s="3382"/>
      <c r="BG33" s="3382"/>
      <c r="BH33" s="3382"/>
      <c r="BI33" s="3382"/>
      <c r="BJ33" s="3382"/>
      <c r="BK33" s="3382"/>
      <c r="BL33" s="3382"/>
      <c r="BM33" s="3382"/>
      <c r="BN33" s="3382"/>
      <c r="BO33" s="3382"/>
      <c r="BP33" s="3382"/>
      <c r="BQ33" s="3382"/>
      <c r="BR33" s="3382"/>
      <c r="BS33" s="3382"/>
      <c r="BT33" s="3382"/>
      <c r="BU33" s="3382"/>
      <c r="BV33" s="3382"/>
      <c r="BW33" s="3382"/>
      <c r="BX33" s="3382"/>
      <c r="BY33" s="3382"/>
      <c r="BZ33" s="3382"/>
      <c r="CA33" s="3382"/>
      <c r="CB33" s="3382"/>
      <c r="CC33" s="3382"/>
      <c r="CD33" s="3382"/>
      <c r="CE33" s="3382"/>
      <c r="CF33" s="3382"/>
      <c r="CG33" s="3382"/>
      <c r="CH33" s="3382"/>
      <c r="CI33" s="3382"/>
      <c r="CJ33" s="3382"/>
      <c r="CK33" s="3382"/>
      <c r="CL33" s="3382"/>
      <c r="CM33" s="3382"/>
    </row>
    <row r="34" spans="1:91" ht="44.25">
      <c r="A34" s="2524"/>
      <c r="B34" s="3357" t="s">
        <v>2765</v>
      </c>
      <c r="C34" s="3358" t="s">
        <v>2660</v>
      </c>
      <c r="D34" s="3359" t="s">
        <v>2765</v>
      </c>
      <c r="E34" s="3360" t="s">
        <v>2766</v>
      </c>
      <c r="F34" s="3358" t="s">
        <v>2660</v>
      </c>
      <c r="G34" s="3361" t="s">
        <v>2766</v>
      </c>
      <c r="H34" s="3362">
        <v>23</v>
      </c>
      <c r="I34" s="3358" t="s">
        <v>2660</v>
      </c>
      <c r="J34" s="3403">
        <v>23</v>
      </c>
      <c r="K34" s="3362">
        <v>49</v>
      </c>
      <c r="L34" s="3358" t="s">
        <v>2660</v>
      </c>
      <c r="M34" s="3363">
        <v>49</v>
      </c>
      <c r="N34" s="2524"/>
      <c r="O34" s="3357" t="s">
        <v>2765</v>
      </c>
      <c r="P34" s="3358" t="s">
        <v>2660</v>
      </c>
      <c r="Q34" s="3364" t="s">
        <v>2765</v>
      </c>
      <c r="R34" s="3360" t="s">
        <v>2766</v>
      </c>
      <c r="S34" s="3358" t="s">
        <v>2660</v>
      </c>
      <c r="T34" s="3365" t="s">
        <v>2766</v>
      </c>
      <c r="U34" s="3362">
        <v>23</v>
      </c>
      <c r="V34" s="3358" t="s">
        <v>2660</v>
      </c>
      <c r="W34" s="3364">
        <v>23</v>
      </c>
      <c r="X34" s="3362">
        <v>49</v>
      </c>
      <c r="Y34" s="3358" t="s">
        <v>2660</v>
      </c>
      <c r="Z34" s="3366">
        <v>49</v>
      </c>
      <c r="AA34" s="2524"/>
      <c r="AB34" s="2524"/>
      <c r="AC34" s="2524"/>
      <c r="AD34" s="3374"/>
      <c r="AE34" s="3413"/>
      <c r="AF34" s="3413"/>
      <c r="AG34" s="3413"/>
      <c r="AH34" s="3413"/>
      <c r="AI34" s="3413"/>
      <c r="AJ34" s="3413"/>
      <c r="AK34" s="3413"/>
      <c r="AL34" s="3413"/>
      <c r="AM34" s="3413"/>
      <c r="AN34" s="3413"/>
      <c r="AO34" s="3413"/>
      <c r="AP34" s="3413"/>
      <c r="AQ34" s="3413"/>
      <c r="AR34" s="3413"/>
      <c r="AS34" s="3413"/>
      <c r="AT34" s="3413"/>
      <c r="AU34" s="3413"/>
      <c r="AV34" s="3413"/>
      <c r="AW34" s="3413"/>
      <c r="AX34" s="3413"/>
      <c r="AY34" s="3413"/>
      <c r="AZ34" s="3413"/>
      <c r="BA34" s="3413"/>
      <c r="BD34" s="5641" t="s">
        <v>2718</v>
      </c>
      <c r="BE34" s="3391" t="s">
        <v>675</v>
      </c>
      <c r="BF34" s="3392"/>
      <c r="BG34" s="3390"/>
      <c r="BH34" s="3391" t="s">
        <v>1093</v>
      </c>
      <c r="BI34" s="3392"/>
      <c r="BJ34" s="3390"/>
      <c r="BK34" s="3391" t="s">
        <v>829</v>
      </c>
      <c r="BL34" s="3392"/>
      <c r="BM34" s="3390"/>
      <c r="BN34" s="3391" t="s">
        <v>830</v>
      </c>
      <c r="BO34" s="3392"/>
      <c r="BP34" s="3390"/>
      <c r="BQ34" s="3391" t="s">
        <v>832</v>
      </c>
      <c r="BR34" s="3392"/>
      <c r="BS34" s="3390"/>
      <c r="BT34" s="3391" t="s">
        <v>2756</v>
      </c>
      <c r="BU34" s="3392"/>
      <c r="BV34" s="3390"/>
      <c r="BW34" s="3391" t="s">
        <v>960</v>
      </c>
      <c r="BX34" s="3392"/>
      <c r="BY34" s="3390"/>
      <c r="BZ34" s="3391" t="s">
        <v>881</v>
      </c>
      <c r="CA34" s="3392"/>
      <c r="CB34" s="3390"/>
      <c r="CC34" s="3391" t="s">
        <v>2742</v>
      </c>
      <c r="CD34" s="3392"/>
      <c r="CE34" s="3390"/>
      <c r="CF34" s="3391" t="s">
        <v>794</v>
      </c>
      <c r="CG34" s="3392"/>
      <c r="CH34" s="3390"/>
      <c r="CI34" s="3391" t="s">
        <v>2757</v>
      </c>
      <c r="CJ34" s="3392"/>
      <c r="CK34" s="3390"/>
      <c r="CL34" s="3391" t="s">
        <v>2758</v>
      </c>
      <c r="CM34" s="3392"/>
    </row>
    <row r="35" spans="1:91" ht="44.25">
      <c r="A35" s="2524"/>
      <c r="B35" s="3357" t="s">
        <v>137</v>
      </c>
      <c r="C35" s="3358" t="s">
        <v>2660</v>
      </c>
      <c r="D35" s="3359" t="s">
        <v>137</v>
      </c>
      <c r="E35" s="3360" t="s">
        <v>2767</v>
      </c>
      <c r="F35" s="3358" t="s">
        <v>2660</v>
      </c>
      <c r="G35" s="3361" t="s">
        <v>2767</v>
      </c>
      <c r="H35" s="3362">
        <v>24</v>
      </c>
      <c r="I35" s="3358" t="s">
        <v>2660</v>
      </c>
      <c r="J35" s="3403">
        <v>24</v>
      </c>
      <c r="K35" s="3362">
        <v>50</v>
      </c>
      <c r="L35" s="3358" t="s">
        <v>2660</v>
      </c>
      <c r="M35" s="3363">
        <v>50</v>
      </c>
      <c r="N35" s="2524"/>
      <c r="O35" s="3357" t="s">
        <v>137</v>
      </c>
      <c r="P35" s="3358" t="s">
        <v>2660</v>
      </c>
      <c r="Q35" s="3364" t="s">
        <v>137</v>
      </c>
      <c r="R35" s="3360" t="s">
        <v>2767</v>
      </c>
      <c r="S35" s="3358" t="s">
        <v>2660</v>
      </c>
      <c r="T35" s="3365" t="s">
        <v>2767</v>
      </c>
      <c r="U35" s="3362">
        <v>24</v>
      </c>
      <c r="V35" s="3358" t="s">
        <v>2660</v>
      </c>
      <c r="W35" s="3364">
        <v>24</v>
      </c>
      <c r="X35" s="3362">
        <v>50</v>
      </c>
      <c r="Y35" s="3358" t="s">
        <v>2660</v>
      </c>
      <c r="Z35" s="3366">
        <v>50</v>
      </c>
      <c r="AA35" s="2524"/>
      <c r="AB35" s="2524"/>
      <c r="AC35" s="3422"/>
      <c r="AD35" s="3367" t="s">
        <v>2725</v>
      </c>
      <c r="AE35" s="3423" t="s">
        <v>1391</v>
      </c>
      <c r="AF35" s="3424">
        <v>0</v>
      </c>
      <c r="AG35" s="3423" t="s">
        <v>2744</v>
      </c>
      <c r="AH35" s="3424">
        <v>0</v>
      </c>
      <c r="AI35" s="3423" t="s">
        <v>2745</v>
      </c>
      <c r="AJ35" s="3424">
        <v>0</v>
      </c>
      <c r="AK35" s="3423" t="s">
        <v>2746</v>
      </c>
      <c r="AL35" s="3424">
        <v>0</v>
      </c>
      <c r="AM35" s="3423" t="s">
        <v>2747</v>
      </c>
      <c r="AN35" s="3424">
        <v>0</v>
      </c>
      <c r="AO35" s="3423" t="s">
        <v>2748</v>
      </c>
      <c r="AP35" s="3424">
        <v>0</v>
      </c>
      <c r="AQ35" s="3423" t="s">
        <v>2749</v>
      </c>
      <c r="AR35" s="3424">
        <v>0</v>
      </c>
      <c r="AS35" s="3423" t="s">
        <v>2750</v>
      </c>
      <c r="AT35" s="3424">
        <v>0</v>
      </c>
      <c r="AU35" s="3423" t="s">
        <v>2751</v>
      </c>
      <c r="AV35" s="3424">
        <v>0</v>
      </c>
      <c r="AW35" s="3423" t="s">
        <v>2752</v>
      </c>
      <c r="AX35" s="3424">
        <v>0</v>
      </c>
      <c r="AY35" s="3423" t="s">
        <v>2753</v>
      </c>
      <c r="AZ35" s="3424">
        <v>0</v>
      </c>
      <c r="BA35" s="3423" t="s">
        <v>2754</v>
      </c>
      <c r="BD35" s="5641"/>
      <c r="BE35" s="3393" t="s">
        <v>2669</v>
      </c>
      <c r="BF35" s="3394"/>
      <c r="BG35" s="3390"/>
      <c r="BH35" s="3393" t="s">
        <v>2760</v>
      </c>
      <c r="BI35" s="3394"/>
      <c r="BJ35" s="3390"/>
      <c r="BK35" s="3393" t="s">
        <v>2715</v>
      </c>
      <c r="BL35" s="3394"/>
      <c r="BM35" s="3390"/>
      <c r="BN35" s="3393" t="s">
        <v>2759</v>
      </c>
      <c r="BO35" s="3394"/>
      <c r="BP35" s="3390"/>
      <c r="BQ35" s="3393" t="s">
        <v>1404</v>
      </c>
      <c r="BR35" s="3394"/>
      <c r="BS35" s="3390"/>
      <c r="BT35" s="3393" t="s">
        <v>2761</v>
      </c>
      <c r="BU35" s="3394"/>
      <c r="BV35" s="3390"/>
      <c r="BW35" s="3393" t="s">
        <v>1405</v>
      </c>
      <c r="BX35" s="3394"/>
      <c r="BY35" s="3390"/>
      <c r="BZ35" s="3393" t="s">
        <v>2720</v>
      </c>
      <c r="CA35" s="3394"/>
      <c r="CB35" s="3390"/>
      <c r="CC35" s="3393" t="s">
        <v>2743</v>
      </c>
      <c r="CD35" s="3394"/>
      <c r="CE35" s="3390"/>
      <c r="CF35" s="3393" t="s">
        <v>1420</v>
      </c>
      <c r="CG35" s="3394"/>
      <c r="CH35" s="3390"/>
      <c r="CI35" s="3393" t="s">
        <v>2700</v>
      </c>
      <c r="CJ35" s="3394"/>
      <c r="CK35" s="3390"/>
      <c r="CL35" s="3393"/>
      <c r="CM35" s="3394" t="s">
        <v>2762</v>
      </c>
    </row>
    <row r="36" spans="1:91" ht="44.25">
      <c r="A36" s="2524"/>
      <c r="B36" s="3357" t="s">
        <v>2756</v>
      </c>
      <c r="C36" s="3358" t="s">
        <v>2660</v>
      </c>
      <c r="D36" s="3359" t="s">
        <v>2756</v>
      </c>
      <c r="E36" s="3360" t="s">
        <v>2761</v>
      </c>
      <c r="F36" s="3358" t="s">
        <v>2660</v>
      </c>
      <c r="G36" s="3361" t="s">
        <v>2761</v>
      </c>
      <c r="H36" s="3362">
        <v>25</v>
      </c>
      <c r="I36" s="3358" t="s">
        <v>2660</v>
      </c>
      <c r="J36" s="3403">
        <v>25</v>
      </c>
      <c r="K36" s="3362">
        <v>51</v>
      </c>
      <c r="L36" s="3358" t="s">
        <v>2660</v>
      </c>
      <c r="M36" s="3363">
        <v>51</v>
      </c>
      <c r="N36" s="2524"/>
      <c r="O36" s="3357" t="s">
        <v>2756</v>
      </c>
      <c r="P36" s="3358" t="s">
        <v>2660</v>
      </c>
      <c r="Q36" s="3364" t="s">
        <v>2756</v>
      </c>
      <c r="R36" s="3360" t="s">
        <v>2761</v>
      </c>
      <c r="S36" s="3358" t="s">
        <v>2660</v>
      </c>
      <c r="T36" s="3365" t="s">
        <v>2761</v>
      </c>
      <c r="U36" s="3362">
        <v>25</v>
      </c>
      <c r="V36" s="3358" t="s">
        <v>2660</v>
      </c>
      <c r="W36" s="3364">
        <v>25</v>
      </c>
      <c r="X36" s="3362">
        <v>51</v>
      </c>
      <c r="Y36" s="3358" t="s">
        <v>2660</v>
      </c>
      <c r="Z36" s="3366">
        <v>51</v>
      </c>
      <c r="AA36" s="2524"/>
      <c r="AB36" s="2524"/>
      <c r="AC36" s="2524"/>
      <c r="AD36" s="3374"/>
      <c r="BD36" s="3374"/>
      <c r="BE36" s="3382"/>
      <c r="BF36" s="3382"/>
      <c r="BG36" s="3382"/>
      <c r="BH36" s="3382"/>
      <c r="BI36" s="3382"/>
      <c r="BJ36" s="3382"/>
      <c r="BK36" s="3382"/>
      <c r="BL36" s="3382"/>
      <c r="BM36" s="3382"/>
      <c r="BN36" s="3382"/>
      <c r="BO36" s="3382"/>
      <c r="BP36" s="3382"/>
      <c r="BQ36" s="3382"/>
      <c r="BR36" s="3382"/>
      <c r="BS36" s="3382"/>
      <c r="BT36" s="3382"/>
      <c r="BU36" s="3382"/>
      <c r="BV36" s="3382"/>
      <c r="BW36" s="3382"/>
      <c r="BX36" s="3382"/>
      <c r="BY36" s="3382"/>
      <c r="BZ36" s="3382"/>
      <c r="CA36" s="3382"/>
      <c r="CB36" s="3382"/>
      <c r="CC36" s="3382"/>
      <c r="CD36" s="3382"/>
      <c r="CE36" s="3382"/>
      <c r="CF36" s="3382"/>
      <c r="CG36" s="3382"/>
      <c r="CH36" s="3382"/>
      <c r="CI36" s="3382"/>
      <c r="CJ36" s="3382"/>
      <c r="CK36" s="3382"/>
      <c r="CL36" s="3382"/>
      <c r="CM36" s="3382"/>
    </row>
    <row r="37" spans="1:91" ht="44.25">
      <c r="A37" s="2524"/>
      <c r="B37" s="3357" t="s">
        <v>1093</v>
      </c>
      <c r="C37" s="3358" t="s">
        <v>2660</v>
      </c>
      <c r="D37" s="3359" t="s">
        <v>1093</v>
      </c>
      <c r="E37" s="3360" t="s">
        <v>2760</v>
      </c>
      <c r="F37" s="3358" t="s">
        <v>2660</v>
      </c>
      <c r="G37" s="3361" t="s">
        <v>2760</v>
      </c>
      <c r="H37" s="3362">
        <v>26</v>
      </c>
      <c r="I37" s="3358" t="s">
        <v>2660</v>
      </c>
      <c r="J37" s="3403">
        <v>26</v>
      </c>
      <c r="K37" s="3362">
        <v>52</v>
      </c>
      <c r="L37" s="3358" t="s">
        <v>2660</v>
      </c>
      <c r="M37" s="3363">
        <v>52</v>
      </c>
      <c r="N37" s="2524"/>
      <c r="O37" s="3357" t="s">
        <v>1093</v>
      </c>
      <c r="P37" s="3358" t="s">
        <v>2660</v>
      </c>
      <c r="Q37" s="3364" t="s">
        <v>1093</v>
      </c>
      <c r="R37" s="3360" t="s">
        <v>2760</v>
      </c>
      <c r="S37" s="3358" t="s">
        <v>2660</v>
      </c>
      <c r="T37" s="3365" t="s">
        <v>2760</v>
      </c>
      <c r="U37" s="3362">
        <v>26</v>
      </c>
      <c r="V37" s="3358" t="s">
        <v>2660</v>
      </c>
      <c r="W37" s="3364">
        <v>26</v>
      </c>
      <c r="X37" s="3362">
        <v>52</v>
      </c>
      <c r="Y37" s="3358" t="s">
        <v>2660</v>
      </c>
      <c r="Z37" s="3366">
        <v>52</v>
      </c>
      <c r="AA37" s="2524"/>
      <c r="AB37" s="2524"/>
      <c r="AC37" s="2524"/>
      <c r="AD37" s="3425" t="s">
        <v>2728</v>
      </c>
      <c r="BD37" s="5641" t="s">
        <v>2723</v>
      </c>
      <c r="BE37" s="3397" t="s">
        <v>675</v>
      </c>
      <c r="BF37" s="3398"/>
      <c r="BG37" s="3396"/>
      <c r="BH37" s="3397" t="s">
        <v>1093</v>
      </c>
      <c r="BI37" s="3398"/>
      <c r="BJ37" s="3396"/>
      <c r="BK37" s="3397" t="s">
        <v>829</v>
      </c>
      <c r="BL37" s="3398"/>
      <c r="BM37" s="3396"/>
      <c r="BN37" s="3397" t="s">
        <v>830</v>
      </c>
      <c r="BO37" s="3398"/>
      <c r="BP37" s="3396"/>
      <c r="BQ37" s="3397" t="s">
        <v>832</v>
      </c>
      <c r="BR37" s="3398"/>
      <c r="BS37" s="3396"/>
      <c r="BT37" s="3397" t="s">
        <v>2756</v>
      </c>
      <c r="BU37" s="3398"/>
      <c r="BV37" s="3396"/>
      <c r="BW37" s="3397" t="s">
        <v>960</v>
      </c>
      <c r="BX37" s="3398"/>
      <c r="BY37" s="3396"/>
      <c r="BZ37" s="3397" t="s">
        <v>881</v>
      </c>
      <c r="CA37" s="3398"/>
      <c r="CB37" s="3396"/>
      <c r="CC37" s="3397" t="s">
        <v>2742</v>
      </c>
      <c r="CD37" s="3398"/>
      <c r="CE37" s="3396"/>
      <c r="CF37" s="3397" t="s">
        <v>794</v>
      </c>
      <c r="CG37" s="3398"/>
      <c r="CH37" s="3396"/>
      <c r="CI37" s="3397" t="s">
        <v>2757</v>
      </c>
      <c r="CJ37" s="3398"/>
      <c r="CK37" s="3396"/>
      <c r="CL37" s="3397" t="s">
        <v>2758</v>
      </c>
      <c r="CM37" s="3398"/>
    </row>
    <row r="38" spans="1:91" ht="46.5">
      <c r="A38" s="2524"/>
      <c r="B38" s="3357" t="s">
        <v>1383</v>
      </c>
      <c r="C38" s="3358" t="s">
        <v>2660</v>
      </c>
      <c r="D38" s="3359" t="s">
        <v>1383</v>
      </c>
      <c r="E38" s="3360" t="s">
        <v>298</v>
      </c>
      <c r="F38" s="3358" t="s">
        <v>2660</v>
      </c>
      <c r="G38" s="3361" t="s">
        <v>298</v>
      </c>
      <c r="H38" s="3362" t="s">
        <v>2758</v>
      </c>
      <c r="I38" s="3358" t="s">
        <v>2660</v>
      </c>
      <c r="J38" s="3403" t="s">
        <v>2758</v>
      </c>
      <c r="K38" s="3362" t="s">
        <v>2768</v>
      </c>
      <c r="L38" s="3358" t="s">
        <v>2660</v>
      </c>
      <c r="M38" s="3363" t="s">
        <v>2768</v>
      </c>
      <c r="N38" s="2524"/>
      <c r="O38" s="3357" t="s">
        <v>1383</v>
      </c>
      <c r="P38" s="3358" t="s">
        <v>2660</v>
      </c>
      <c r="Q38" s="3364" t="s">
        <v>1383</v>
      </c>
      <c r="R38" s="3360" t="s">
        <v>298</v>
      </c>
      <c r="S38" s="3358" t="s">
        <v>2660</v>
      </c>
      <c r="T38" s="3365" t="s">
        <v>298</v>
      </c>
      <c r="U38" s="3426" t="s">
        <v>2758</v>
      </c>
      <c r="V38" s="3358" t="s">
        <v>2660</v>
      </c>
      <c r="W38" s="3364" t="s">
        <v>2758</v>
      </c>
      <c r="X38" s="3427" t="s">
        <v>2768</v>
      </c>
      <c r="Y38" s="3358" t="s">
        <v>2660</v>
      </c>
      <c r="Z38" s="3366" t="s">
        <v>2768</v>
      </c>
      <c r="AA38" s="2524"/>
      <c r="AB38" s="2524"/>
      <c r="AC38" s="3422"/>
      <c r="AD38" s="3367" t="s">
        <v>2670</v>
      </c>
      <c r="AE38" s="3406" t="s">
        <v>2769</v>
      </c>
      <c r="AF38" s="3407"/>
      <c r="AG38" s="3406" t="s">
        <v>2770</v>
      </c>
      <c r="AH38" s="3407"/>
      <c r="AI38" s="3406" t="s">
        <v>2771</v>
      </c>
      <c r="AJ38" s="3407"/>
      <c r="AK38" s="3406" t="s">
        <v>2772</v>
      </c>
      <c r="AL38" s="3407"/>
      <c r="AM38" s="3406" t="s">
        <v>2773</v>
      </c>
      <c r="AN38" s="3407"/>
      <c r="AO38" s="3406" t="s">
        <v>2774</v>
      </c>
      <c r="AP38" s="3407"/>
      <c r="AQ38" s="3406" t="s">
        <v>2775</v>
      </c>
      <c r="AR38" s="3407"/>
      <c r="AS38" s="3406" t="s">
        <v>2776</v>
      </c>
      <c r="AT38" s="3407"/>
      <c r="AU38" s="3406" t="s">
        <v>2777</v>
      </c>
      <c r="AV38" s="3407"/>
      <c r="AW38" s="3406" t="s">
        <v>2778</v>
      </c>
      <c r="AX38" s="3407"/>
      <c r="AY38" s="3406" t="s">
        <v>2779</v>
      </c>
      <c r="AZ38" s="3407"/>
      <c r="BA38" s="3406" t="s">
        <v>2780</v>
      </c>
      <c r="BD38" s="5641"/>
      <c r="BE38" s="3401" t="s">
        <v>2669</v>
      </c>
      <c r="BF38" s="3402"/>
      <c r="BG38" s="3396"/>
      <c r="BH38" s="3401" t="s">
        <v>2760</v>
      </c>
      <c r="BI38" s="3402"/>
      <c r="BJ38" s="3396"/>
      <c r="BK38" s="3401" t="s">
        <v>2715</v>
      </c>
      <c r="BL38" s="3402"/>
      <c r="BM38" s="3396"/>
      <c r="BN38" s="3401" t="s">
        <v>2759</v>
      </c>
      <c r="BO38" s="3402"/>
      <c r="BP38" s="3396"/>
      <c r="BQ38" s="3401" t="s">
        <v>1404</v>
      </c>
      <c r="BR38" s="3402"/>
      <c r="BS38" s="3396"/>
      <c r="BT38" s="3401" t="s">
        <v>2761</v>
      </c>
      <c r="BU38" s="3402"/>
      <c r="BV38" s="3396"/>
      <c r="BW38" s="3401" t="s">
        <v>1405</v>
      </c>
      <c r="BX38" s="3402"/>
      <c r="BY38" s="3396"/>
      <c r="BZ38" s="3401" t="s">
        <v>2720</v>
      </c>
      <c r="CA38" s="3402"/>
      <c r="CB38" s="3396"/>
      <c r="CC38" s="3401" t="s">
        <v>2743</v>
      </c>
      <c r="CD38" s="3402"/>
      <c r="CE38" s="3396"/>
      <c r="CF38" s="3401" t="s">
        <v>1420</v>
      </c>
      <c r="CG38" s="3402"/>
      <c r="CH38" s="3396"/>
      <c r="CI38" s="3401" t="s">
        <v>2700</v>
      </c>
      <c r="CJ38" s="3402"/>
      <c r="CK38" s="3396"/>
      <c r="CL38" s="3401"/>
      <c r="CM38" s="3402" t="s">
        <v>2762</v>
      </c>
    </row>
    <row r="39" spans="1:91" ht="44.25">
      <c r="A39" s="2524"/>
      <c r="B39" s="3357" t="s">
        <v>2687</v>
      </c>
      <c r="C39" s="3358" t="s">
        <v>2660</v>
      </c>
      <c r="D39" s="3359" t="s">
        <v>2687</v>
      </c>
      <c r="E39" s="3360" t="s">
        <v>1381</v>
      </c>
      <c r="F39" s="3358" t="s">
        <v>2660</v>
      </c>
      <c r="G39" s="3361" t="s">
        <v>1381</v>
      </c>
      <c r="H39" s="3362" t="s">
        <v>1384</v>
      </c>
      <c r="I39" s="3358" t="s">
        <v>2660</v>
      </c>
      <c r="J39" s="3403" t="s">
        <v>1384</v>
      </c>
      <c r="K39" s="3362" t="s">
        <v>2781</v>
      </c>
      <c r="L39" s="3358" t="s">
        <v>2660</v>
      </c>
      <c r="M39" s="3363" t="s">
        <v>2781</v>
      </c>
      <c r="N39" s="2524"/>
      <c r="O39" s="3357" t="s">
        <v>2687</v>
      </c>
      <c r="P39" s="3358" t="s">
        <v>2660</v>
      </c>
      <c r="Q39" s="3364" t="s">
        <v>2687</v>
      </c>
      <c r="R39" s="3360" t="s">
        <v>1381</v>
      </c>
      <c r="S39" s="3358" t="s">
        <v>2660</v>
      </c>
      <c r="T39" s="3365" t="s">
        <v>1381</v>
      </c>
      <c r="U39" s="3426" t="s">
        <v>1384</v>
      </c>
      <c r="V39" s="3358" t="s">
        <v>2660</v>
      </c>
      <c r="W39" s="3364" t="s">
        <v>1384</v>
      </c>
      <c r="X39" s="3427" t="s">
        <v>2781</v>
      </c>
      <c r="Y39" s="3358" t="s">
        <v>2660</v>
      </c>
      <c r="Z39" s="3366" t="s">
        <v>2781</v>
      </c>
      <c r="AA39" s="2524"/>
      <c r="AB39" s="2524"/>
      <c r="AC39" s="2524"/>
      <c r="AD39" s="3374"/>
      <c r="AE39" s="3410"/>
      <c r="AF39" s="3410"/>
      <c r="AG39" s="3410"/>
      <c r="AH39" s="3410"/>
      <c r="AI39" s="3410"/>
      <c r="AJ39" s="3410"/>
      <c r="AK39" s="3410"/>
      <c r="AL39" s="3410"/>
      <c r="AM39" s="3410"/>
      <c r="AN39" s="3410"/>
      <c r="AO39" s="3410"/>
      <c r="AP39" s="3410"/>
      <c r="AQ39" s="3410"/>
      <c r="AR39" s="3410"/>
      <c r="AS39" s="3410"/>
      <c r="AT39" s="3410"/>
      <c r="AU39" s="3410"/>
      <c r="AV39" s="3410"/>
      <c r="AW39" s="3410"/>
      <c r="AX39" s="3410"/>
      <c r="AY39" s="3410"/>
      <c r="AZ39" s="3410"/>
      <c r="BA39" s="3410"/>
      <c r="BD39" s="3374"/>
      <c r="BE39" s="3382"/>
      <c r="BF39" s="3382"/>
      <c r="BG39" s="3382"/>
      <c r="BH39" s="3382"/>
      <c r="BI39" s="3382"/>
      <c r="BJ39" s="3382"/>
      <c r="BK39" s="3382"/>
      <c r="BL39" s="3382"/>
      <c r="BM39" s="3382"/>
      <c r="BN39" s="3382"/>
      <c r="BO39" s="3382"/>
      <c r="BP39" s="3382"/>
      <c r="BQ39" s="3382"/>
      <c r="BR39" s="3382"/>
      <c r="BS39" s="3382"/>
      <c r="BT39" s="3382"/>
      <c r="BU39" s="3382"/>
      <c r="BV39" s="3382"/>
      <c r="BW39" s="3382"/>
      <c r="BX39" s="3382"/>
      <c r="BY39" s="3382"/>
      <c r="BZ39" s="3382"/>
      <c r="CA39" s="3382"/>
      <c r="CB39" s="3382"/>
      <c r="CC39" s="3382"/>
      <c r="CD39" s="3382"/>
      <c r="CE39" s="3382"/>
      <c r="CF39" s="3382"/>
      <c r="CG39" s="3382"/>
      <c r="CH39" s="3382"/>
      <c r="CI39" s="3382"/>
      <c r="CJ39" s="3382"/>
      <c r="CK39" s="3382"/>
      <c r="CL39" s="3382"/>
      <c r="CM39" s="3382"/>
    </row>
    <row r="40" spans="1:91" ht="44.25">
      <c r="A40" s="2524"/>
      <c r="B40" s="3357" t="s">
        <v>2695</v>
      </c>
      <c r="C40" s="3358" t="s">
        <v>2660</v>
      </c>
      <c r="D40" s="3359" t="s">
        <v>2695</v>
      </c>
      <c r="E40" s="3360" t="s">
        <v>2691</v>
      </c>
      <c r="F40" s="3358" t="s">
        <v>2660</v>
      </c>
      <c r="G40" s="3361" t="s">
        <v>2691</v>
      </c>
      <c r="H40" s="3362" t="s">
        <v>1333</v>
      </c>
      <c r="I40" s="3358" t="s">
        <v>2660</v>
      </c>
      <c r="J40" s="3403" t="s">
        <v>1333</v>
      </c>
      <c r="K40" s="3362" t="s">
        <v>2693</v>
      </c>
      <c r="L40" s="3358" t="s">
        <v>2660</v>
      </c>
      <c r="M40" s="3363" t="s">
        <v>2693</v>
      </c>
      <c r="N40" s="2524"/>
      <c r="O40" s="3357" t="s">
        <v>2695</v>
      </c>
      <c r="P40" s="3358" t="s">
        <v>2660</v>
      </c>
      <c r="Q40" s="3364" t="s">
        <v>2695</v>
      </c>
      <c r="R40" s="3360" t="s">
        <v>2691</v>
      </c>
      <c r="S40" s="3358" t="s">
        <v>2660</v>
      </c>
      <c r="T40" s="3365" t="s">
        <v>2691</v>
      </c>
      <c r="U40" s="3426" t="s">
        <v>1333</v>
      </c>
      <c r="V40" s="3358" t="s">
        <v>2660</v>
      </c>
      <c r="W40" s="3364" t="s">
        <v>1333</v>
      </c>
      <c r="X40" s="3427" t="s">
        <v>2693</v>
      </c>
      <c r="Y40" s="3358" t="s">
        <v>2660</v>
      </c>
      <c r="Z40" s="3366" t="s">
        <v>2693</v>
      </c>
      <c r="AA40" s="2524"/>
      <c r="AB40" s="3422"/>
      <c r="AC40" s="2524"/>
      <c r="AD40" s="3367" t="s">
        <v>1336</v>
      </c>
      <c r="AE40" s="3379" t="s">
        <v>2782</v>
      </c>
      <c r="AF40" s="3380"/>
      <c r="AG40" s="3379" t="s">
        <v>2783</v>
      </c>
      <c r="AH40" s="3380"/>
      <c r="AI40" s="3379" t="s">
        <v>2784</v>
      </c>
      <c r="AJ40" s="3380"/>
      <c r="AK40" s="3379" t="s">
        <v>2785</v>
      </c>
      <c r="AL40" s="3380"/>
      <c r="AM40" s="3379" t="s">
        <v>2786</v>
      </c>
      <c r="AN40" s="3380"/>
      <c r="AO40" s="3379" t="s">
        <v>2787</v>
      </c>
      <c r="AP40" s="3380"/>
      <c r="AQ40" s="3379" t="s">
        <v>2788</v>
      </c>
      <c r="AR40" s="3380"/>
      <c r="AS40" s="3379" t="s">
        <v>2789</v>
      </c>
      <c r="AT40" s="3380"/>
      <c r="AU40" s="3379" t="s">
        <v>2790</v>
      </c>
      <c r="AV40" s="3380"/>
      <c r="AW40" s="3379" t="s">
        <v>2791</v>
      </c>
      <c r="AX40" s="3380"/>
      <c r="AY40" s="3379" t="s">
        <v>2792</v>
      </c>
      <c r="AZ40" s="3380"/>
      <c r="BA40" s="3379" t="s">
        <v>2793</v>
      </c>
      <c r="BD40" s="5641" t="s">
        <v>2725</v>
      </c>
      <c r="BE40" s="3404" t="s">
        <v>675</v>
      </c>
      <c r="BF40" s="3405"/>
      <c r="BG40" s="3400"/>
      <c r="BH40" s="3404" t="s">
        <v>1093</v>
      </c>
      <c r="BI40" s="3405"/>
      <c r="BJ40" s="3400"/>
      <c r="BK40" s="3404" t="s">
        <v>829</v>
      </c>
      <c r="BL40" s="3405"/>
      <c r="BM40" s="3400"/>
      <c r="BN40" s="3404" t="s">
        <v>830</v>
      </c>
      <c r="BO40" s="3405"/>
      <c r="BP40" s="3400"/>
      <c r="BQ40" s="3404" t="s">
        <v>832</v>
      </c>
      <c r="BR40" s="3405"/>
      <c r="BS40" s="3400"/>
      <c r="BT40" s="3404" t="s">
        <v>2756</v>
      </c>
      <c r="BU40" s="3405"/>
      <c r="BV40" s="3400"/>
      <c r="BW40" s="3404" t="s">
        <v>960</v>
      </c>
      <c r="BX40" s="3405"/>
      <c r="BY40" s="3400"/>
      <c r="BZ40" s="3404" t="s">
        <v>881</v>
      </c>
      <c r="CA40" s="3405"/>
      <c r="CB40" s="3400"/>
      <c r="CC40" s="3404" t="s">
        <v>2742</v>
      </c>
      <c r="CD40" s="3405"/>
      <c r="CE40" s="3400"/>
      <c r="CF40" s="3404" t="s">
        <v>794</v>
      </c>
      <c r="CG40" s="3405"/>
      <c r="CH40" s="3400"/>
      <c r="CI40" s="3404" t="s">
        <v>2757</v>
      </c>
      <c r="CJ40" s="3405"/>
      <c r="CK40" s="3400"/>
      <c r="CL40" s="3404" t="s">
        <v>2758</v>
      </c>
      <c r="CM40" s="3405"/>
    </row>
    <row r="41" spans="1:91" ht="44.25">
      <c r="A41" s="2524"/>
      <c r="B41" s="3357" t="s">
        <v>2794</v>
      </c>
      <c r="C41" s="3358" t="s">
        <v>2660</v>
      </c>
      <c r="D41" s="3359" t="s">
        <v>2794</v>
      </c>
      <c r="E41" s="3360" t="s">
        <v>2702</v>
      </c>
      <c r="F41" s="3358" t="s">
        <v>2660</v>
      </c>
      <c r="G41" s="3361" t="s">
        <v>2702</v>
      </c>
      <c r="H41" s="3362" t="s">
        <v>1492</v>
      </c>
      <c r="I41" s="3358" t="s">
        <v>2660</v>
      </c>
      <c r="J41" s="3403" t="s">
        <v>1492</v>
      </c>
      <c r="K41" s="3362" t="s">
        <v>132</v>
      </c>
      <c r="L41" s="3358" t="s">
        <v>2660</v>
      </c>
      <c r="M41" s="3363" t="s">
        <v>132</v>
      </c>
      <c r="N41" s="2524"/>
      <c r="O41" s="3357" t="s">
        <v>2794</v>
      </c>
      <c r="P41" s="3358" t="s">
        <v>2660</v>
      </c>
      <c r="Q41" s="3364" t="s">
        <v>2794</v>
      </c>
      <c r="R41" s="3360" t="s">
        <v>2702</v>
      </c>
      <c r="S41" s="3358" t="s">
        <v>2660</v>
      </c>
      <c r="T41" s="3365" t="s">
        <v>2702</v>
      </c>
      <c r="U41" s="3426" t="s">
        <v>1492</v>
      </c>
      <c r="V41" s="3358" t="s">
        <v>2660</v>
      </c>
      <c r="W41" s="3364" t="s">
        <v>1492</v>
      </c>
      <c r="X41" s="3427" t="s">
        <v>132</v>
      </c>
      <c r="Y41" s="3358" t="s">
        <v>2660</v>
      </c>
      <c r="Z41" s="3366" t="s">
        <v>132</v>
      </c>
      <c r="AA41" s="2524"/>
      <c r="AB41" s="2524"/>
      <c r="AC41" s="2524"/>
      <c r="AD41" s="3374"/>
      <c r="AE41" s="3382"/>
      <c r="AF41" s="3382"/>
      <c r="AG41" s="3382"/>
      <c r="AH41" s="3382"/>
      <c r="AI41" s="3382"/>
      <c r="AJ41" s="3382"/>
      <c r="AK41" s="3382"/>
      <c r="AL41" s="3382"/>
      <c r="AM41" s="3382"/>
      <c r="AN41" s="3382"/>
      <c r="AO41" s="3382"/>
      <c r="AP41" s="3382"/>
      <c r="AQ41" s="3382"/>
      <c r="AR41" s="3382"/>
      <c r="AS41" s="3382"/>
      <c r="AT41" s="3382"/>
      <c r="AU41" s="3382"/>
      <c r="AV41" s="3382"/>
      <c r="AW41" s="3382"/>
      <c r="AX41" s="3382"/>
      <c r="AY41" s="3382"/>
      <c r="AZ41" s="3382"/>
      <c r="BA41" s="3382"/>
      <c r="BD41" s="5641"/>
      <c r="BE41" s="3408" t="s">
        <v>2669</v>
      </c>
      <c r="BF41" s="3409"/>
      <c r="BG41" s="3400"/>
      <c r="BH41" s="3408" t="s">
        <v>2760</v>
      </c>
      <c r="BI41" s="3409"/>
      <c r="BJ41" s="3400"/>
      <c r="BK41" s="3408" t="s">
        <v>2715</v>
      </c>
      <c r="BL41" s="3409"/>
      <c r="BM41" s="3400"/>
      <c r="BN41" s="3408" t="s">
        <v>2759</v>
      </c>
      <c r="BO41" s="3409"/>
      <c r="BP41" s="3400"/>
      <c r="BQ41" s="3408" t="s">
        <v>1404</v>
      </c>
      <c r="BR41" s="3409"/>
      <c r="BS41" s="3400"/>
      <c r="BT41" s="3408" t="s">
        <v>2761</v>
      </c>
      <c r="BU41" s="3409"/>
      <c r="BV41" s="3400"/>
      <c r="BW41" s="3408" t="s">
        <v>1405</v>
      </c>
      <c r="BX41" s="3409"/>
      <c r="BY41" s="3400"/>
      <c r="BZ41" s="3408" t="s">
        <v>2720</v>
      </c>
      <c r="CA41" s="3409"/>
      <c r="CB41" s="3400"/>
      <c r="CC41" s="3408" t="s">
        <v>2743</v>
      </c>
      <c r="CD41" s="3409"/>
      <c r="CE41" s="3400"/>
      <c r="CF41" s="3408" t="s">
        <v>1420</v>
      </c>
      <c r="CG41" s="3409"/>
      <c r="CH41" s="3400"/>
      <c r="CI41" s="3408" t="s">
        <v>2700</v>
      </c>
      <c r="CJ41" s="3409"/>
      <c r="CK41" s="3400"/>
      <c r="CL41" s="3408"/>
      <c r="CM41" s="3409" t="s">
        <v>2762</v>
      </c>
    </row>
    <row r="42" spans="1:91" ht="44.25">
      <c r="A42" s="2524"/>
      <c r="B42" s="3357" t="s">
        <v>2699</v>
      </c>
      <c r="C42" s="3358" t="s">
        <v>2660</v>
      </c>
      <c r="D42" s="3359" t="s">
        <v>2699</v>
      </c>
      <c r="E42" s="3360" t="s">
        <v>2692</v>
      </c>
      <c r="F42" s="3358" t="s">
        <v>2660</v>
      </c>
      <c r="G42" s="3361" t="s">
        <v>2692</v>
      </c>
      <c r="H42" s="3362" t="s">
        <v>2795</v>
      </c>
      <c r="I42" s="3358" t="s">
        <v>2660</v>
      </c>
      <c r="J42" s="3403" t="s">
        <v>2795</v>
      </c>
      <c r="K42" s="3362" t="s">
        <v>2688</v>
      </c>
      <c r="L42" s="3358" t="s">
        <v>2660</v>
      </c>
      <c r="M42" s="3363" t="s">
        <v>2688</v>
      </c>
      <c r="N42" s="2524"/>
      <c r="O42" s="3357" t="s">
        <v>2699</v>
      </c>
      <c r="P42" s="3358" t="s">
        <v>2660</v>
      </c>
      <c r="Q42" s="3364" t="s">
        <v>2699</v>
      </c>
      <c r="R42" s="3360" t="s">
        <v>2692</v>
      </c>
      <c r="S42" s="3358" t="s">
        <v>2660</v>
      </c>
      <c r="T42" s="3365" t="s">
        <v>2692</v>
      </c>
      <c r="U42" s="3426" t="s">
        <v>2795</v>
      </c>
      <c r="V42" s="3358" t="s">
        <v>2660</v>
      </c>
      <c r="W42" s="3364" t="s">
        <v>2795</v>
      </c>
      <c r="X42" s="3427" t="s">
        <v>2688</v>
      </c>
      <c r="Y42" s="3358" t="s">
        <v>2660</v>
      </c>
      <c r="Z42" s="3366" t="s">
        <v>2688</v>
      </c>
      <c r="AA42" s="2524"/>
      <c r="AB42" s="2524"/>
      <c r="AC42" s="2524"/>
      <c r="AD42" s="3367" t="s">
        <v>2714</v>
      </c>
      <c r="AE42" s="3386" t="s">
        <v>2782</v>
      </c>
      <c r="AF42" s="3385">
        <v>0</v>
      </c>
      <c r="AG42" s="3386" t="s">
        <v>2783</v>
      </c>
      <c r="AH42" s="3385">
        <v>0</v>
      </c>
      <c r="AI42" s="3386" t="s">
        <v>2784</v>
      </c>
      <c r="AJ42" s="3385">
        <v>0</v>
      </c>
      <c r="AK42" s="3386" t="s">
        <v>2785</v>
      </c>
      <c r="AL42" s="3385">
        <v>0</v>
      </c>
      <c r="AM42" s="3386" t="s">
        <v>2786</v>
      </c>
      <c r="AN42" s="3385">
        <v>0</v>
      </c>
      <c r="AO42" s="3386" t="s">
        <v>2787</v>
      </c>
      <c r="AP42" s="3385">
        <v>0</v>
      </c>
      <c r="AQ42" s="3386" t="s">
        <v>2788</v>
      </c>
      <c r="AR42" s="3385">
        <v>0</v>
      </c>
      <c r="AS42" s="3428" t="s">
        <v>2789</v>
      </c>
      <c r="AT42" s="3385">
        <v>0</v>
      </c>
      <c r="AU42" s="3386" t="s">
        <v>2790</v>
      </c>
      <c r="AV42" s="3385">
        <v>0</v>
      </c>
      <c r="AW42" s="3386" t="s">
        <v>2791</v>
      </c>
      <c r="AX42" s="3385">
        <v>0</v>
      </c>
      <c r="AY42" s="3386" t="s">
        <v>2792</v>
      </c>
      <c r="AZ42" s="3385">
        <v>0</v>
      </c>
      <c r="BA42" s="3386" t="s">
        <v>2793</v>
      </c>
      <c r="BD42" s="3374"/>
      <c r="BE42" s="3382"/>
      <c r="BF42" s="3382"/>
      <c r="BG42" s="3382"/>
      <c r="BH42" s="3382"/>
      <c r="BI42" s="3382"/>
      <c r="BJ42" s="3382"/>
      <c r="BK42" s="3382"/>
      <c r="BL42" s="3382"/>
      <c r="BM42" s="3382"/>
      <c r="BN42" s="3382"/>
      <c r="BO42" s="3382"/>
      <c r="BP42" s="3382"/>
      <c r="BQ42" s="3382"/>
      <c r="BR42" s="3382"/>
      <c r="BS42" s="3382"/>
      <c r="BT42" s="3382"/>
      <c r="BU42" s="3382"/>
      <c r="BV42" s="3382"/>
      <c r="BW42" s="3382"/>
      <c r="BX42" s="3382"/>
      <c r="BY42" s="3382"/>
      <c r="BZ42" s="3382"/>
      <c r="CA42" s="3382"/>
      <c r="CB42" s="3382"/>
      <c r="CC42" s="3382"/>
      <c r="CD42" s="3382"/>
      <c r="CE42" s="3382"/>
      <c r="CF42" s="3382"/>
      <c r="CG42" s="3382"/>
      <c r="CH42" s="3382"/>
      <c r="CI42" s="3382"/>
      <c r="CJ42" s="3382"/>
      <c r="CK42" s="3382"/>
      <c r="CL42" s="3382"/>
      <c r="CM42" s="3382"/>
    </row>
    <row r="43" spans="1:91" ht="44.25">
      <c r="A43" s="2524"/>
      <c r="B43" s="3357" t="s">
        <v>2701</v>
      </c>
      <c r="C43" s="3358" t="s">
        <v>2660</v>
      </c>
      <c r="D43" s="3359" t="s">
        <v>2701</v>
      </c>
      <c r="E43" s="3360" t="s">
        <v>2703</v>
      </c>
      <c r="F43" s="3358" t="s">
        <v>2660</v>
      </c>
      <c r="G43" s="3361" t="s">
        <v>2703</v>
      </c>
      <c r="H43" s="3362" t="s">
        <v>2796</v>
      </c>
      <c r="I43" s="3358" t="s">
        <v>2660</v>
      </c>
      <c r="J43" s="3403" t="s">
        <v>2796</v>
      </c>
      <c r="K43" s="3362" t="s">
        <v>1380</v>
      </c>
      <c r="L43" s="3358" t="s">
        <v>2660</v>
      </c>
      <c r="M43" s="3363" t="s">
        <v>1380</v>
      </c>
      <c r="N43" s="2524"/>
      <c r="O43" s="3357" t="s">
        <v>2701</v>
      </c>
      <c r="P43" s="3358" t="s">
        <v>2660</v>
      </c>
      <c r="Q43" s="3364" t="s">
        <v>2701</v>
      </c>
      <c r="R43" s="3360" t="s">
        <v>2703</v>
      </c>
      <c r="S43" s="3358" t="s">
        <v>2660</v>
      </c>
      <c r="T43" s="3365" t="s">
        <v>2703</v>
      </c>
      <c r="U43" s="3426" t="s">
        <v>2796</v>
      </c>
      <c r="V43" s="3358" t="s">
        <v>2660</v>
      </c>
      <c r="W43" s="3364" t="s">
        <v>2796</v>
      </c>
      <c r="X43" s="3427" t="s">
        <v>1380</v>
      </c>
      <c r="Y43" s="3358" t="s">
        <v>2660</v>
      </c>
      <c r="Z43" s="3366" t="s">
        <v>1380</v>
      </c>
      <c r="AA43" s="2524"/>
      <c r="AB43" s="2524"/>
      <c r="AC43" s="2524"/>
      <c r="AD43" s="3374"/>
      <c r="AE43" s="3382"/>
      <c r="AF43" s="3382"/>
      <c r="AG43" s="3382"/>
      <c r="AH43" s="3382"/>
      <c r="AI43" s="3382"/>
      <c r="AJ43" s="3382"/>
      <c r="AK43" s="3382"/>
      <c r="AL43" s="3382"/>
      <c r="AM43" s="3382"/>
      <c r="AN43" s="3382"/>
      <c r="AO43" s="3382"/>
      <c r="AP43" s="3382"/>
      <c r="AQ43" s="3382"/>
      <c r="AR43" s="3382"/>
      <c r="AS43" s="3429"/>
      <c r="AT43" s="3382"/>
      <c r="AU43" s="3382"/>
      <c r="AV43" s="3382"/>
      <c r="AW43" s="3382"/>
      <c r="AX43" s="3382"/>
      <c r="AY43" s="3382"/>
      <c r="AZ43" s="3382"/>
      <c r="BA43" s="3382"/>
      <c r="BD43" s="3374"/>
      <c r="BE43" s="3354" t="s">
        <v>2797</v>
      </c>
      <c r="BF43" s="3382"/>
      <c r="BG43" s="3382"/>
      <c r="BH43" s="3382"/>
      <c r="BI43" s="3382"/>
      <c r="BJ43" s="3382"/>
      <c r="BK43" s="3382"/>
      <c r="BL43" s="3382"/>
      <c r="BM43" s="3382"/>
      <c r="BN43" s="3382"/>
      <c r="BO43" s="3382"/>
      <c r="BP43" s="3382"/>
      <c r="BQ43" s="3382"/>
      <c r="BR43" s="3382"/>
      <c r="BS43" s="3382"/>
      <c r="BT43" s="3382"/>
      <c r="BU43" s="3382"/>
      <c r="BV43" s="3382"/>
      <c r="BW43" s="3382"/>
      <c r="BX43" s="3382"/>
      <c r="BY43" s="3382"/>
      <c r="BZ43" s="3382"/>
      <c r="CA43" s="3382"/>
      <c r="CB43" s="3382"/>
      <c r="CC43" s="3382"/>
      <c r="CD43" s="3382"/>
      <c r="CE43" s="3382"/>
      <c r="CF43" s="3382"/>
      <c r="CG43" s="3382"/>
      <c r="CH43" s="3382"/>
      <c r="CI43" s="3382"/>
      <c r="CJ43" s="3382"/>
      <c r="CK43" s="3382"/>
      <c r="CL43" s="3382"/>
      <c r="CM43" s="3382"/>
    </row>
    <row r="44" spans="1:91" ht="44.25">
      <c r="A44" s="2524"/>
      <c r="B44" s="3357" t="s">
        <v>2798</v>
      </c>
      <c r="C44" s="3358" t="s">
        <v>2660</v>
      </c>
      <c r="D44" s="3359" t="s">
        <v>2798</v>
      </c>
      <c r="E44" s="3360" t="s">
        <v>2690</v>
      </c>
      <c r="F44" s="3358" t="s">
        <v>2660</v>
      </c>
      <c r="G44" s="3361" t="s">
        <v>2690</v>
      </c>
      <c r="H44" s="3362" t="s">
        <v>2698</v>
      </c>
      <c r="I44" s="3358" t="s">
        <v>2660</v>
      </c>
      <c r="J44" s="3403" t="s">
        <v>2698</v>
      </c>
      <c r="K44" s="3362" t="s">
        <v>2799</v>
      </c>
      <c r="L44" s="3358" t="s">
        <v>2660</v>
      </c>
      <c r="M44" s="3363" t="s">
        <v>2799</v>
      </c>
      <c r="N44" s="2524"/>
      <c r="O44" s="3357" t="s">
        <v>2798</v>
      </c>
      <c r="P44" s="3358" t="s">
        <v>2660</v>
      </c>
      <c r="Q44" s="3364" t="s">
        <v>2798</v>
      </c>
      <c r="R44" s="3360" t="s">
        <v>2690</v>
      </c>
      <c r="S44" s="3358" t="s">
        <v>2660</v>
      </c>
      <c r="T44" s="3365" t="s">
        <v>2690</v>
      </c>
      <c r="U44" s="3426" t="s">
        <v>2698</v>
      </c>
      <c r="V44" s="3358" t="s">
        <v>2660</v>
      </c>
      <c r="W44" s="3364" t="s">
        <v>2698</v>
      </c>
      <c r="X44" s="3427" t="s">
        <v>2799</v>
      </c>
      <c r="Y44" s="3358" t="s">
        <v>2660</v>
      </c>
      <c r="Z44" s="3366" t="s">
        <v>2799</v>
      </c>
      <c r="AA44" s="2524"/>
      <c r="AB44" s="3422"/>
      <c r="AC44" s="2524"/>
      <c r="AD44" s="3367" t="s">
        <v>2717</v>
      </c>
      <c r="AE44" s="3389" t="s">
        <v>2782</v>
      </c>
      <c r="AF44" s="3390">
        <v>0</v>
      </c>
      <c r="AG44" s="3389" t="s">
        <v>2783</v>
      </c>
      <c r="AH44" s="3390">
        <v>0</v>
      </c>
      <c r="AI44" s="3389" t="s">
        <v>2784</v>
      </c>
      <c r="AJ44" s="3390">
        <v>0</v>
      </c>
      <c r="AK44" s="3389" t="s">
        <v>2785</v>
      </c>
      <c r="AL44" s="3390">
        <v>0</v>
      </c>
      <c r="AM44" s="3389" t="s">
        <v>2786</v>
      </c>
      <c r="AN44" s="3390">
        <v>0</v>
      </c>
      <c r="AO44" s="3389" t="s">
        <v>2787</v>
      </c>
      <c r="AP44" s="3390">
        <v>0</v>
      </c>
      <c r="AQ44" s="3389" t="s">
        <v>2788</v>
      </c>
      <c r="AR44" s="3390">
        <v>0</v>
      </c>
      <c r="AS44" s="3389" t="s">
        <v>2789</v>
      </c>
      <c r="AT44" s="3390">
        <v>0</v>
      </c>
      <c r="AU44" s="3389" t="s">
        <v>2790</v>
      </c>
      <c r="AV44" s="3390">
        <v>0</v>
      </c>
      <c r="AW44" s="3389" t="s">
        <v>2791</v>
      </c>
      <c r="AX44" s="3390">
        <v>0</v>
      </c>
      <c r="AY44" s="3389" t="s">
        <v>2792</v>
      </c>
      <c r="AZ44" s="3390">
        <v>0</v>
      </c>
      <c r="BA44" s="3389" t="s">
        <v>2793</v>
      </c>
      <c r="BD44" s="5648" t="s">
        <v>2683</v>
      </c>
      <c r="BE44" s="3370" t="s">
        <v>1133</v>
      </c>
      <c r="BF44" s="3371"/>
      <c r="BG44" s="3372"/>
      <c r="BH44" s="3370" t="s">
        <v>892</v>
      </c>
      <c r="BI44" s="3371"/>
      <c r="BJ44" s="3372"/>
      <c r="BK44" s="3370" t="s">
        <v>669</v>
      </c>
      <c r="BL44" s="3371"/>
      <c r="BM44" s="3372"/>
      <c r="BN44" s="3370" t="s">
        <v>796</v>
      </c>
      <c r="BO44" s="3371"/>
      <c r="BP44" s="3372"/>
      <c r="BQ44" s="3370" t="s">
        <v>926</v>
      </c>
      <c r="BR44" s="3371"/>
      <c r="BS44" s="3372"/>
      <c r="BT44" s="3370" t="s">
        <v>831</v>
      </c>
      <c r="BU44" s="3371"/>
      <c r="BV44" s="3372"/>
      <c r="BW44" s="3370" t="s">
        <v>980</v>
      </c>
      <c r="BX44" s="3371"/>
      <c r="BY44" s="3372"/>
      <c r="BZ44" s="3370" t="s">
        <v>2253</v>
      </c>
      <c r="CA44" s="3371"/>
      <c r="CB44" s="3372"/>
      <c r="CC44" s="3370" t="s">
        <v>134</v>
      </c>
      <c r="CD44" s="3371"/>
      <c r="CE44" s="3372"/>
      <c r="CF44" s="3370" t="s">
        <v>793</v>
      </c>
      <c r="CG44" s="3371"/>
      <c r="CH44" s="3372"/>
      <c r="CI44" s="3370" t="s">
        <v>298</v>
      </c>
      <c r="CJ44" s="3371"/>
      <c r="CK44" s="3372"/>
      <c r="CL44" s="3370" t="s">
        <v>2798</v>
      </c>
      <c r="CM44" s="3371"/>
    </row>
    <row r="45" spans="1:91" ht="44.25">
      <c r="A45" s="2524"/>
      <c r="B45" s="3357" t="s">
        <v>2800</v>
      </c>
      <c r="C45" s="3358" t="s">
        <v>2660</v>
      </c>
      <c r="D45" s="3359" t="s">
        <v>2800</v>
      </c>
      <c r="E45" s="3360" t="s">
        <v>2704</v>
      </c>
      <c r="F45" s="3358" t="s">
        <v>2660</v>
      </c>
      <c r="G45" s="3361" t="s">
        <v>2704</v>
      </c>
      <c r="H45" s="3362" t="s">
        <v>2801</v>
      </c>
      <c r="I45" s="3358" t="s">
        <v>2660</v>
      </c>
      <c r="J45" s="3403" t="s">
        <v>2801</v>
      </c>
      <c r="K45" s="3362" t="s">
        <v>2802</v>
      </c>
      <c r="L45" s="3358" t="s">
        <v>2660</v>
      </c>
      <c r="M45" s="3363" t="s">
        <v>2802</v>
      </c>
      <c r="N45" s="2524"/>
      <c r="O45" s="3357" t="s">
        <v>2800</v>
      </c>
      <c r="P45" s="3358" t="s">
        <v>2660</v>
      </c>
      <c r="Q45" s="3364" t="s">
        <v>2800</v>
      </c>
      <c r="R45" s="3360" t="s">
        <v>2704</v>
      </c>
      <c r="S45" s="3358" t="s">
        <v>2660</v>
      </c>
      <c r="T45" s="3365" t="s">
        <v>2704</v>
      </c>
      <c r="U45" s="3426" t="s">
        <v>2801</v>
      </c>
      <c r="V45" s="3358" t="s">
        <v>2660</v>
      </c>
      <c r="W45" s="3364" t="s">
        <v>2801</v>
      </c>
      <c r="X45" s="3427" t="s">
        <v>2802</v>
      </c>
      <c r="Y45" s="3358" t="s">
        <v>2660</v>
      </c>
      <c r="Z45" s="3366" t="s">
        <v>2802</v>
      </c>
      <c r="AA45" s="2524"/>
      <c r="AB45" s="2524"/>
      <c r="AC45" s="2524"/>
      <c r="AD45" s="3374"/>
      <c r="AE45" s="3382"/>
      <c r="AF45" s="3382"/>
      <c r="AG45" s="3382"/>
      <c r="AH45" s="3382"/>
      <c r="AI45" s="3382"/>
      <c r="AJ45" s="3382"/>
      <c r="AK45" s="3382"/>
      <c r="AL45" s="3382"/>
      <c r="AM45" s="3382"/>
      <c r="AN45" s="3382"/>
      <c r="AO45" s="3382"/>
      <c r="AP45" s="3382"/>
      <c r="AQ45" s="3382"/>
      <c r="AR45" s="3382"/>
      <c r="AS45" s="3382"/>
      <c r="AT45" s="3382"/>
      <c r="AU45" s="3382"/>
      <c r="AV45" s="3382"/>
      <c r="AW45" s="3382"/>
      <c r="AX45" s="3382"/>
      <c r="AY45" s="3382"/>
      <c r="AZ45" s="3382"/>
      <c r="BA45" s="3382"/>
      <c r="BD45" s="5648"/>
      <c r="BE45" s="3376" t="s">
        <v>1419</v>
      </c>
      <c r="BF45" s="3377"/>
      <c r="BG45" s="3372"/>
      <c r="BH45" s="3376" t="s">
        <v>2763</v>
      </c>
      <c r="BI45" s="3377"/>
      <c r="BJ45" s="3372"/>
      <c r="BK45" s="3376" t="s">
        <v>2713</v>
      </c>
      <c r="BL45" s="3377"/>
      <c r="BM45" s="3372"/>
      <c r="BN45" s="3376" t="s">
        <v>2716</v>
      </c>
      <c r="BO45" s="3377"/>
      <c r="BP45" s="3372"/>
      <c r="BQ45" s="3376" t="s">
        <v>1515</v>
      </c>
      <c r="BR45" s="3377"/>
      <c r="BS45" s="3372"/>
      <c r="BT45" s="3376" t="s">
        <v>2719</v>
      </c>
      <c r="BU45" s="3377"/>
      <c r="BV45" s="3372"/>
      <c r="BW45" s="3376" t="s">
        <v>2722</v>
      </c>
      <c r="BX45" s="3377"/>
      <c r="BY45" s="3372"/>
      <c r="BZ45" s="3376" t="s">
        <v>2724</v>
      </c>
      <c r="CA45" s="3377"/>
      <c r="CB45" s="3372"/>
      <c r="CC45" s="3376" t="s">
        <v>2726</v>
      </c>
      <c r="CD45" s="3377"/>
      <c r="CE45" s="3372"/>
      <c r="CF45" s="3376" t="s">
        <v>2727</v>
      </c>
      <c r="CG45" s="3377"/>
      <c r="CH45" s="3372"/>
      <c r="CI45" s="3376" t="s">
        <v>2794</v>
      </c>
      <c r="CJ45" s="3377"/>
      <c r="CK45" s="3372"/>
      <c r="CL45" s="3376" t="s">
        <v>2799</v>
      </c>
      <c r="CM45" s="3377"/>
    </row>
    <row r="46" spans="1:91" ht="44.25">
      <c r="A46" s="2524"/>
      <c r="B46" s="3357"/>
      <c r="C46" s="3358" t="s">
        <v>2660</v>
      </c>
      <c r="D46" s="3359"/>
      <c r="E46" s="3360" t="s">
        <v>2694</v>
      </c>
      <c r="F46" s="3358" t="s">
        <v>2660</v>
      </c>
      <c r="G46" s="3361" t="s">
        <v>2694</v>
      </c>
      <c r="H46" s="3362" t="s">
        <v>2697</v>
      </c>
      <c r="I46" s="3358" t="s">
        <v>2660</v>
      </c>
      <c r="J46" s="3403" t="s">
        <v>2697</v>
      </c>
      <c r="K46" s="3362"/>
      <c r="L46" s="3358" t="s">
        <v>2660</v>
      </c>
      <c r="M46" s="3363"/>
      <c r="N46" s="2524"/>
      <c r="O46" s="3357"/>
      <c r="P46" s="3358" t="s">
        <v>2660</v>
      </c>
      <c r="Q46" s="3364"/>
      <c r="R46" s="3360" t="s">
        <v>2694</v>
      </c>
      <c r="S46" s="3358" t="s">
        <v>2660</v>
      </c>
      <c r="T46" s="3365" t="s">
        <v>2694</v>
      </c>
      <c r="U46" s="3426" t="s">
        <v>2697</v>
      </c>
      <c r="V46" s="3358" t="s">
        <v>2660</v>
      </c>
      <c r="W46" s="3364" t="s">
        <v>2697</v>
      </c>
      <c r="X46" s="3427"/>
      <c r="Y46" s="3358" t="s">
        <v>2660</v>
      </c>
      <c r="Z46" s="3366"/>
      <c r="AA46" s="2524"/>
      <c r="AB46" s="2524"/>
      <c r="AC46" s="2524"/>
      <c r="AD46" s="3367" t="s">
        <v>2721</v>
      </c>
      <c r="AE46" s="3395" t="s">
        <v>2782</v>
      </c>
      <c r="AF46" s="3396">
        <v>0</v>
      </c>
      <c r="AG46" s="3395" t="s">
        <v>2783</v>
      </c>
      <c r="AH46" s="3396">
        <v>0</v>
      </c>
      <c r="AI46" s="3395" t="s">
        <v>2784</v>
      </c>
      <c r="AJ46" s="3396">
        <v>0</v>
      </c>
      <c r="AK46" s="3395" t="s">
        <v>2785</v>
      </c>
      <c r="AL46" s="3396">
        <v>0</v>
      </c>
      <c r="AM46" s="3395" t="s">
        <v>2786</v>
      </c>
      <c r="AN46" s="3396">
        <v>0</v>
      </c>
      <c r="AO46" s="3395" t="s">
        <v>2787</v>
      </c>
      <c r="AP46" s="3396">
        <v>0</v>
      </c>
      <c r="AQ46" s="3395" t="s">
        <v>2788</v>
      </c>
      <c r="AR46" s="3396">
        <v>0</v>
      </c>
      <c r="AS46" s="3395" t="s">
        <v>2789</v>
      </c>
      <c r="AT46" s="3396">
        <v>0</v>
      </c>
      <c r="AU46" s="3395" t="s">
        <v>2790</v>
      </c>
      <c r="AV46" s="3396">
        <v>0</v>
      </c>
      <c r="AW46" s="3395" t="s">
        <v>2791</v>
      </c>
      <c r="AX46" s="3396">
        <v>0</v>
      </c>
      <c r="AY46" s="3395" t="s">
        <v>2792</v>
      </c>
      <c r="AZ46" s="3396">
        <v>0</v>
      </c>
      <c r="BA46" s="3395" t="s">
        <v>2793</v>
      </c>
      <c r="BD46" s="3381"/>
      <c r="BE46" s="3372"/>
      <c r="BF46" s="3372"/>
      <c r="BG46" s="3372"/>
      <c r="BH46" s="3372"/>
      <c r="BI46" s="3372"/>
      <c r="BJ46" s="3372"/>
      <c r="BK46" s="3372"/>
      <c r="BL46" s="3372"/>
      <c r="BM46" s="3372"/>
      <c r="BN46" s="3372"/>
      <c r="BO46" s="3372"/>
      <c r="BP46" s="3372"/>
      <c r="BQ46" s="3372"/>
      <c r="BR46" s="3372"/>
      <c r="BS46" s="3372"/>
      <c r="BT46" s="3372"/>
      <c r="BU46" s="3372"/>
      <c r="BV46" s="3372"/>
      <c r="BW46" s="3372"/>
      <c r="BX46" s="3372"/>
      <c r="BY46" s="3372"/>
      <c r="BZ46" s="3372"/>
      <c r="CA46" s="3372"/>
      <c r="CB46" s="3372"/>
      <c r="CC46" s="3372"/>
      <c r="CD46" s="3372"/>
      <c r="CE46" s="3372"/>
      <c r="CF46" s="3372"/>
      <c r="CG46" s="3372"/>
      <c r="CH46" s="3372"/>
      <c r="CI46" s="3372"/>
      <c r="CJ46" s="3372"/>
      <c r="CK46" s="3372"/>
      <c r="CL46" s="3372"/>
      <c r="CM46" s="3372"/>
    </row>
    <row r="47" spans="1:91" ht="30">
      <c r="A47" s="2524"/>
      <c r="B47" s="3430"/>
      <c r="C47" s="3431"/>
      <c r="D47" s="3431"/>
      <c r="E47" s="3431"/>
      <c r="F47" s="3431"/>
      <c r="G47" s="3431"/>
      <c r="H47" s="3431"/>
      <c r="I47" s="3431"/>
      <c r="J47" s="3431"/>
      <c r="K47" s="3431"/>
      <c r="L47" s="3431"/>
      <c r="M47" s="3432"/>
      <c r="N47" s="3433"/>
      <c r="O47" s="3430"/>
      <c r="P47" s="3431"/>
      <c r="Q47" s="3431"/>
      <c r="R47" s="3431"/>
      <c r="S47" s="3431"/>
      <c r="T47" s="3431"/>
      <c r="U47" s="3431"/>
      <c r="V47" s="3431"/>
      <c r="W47" s="3431"/>
      <c r="X47" s="3431"/>
      <c r="Y47" s="3431"/>
      <c r="Z47" s="3432"/>
      <c r="AA47" s="3433"/>
      <c r="AB47" s="2524"/>
      <c r="AC47" s="2524"/>
      <c r="AD47" s="3374"/>
      <c r="AE47" s="3382"/>
      <c r="AF47" s="3382"/>
      <c r="AG47" s="3382"/>
      <c r="AH47" s="3382"/>
      <c r="AI47" s="3382"/>
      <c r="AJ47" s="3382"/>
      <c r="AK47" s="3382"/>
      <c r="AL47" s="3382"/>
      <c r="AM47" s="3382"/>
      <c r="AN47" s="3382"/>
      <c r="AO47" s="3382"/>
      <c r="AP47" s="3382"/>
      <c r="AQ47" s="3382"/>
      <c r="AR47" s="3382"/>
      <c r="AS47" s="3382"/>
      <c r="AT47" s="3382"/>
      <c r="AU47" s="3382"/>
      <c r="AV47" s="3382"/>
      <c r="AW47" s="3382"/>
      <c r="AX47" s="3382"/>
      <c r="AY47" s="3382"/>
      <c r="AZ47" s="3382"/>
      <c r="BA47" s="3382"/>
      <c r="BD47" s="5641" t="s">
        <v>2714</v>
      </c>
      <c r="BE47" s="3383" t="s">
        <v>1133</v>
      </c>
      <c r="BF47" s="3384"/>
      <c r="BG47" s="3385"/>
      <c r="BH47" s="3383" t="s">
        <v>892</v>
      </c>
      <c r="BI47" s="3384"/>
      <c r="BJ47" s="3385"/>
      <c r="BK47" s="3383" t="s">
        <v>669</v>
      </c>
      <c r="BL47" s="3384"/>
      <c r="BM47" s="3385"/>
      <c r="BN47" s="3383" t="s">
        <v>796</v>
      </c>
      <c r="BO47" s="3384"/>
      <c r="BP47" s="3385"/>
      <c r="BQ47" s="3383" t="s">
        <v>926</v>
      </c>
      <c r="BR47" s="3384"/>
      <c r="BS47" s="3385"/>
      <c r="BT47" s="3383" t="s">
        <v>831</v>
      </c>
      <c r="BU47" s="3384"/>
      <c r="BV47" s="3385"/>
      <c r="BW47" s="3383" t="s">
        <v>980</v>
      </c>
      <c r="BX47" s="3384"/>
      <c r="BY47" s="3385"/>
      <c r="BZ47" s="3383" t="s">
        <v>2253</v>
      </c>
      <c r="CA47" s="3384"/>
      <c r="CB47" s="3385"/>
      <c r="CC47" s="3383" t="s">
        <v>134</v>
      </c>
      <c r="CD47" s="3384"/>
      <c r="CE47" s="3385"/>
      <c r="CF47" s="3383" t="s">
        <v>793</v>
      </c>
      <c r="CG47" s="3384"/>
      <c r="CH47" s="3385"/>
      <c r="CI47" s="3383" t="s">
        <v>298</v>
      </c>
      <c r="CJ47" s="3384"/>
      <c r="CK47" s="3385"/>
      <c r="CL47" s="3383" t="s">
        <v>2798</v>
      </c>
      <c r="CM47" s="3384"/>
    </row>
    <row r="48" spans="1:91" ht="30">
      <c r="AD48" s="3367" t="s">
        <v>2725</v>
      </c>
      <c r="AE48" s="3399" t="s">
        <v>2782</v>
      </c>
      <c r="AF48" s="3400">
        <v>0</v>
      </c>
      <c r="AG48" s="3399" t="s">
        <v>2783</v>
      </c>
      <c r="AH48" s="3400">
        <v>0</v>
      </c>
      <c r="AI48" s="3399" t="s">
        <v>2784</v>
      </c>
      <c r="AJ48" s="3400">
        <v>0</v>
      </c>
      <c r="AK48" s="3399" t="s">
        <v>2785</v>
      </c>
      <c r="AL48" s="3400">
        <v>0</v>
      </c>
      <c r="AM48" s="3399" t="s">
        <v>2786</v>
      </c>
      <c r="AN48" s="3400">
        <v>0</v>
      </c>
      <c r="AO48" s="3399" t="s">
        <v>2787</v>
      </c>
      <c r="AP48" s="3400">
        <v>0</v>
      </c>
      <c r="AQ48" s="3399" t="s">
        <v>2788</v>
      </c>
      <c r="AR48" s="3400">
        <v>0</v>
      </c>
      <c r="AS48" s="3399" t="s">
        <v>2789</v>
      </c>
      <c r="AT48" s="3400">
        <v>0</v>
      </c>
      <c r="AU48" s="3399" t="s">
        <v>2790</v>
      </c>
      <c r="AV48" s="3400">
        <v>0</v>
      </c>
      <c r="AW48" s="3399" t="s">
        <v>2791</v>
      </c>
      <c r="AX48" s="3400">
        <v>0</v>
      </c>
      <c r="AY48" s="3399" t="s">
        <v>2792</v>
      </c>
      <c r="AZ48" s="3400">
        <v>0</v>
      </c>
      <c r="BA48" s="3399" t="s">
        <v>2793</v>
      </c>
      <c r="BD48" s="5641"/>
      <c r="BE48" s="3387" t="s">
        <v>1419</v>
      </c>
      <c r="BF48" s="3388"/>
      <c r="BG48" s="3385"/>
      <c r="BH48" s="3387" t="s">
        <v>2763</v>
      </c>
      <c r="BI48" s="3388"/>
      <c r="BJ48" s="3385"/>
      <c r="BK48" s="3387" t="s">
        <v>2713</v>
      </c>
      <c r="BL48" s="3388"/>
      <c r="BM48" s="3385"/>
      <c r="BN48" s="3387" t="s">
        <v>2716</v>
      </c>
      <c r="BO48" s="3388"/>
      <c r="BP48" s="3385"/>
      <c r="BQ48" s="3387" t="s">
        <v>1515</v>
      </c>
      <c r="BR48" s="3388"/>
      <c r="BS48" s="3385"/>
      <c r="BT48" s="3387" t="s">
        <v>2719</v>
      </c>
      <c r="BU48" s="3388"/>
      <c r="BV48" s="3385"/>
      <c r="BW48" s="3387" t="s">
        <v>2722</v>
      </c>
      <c r="BX48" s="3388"/>
      <c r="BY48" s="3385"/>
      <c r="BZ48" s="3387" t="s">
        <v>2724</v>
      </c>
      <c r="CA48" s="3388"/>
      <c r="CB48" s="3385"/>
      <c r="CC48" s="3387" t="s">
        <v>2726</v>
      </c>
      <c r="CD48" s="3388"/>
      <c r="CE48" s="3385"/>
      <c r="CF48" s="3387" t="s">
        <v>2727</v>
      </c>
      <c r="CG48" s="3388"/>
      <c r="CH48" s="3385"/>
      <c r="CI48" s="3387" t="s">
        <v>2794</v>
      </c>
      <c r="CJ48" s="3388"/>
      <c r="CK48" s="3385"/>
      <c r="CL48" s="3387" t="s">
        <v>2799</v>
      </c>
      <c r="CM48" s="3388"/>
    </row>
    <row r="49" spans="1:91" ht="30">
      <c r="AD49" s="3374"/>
      <c r="BD49" s="3381"/>
      <c r="BE49" s="3382"/>
      <c r="BF49" s="3382"/>
      <c r="BG49" s="3382"/>
      <c r="BH49" s="3382"/>
      <c r="BI49" s="3382"/>
      <c r="BJ49" s="3382"/>
      <c r="BK49" s="3382"/>
      <c r="BL49" s="3382"/>
      <c r="BM49" s="3382"/>
      <c r="BN49" s="3382"/>
      <c r="BO49" s="3382"/>
      <c r="BP49" s="3382"/>
      <c r="BQ49" s="3382"/>
      <c r="BR49" s="3382"/>
      <c r="BS49" s="3382"/>
      <c r="BT49" s="3382"/>
      <c r="BU49" s="3382"/>
      <c r="BV49" s="3382"/>
      <c r="BW49" s="3382"/>
      <c r="BX49" s="3382"/>
      <c r="BY49" s="3382"/>
      <c r="BZ49" s="3382"/>
      <c r="CA49" s="3382"/>
      <c r="CB49" s="3382"/>
      <c r="CC49" s="3382"/>
      <c r="CD49" s="3382"/>
      <c r="CE49" s="3382"/>
      <c r="CF49" s="3382"/>
      <c r="CG49" s="3382"/>
      <c r="CH49" s="3382"/>
      <c r="CI49" s="3382"/>
      <c r="CJ49" s="3382"/>
      <c r="CK49" s="3382"/>
      <c r="CL49" s="3382"/>
      <c r="CM49" s="3382"/>
    </row>
    <row r="50" spans="1:91" ht="30">
      <c r="B50" s="3333" t="s">
        <v>2656</v>
      </c>
      <c r="C50" s="3334"/>
      <c r="D50" s="3335" t="s">
        <v>2657</v>
      </c>
      <c r="E50" s="3434" t="s">
        <v>2803</v>
      </c>
      <c r="F50" s="3435"/>
      <c r="G50" s="3435"/>
      <c r="H50" s="3435"/>
      <c r="I50" s="3435"/>
      <c r="J50" s="3435"/>
      <c r="K50" s="3435"/>
      <c r="L50" s="3435"/>
      <c r="M50" s="3436"/>
      <c r="O50" s="3333" t="s">
        <v>2656</v>
      </c>
      <c r="P50" s="3334"/>
      <c r="Q50" s="3335" t="s">
        <v>2657</v>
      </c>
      <c r="R50" s="3437" t="s">
        <v>2804</v>
      </c>
      <c r="S50" s="3438"/>
      <c r="T50" s="3438"/>
      <c r="U50" s="3438"/>
      <c r="V50" s="3438"/>
      <c r="W50" s="3438"/>
      <c r="X50" s="3438"/>
      <c r="Y50" s="3438"/>
      <c r="Z50" s="3439"/>
      <c r="AD50" s="3425" t="s">
        <v>2728</v>
      </c>
      <c r="BD50" s="5641" t="s">
        <v>2718</v>
      </c>
      <c r="BE50" s="3391" t="s">
        <v>1133</v>
      </c>
      <c r="BF50" s="3392"/>
      <c r="BG50" s="3390"/>
      <c r="BH50" s="3391" t="s">
        <v>892</v>
      </c>
      <c r="BI50" s="3392"/>
      <c r="BJ50" s="3390"/>
      <c r="BK50" s="3391" t="s">
        <v>669</v>
      </c>
      <c r="BL50" s="3392"/>
      <c r="BM50" s="3390"/>
      <c r="BN50" s="3391" t="s">
        <v>796</v>
      </c>
      <c r="BO50" s="3392"/>
      <c r="BP50" s="3390"/>
      <c r="BQ50" s="3391" t="s">
        <v>926</v>
      </c>
      <c r="BR50" s="3392"/>
      <c r="BS50" s="3390"/>
      <c r="BT50" s="3391" t="s">
        <v>831</v>
      </c>
      <c r="BU50" s="3392"/>
      <c r="BV50" s="3390"/>
      <c r="BW50" s="3391" t="s">
        <v>980</v>
      </c>
      <c r="BX50" s="3392"/>
      <c r="BY50" s="3390"/>
      <c r="BZ50" s="3391" t="s">
        <v>2253</v>
      </c>
      <c r="CA50" s="3392"/>
      <c r="CB50" s="3390"/>
      <c r="CC50" s="3391" t="s">
        <v>134</v>
      </c>
      <c r="CD50" s="3392"/>
      <c r="CE50" s="3390"/>
      <c r="CF50" s="3391" t="s">
        <v>793</v>
      </c>
      <c r="CG50" s="3392"/>
      <c r="CH50" s="3390"/>
      <c r="CI50" s="3391" t="s">
        <v>298</v>
      </c>
      <c r="CJ50" s="3392"/>
      <c r="CK50" s="3390"/>
      <c r="CL50" s="3391" t="s">
        <v>2798</v>
      </c>
      <c r="CM50" s="3392"/>
    </row>
    <row r="51" spans="1:91" ht="46.5">
      <c r="B51" s="3342" t="s">
        <v>2662</v>
      </c>
      <c r="C51" s="3343" t="s">
        <v>2660</v>
      </c>
      <c r="D51" s="3440" t="str">
        <f>B51</f>
        <v>Aa</v>
      </c>
      <c r="E51" s="3441" t="s">
        <v>2661</v>
      </c>
      <c r="F51" s="3441"/>
      <c r="G51" s="3442"/>
      <c r="H51" s="3442"/>
      <c r="I51" s="3442"/>
      <c r="J51" s="3442"/>
      <c r="K51" s="3442"/>
      <c r="L51" s="3442"/>
      <c r="M51" s="3443"/>
      <c r="O51" s="3342" t="s">
        <v>2662</v>
      </c>
      <c r="P51" s="3343" t="s">
        <v>2660</v>
      </c>
      <c r="Q51" s="3444" t="str">
        <f>O51</f>
        <v>Aa</v>
      </c>
      <c r="R51" s="3441" t="s">
        <v>2661</v>
      </c>
      <c r="S51" s="3441"/>
      <c r="T51" s="3442"/>
      <c r="U51" s="3442"/>
      <c r="V51" s="3442"/>
      <c r="W51" s="3442"/>
      <c r="X51" s="3442"/>
      <c r="Y51" s="3442"/>
      <c r="Z51" s="3443"/>
      <c r="AD51" s="3367" t="s">
        <v>2670</v>
      </c>
      <c r="AE51" s="3406" t="s">
        <v>2805</v>
      </c>
      <c r="AF51" s="3407"/>
      <c r="AG51" s="3406" t="s">
        <v>2806</v>
      </c>
      <c r="AH51" s="3407"/>
      <c r="AI51" s="3406" t="s">
        <v>2807</v>
      </c>
      <c r="AJ51" s="3407"/>
      <c r="AK51" s="3406" t="s">
        <v>2808</v>
      </c>
      <c r="AL51" s="3407"/>
      <c r="AM51" s="3406" t="s">
        <v>2809</v>
      </c>
      <c r="AN51" s="3407"/>
      <c r="AO51" s="3406" t="s">
        <v>2810</v>
      </c>
      <c r="AP51" s="3407"/>
      <c r="AQ51" s="3406" t="s">
        <v>2811</v>
      </c>
      <c r="AR51" s="3407"/>
      <c r="AS51" s="3406" t="s">
        <v>2812</v>
      </c>
      <c r="AT51" s="3407"/>
      <c r="AU51" s="3406" t="s">
        <v>2813</v>
      </c>
      <c r="AV51" s="3407"/>
      <c r="AW51" s="3406" t="s">
        <v>2814</v>
      </c>
      <c r="AX51" s="3407"/>
      <c r="AY51" s="3406" t="s">
        <v>2815</v>
      </c>
      <c r="AZ51" s="3407"/>
      <c r="BA51" s="3406" t="s">
        <v>2816</v>
      </c>
      <c r="BD51" s="5641"/>
      <c r="BE51" s="3393" t="s">
        <v>1419</v>
      </c>
      <c r="BF51" s="3394"/>
      <c r="BG51" s="3390"/>
      <c r="BH51" s="3393" t="s">
        <v>2763</v>
      </c>
      <c r="BI51" s="3394"/>
      <c r="BJ51" s="3390"/>
      <c r="BK51" s="3393" t="s">
        <v>2713</v>
      </c>
      <c r="BL51" s="3394"/>
      <c r="BM51" s="3390"/>
      <c r="BN51" s="3393" t="s">
        <v>2716</v>
      </c>
      <c r="BO51" s="3394"/>
      <c r="BP51" s="3390"/>
      <c r="BQ51" s="3393" t="s">
        <v>1515</v>
      </c>
      <c r="BR51" s="3394"/>
      <c r="BS51" s="3390"/>
      <c r="BT51" s="3393" t="s">
        <v>2719</v>
      </c>
      <c r="BU51" s="3394"/>
      <c r="BV51" s="3390"/>
      <c r="BW51" s="3393" t="s">
        <v>2722</v>
      </c>
      <c r="BX51" s="3394"/>
      <c r="BY51" s="3390"/>
      <c r="BZ51" s="3393" t="s">
        <v>2724</v>
      </c>
      <c r="CA51" s="3394"/>
      <c r="CB51" s="3390"/>
      <c r="CC51" s="3393" t="s">
        <v>2726</v>
      </c>
      <c r="CD51" s="3394"/>
      <c r="CE51" s="3390"/>
      <c r="CF51" s="3393" t="s">
        <v>2727</v>
      </c>
      <c r="CG51" s="3394"/>
      <c r="CH51" s="3390"/>
      <c r="CI51" s="3393" t="s">
        <v>2794</v>
      </c>
      <c r="CJ51" s="3394"/>
      <c r="CK51" s="3390"/>
      <c r="CL51" s="3393" t="s">
        <v>2799</v>
      </c>
      <c r="CM51" s="3394"/>
    </row>
    <row r="52" spans="1:91" ht="30">
      <c r="B52" s="3351"/>
      <c r="M52" s="3352"/>
      <c r="O52" s="3351"/>
      <c r="Z52" s="3352"/>
      <c r="AD52" s="3374"/>
      <c r="AE52" s="3410"/>
      <c r="AF52" s="3410"/>
      <c r="AG52" s="3410"/>
      <c r="AH52" s="3410"/>
      <c r="AI52" s="3410"/>
      <c r="AJ52" s="3410"/>
      <c r="AK52" s="3410"/>
      <c r="AL52" s="3410"/>
      <c r="AM52" s="3410"/>
      <c r="AN52" s="3410"/>
      <c r="AO52" s="3410"/>
      <c r="AP52" s="3410"/>
      <c r="AQ52" s="3410"/>
      <c r="AR52" s="3410"/>
      <c r="AS52" s="3410"/>
      <c r="AT52" s="3410"/>
      <c r="AU52" s="3410"/>
      <c r="AV52" s="3410"/>
      <c r="AW52" s="3410"/>
      <c r="AX52" s="3410"/>
      <c r="AY52" s="3410"/>
      <c r="AZ52" s="3410"/>
      <c r="BA52" s="3410"/>
      <c r="BD52" s="3374"/>
      <c r="BE52" s="3382"/>
      <c r="BF52" s="3382"/>
      <c r="BG52" s="3382"/>
      <c r="BH52" s="3382"/>
      <c r="BI52" s="3382"/>
      <c r="BJ52" s="3382"/>
      <c r="BK52" s="3382"/>
      <c r="BL52" s="3382"/>
      <c r="BM52" s="3382"/>
      <c r="BN52" s="3382"/>
      <c r="BO52" s="3382"/>
      <c r="BP52" s="3382"/>
      <c r="BQ52" s="3382"/>
      <c r="BR52" s="3382"/>
      <c r="BS52" s="3382"/>
      <c r="BT52" s="3382"/>
      <c r="BU52" s="3382"/>
      <c r="BV52" s="3382"/>
      <c r="BW52" s="3382"/>
      <c r="BX52" s="3382"/>
      <c r="BY52" s="3382"/>
      <c r="BZ52" s="3382"/>
      <c r="CA52" s="3382"/>
      <c r="CB52" s="3382"/>
      <c r="CC52" s="3382"/>
      <c r="CD52" s="3382"/>
      <c r="CE52" s="3382"/>
      <c r="CF52" s="3382"/>
      <c r="CG52" s="3382"/>
      <c r="CH52" s="3382"/>
      <c r="CI52" s="3382"/>
      <c r="CJ52" s="3382"/>
      <c r="CK52" s="3382"/>
      <c r="CL52" s="3382"/>
      <c r="CM52" s="3382"/>
    </row>
    <row r="53" spans="1:91" ht="30">
      <c r="B53" s="3355" t="s">
        <v>2664</v>
      </c>
      <c r="C53" s="5655" t="s">
        <v>2665</v>
      </c>
      <c r="D53" s="5656"/>
      <c r="E53" s="3356" t="s">
        <v>2666</v>
      </c>
      <c r="F53" s="5655" t="s">
        <v>2665</v>
      </c>
      <c r="G53" s="5656"/>
      <c r="H53" s="3356" t="s">
        <v>2667</v>
      </c>
      <c r="I53" s="5655" t="s">
        <v>2665</v>
      </c>
      <c r="J53" s="5656"/>
      <c r="K53" s="3356" t="s">
        <v>2668</v>
      </c>
      <c r="L53" s="5655" t="s">
        <v>2665</v>
      </c>
      <c r="M53" s="5657"/>
      <c r="O53" s="3355" t="s">
        <v>2664</v>
      </c>
      <c r="P53" s="5646" t="s">
        <v>2665</v>
      </c>
      <c r="Q53" s="5658"/>
      <c r="R53" s="3356" t="s">
        <v>2666</v>
      </c>
      <c r="S53" s="5646" t="s">
        <v>2665</v>
      </c>
      <c r="T53" s="5658"/>
      <c r="U53" s="3356" t="s">
        <v>2667</v>
      </c>
      <c r="V53" s="5646" t="s">
        <v>2665</v>
      </c>
      <c r="W53" s="5658"/>
      <c r="X53" s="3356" t="s">
        <v>2668</v>
      </c>
      <c r="Y53" s="5646" t="s">
        <v>2665</v>
      </c>
      <c r="Z53" s="5647"/>
      <c r="AD53" s="3367" t="s">
        <v>1336</v>
      </c>
      <c r="AE53" s="3379" t="s">
        <v>2817</v>
      </c>
      <c r="AF53" s="3380"/>
      <c r="AG53" s="3379" t="s">
        <v>2818</v>
      </c>
      <c r="AH53" s="3380"/>
      <c r="AI53" s="3379" t="s">
        <v>2819</v>
      </c>
      <c r="AJ53" s="3380"/>
      <c r="AK53" s="3379" t="s">
        <v>2820</v>
      </c>
      <c r="AL53" s="3380"/>
      <c r="AM53" s="3379" t="s">
        <v>2821</v>
      </c>
      <c r="AN53" s="3380"/>
      <c r="AO53" s="3379" t="s">
        <v>2822</v>
      </c>
      <c r="AP53" s="3380"/>
      <c r="AQ53" s="3379" t="s">
        <v>2823</v>
      </c>
      <c r="AR53" s="3380"/>
      <c r="AS53" s="3379" t="s">
        <v>2824</v>
      </c>
      <c r="AT53" s="3380"/>
      <c r="AU53" s="3379" t="s">
        <v>2825</v>
      </c>
      <c r="AV53" s="3380"/>
      <c r="AW53" s="3379" t="s">
        <v>2826</v>
      </c>
      <c r="AX53" s="3380"/>
      <c r="AY53" s="3379" t="s">
        <v>2827</v>
      </c>
      <c r="AZ53" s="3380"/>
      <c r="BA53" s="3379" t="s">
        <v>2828</v>
      </c>
      <c r="BD53" s="5641" t="s">
        <v>2723</v>
      </c>
      <c r="BE53" s="3397" t="s">
        <v>1133</v>
      </c>
      <c r="BF53" s="3398"/>
      <c r="BG53" s="3396"/>
      <c r="BH53" s="3397" t="s">
        <v>892</v>
      </c>
      <c r="BI53" s="3398"/>
      <c r="BJ53" s="3396"/>
      <c r="BK53" s="3397" t="s">
        <v>669</v>
      </c>
      <c r="BL53" s="3398"/>
      <c r="BM53" s="3396"/>
      <c r="BN53" s="3397" t="s">
        <v>796</v>
      </c>
      <c r="BO53" s="3398"/>
      <c r="BP53" s="3396"/>
      <c r="BQ53" s="3397" t="s">
        <v>926</v>
      </c>
      <c r="BR53" s="3398"/>
      <c r="BS53" s="3396"/>
      <c r="BT53" s="3397" t="s">
        <v>831</v>
      </c>
      <c r="BU53" s="3398"/>
      <c r="BV53" s="3396"/>
      <c r="BW53" s="3397" t="s">
        <v>980</v>
      </c>
      <c r="BX53" s="3398"/>
      <c r="BY53" s="3396"/>
      <c r="BZ53" s="3397" t="s">
        <v>2253</v>
      </c>
      <c r="CA53" s="3398"/>
      <c r="CB53" s="3396"/>
      <c r="CC53" s="3397" t="s">
        <v>134</v>
      </c>
      <c r="CD53" s="3398"/>
      <c r="CE53" s="3396"/>
      <c r="CF53" s="3397" t="s">
        <v>793</v>
      </c>
      <c r="CG53" s="3398"/>
      <c r="CH53" s="3396"/>
      <c r="CI53" s="3397" t="s">
        <v>298</v>
      </c>
      <c r="CJ53" s="3398"/>
      <c r="CK53" s="3396"/>
      <c r="CL53" s="3397" t="s">
        <v>2798</v>
      </c>
      <c r="CM53" s="3398"/>
    </row>
    <row r="54" spans="1:91" ht="44.25">
      <c r="A54" s="2524"/>
      <c r="B54" s="3357" t="s">
        <v>675</v>
      </c>
      <c r="C54" s="3358" t="s">
        <v>2660</v>
      </c>
      <c r="D54" s="3445" t="s">
        <v>675</v>
      </c>
      <c r="E54" s="3360" t="s">
        <v>2669</v>
      </c>
      <c r="F54" s="3358" t="s">
        <v>2660</v>
      </c>
      <c r="G54" s="3446" t="s">
        <v>2669</v>
      </c>
      <c r="H54" s="3362">
        <v>1</v>
      </c>
      <c r="I54" s="3358" t="s">
        <v>2660</v>
      </c>
      <c r="J54" s="3446">
        <v>1</v>
      </c>
      <c r="K54" s="3362">
        <v>27</v>
      </c>
      <c r="L54" s="3358" t="s">
        <v>2660</v>
      </c>
      <c r="M54" s="3447">
        <v>27</v>
      </c>
      <c r="N54" s="2524"/>
      <c r="O54" s="3357" t="s">
        <v>675</v>
      </c>
      <c r="P54" s="3358" t="s">
        <v>2660</v>
      </c>
      <c r="Q54" s="3448" t="s">
        <v>675</v>
      </c>
      <c r="R54" s="3360" t="s">
        <v>2669</v>
      </c>
      <c r="S54" s="3358" t="s">
        <v>2660</v>
      </c>
      <c r="T54" s="3449" t="s">
        <v>2669</v>
      </c>
      <c r="U54" s="3362">
        <v>1</v>
      </c>
      <c r="V54" s="3358" t="s">
        <v>2660</v>
      </c>
      <c r="W54" s="3448">
        <v>1</v>
      </c>
      <c r="X54" s="3362">
        <v>27</v>
      </c>
      <c r="Y54" s="3358" t="s">
        <v>2660</v>
      </c>
      <c r="Z54" s="3450">
        <v>27</v>
      </c>
      <c r="AA54" s="2524"/>
      <c r="AB54" s="2524"/>
      <c r="AC54" s="2524"/>
      <c r="AD54" s="3374"/>
      <c r="AE54" s="3382"/>
      <c r="AF54" s="3382"/>
      <c r="AG54" s="3382"/>
      <c r="AH54" s="3382"/>
      <c r="AI54" s="3382"/>
      <c r="AJ54" s="3382"/>
      <c r="AK54" s="3382"/>
      <c r="AL54" s="3382"/>
      <c r="AM54" s="3382"/>
      <c r="AN54" s="3382"/>
      <c r="AO54" s="3382"/>
      <c r="AP54" s="3382"/>
      <c r="AQ54" s="3382"/>
      <c r="AR54" s="3382"/>
      <c r="AS54" s="3382"/>
      <c r="AT54" s="3382"/>
      <c r="AU54" s="3382"/>
      <c r="AV54" s="3382"/>
      <c r="AW54" s="3382"/>
      <c r="AX54" s="3382"/>
      <c r="AY54" s="3382"/>
      <c r="AZ54" s="3382"/>
      <c r="BA54" s="3382"/>
      <c r="BD54" s="5641"/>
      <c r="BE54" s="3401" t="s">
        <v>1419</v>
      </c>
      <c r="BF54" s="3402"/>
      <c r="BG54" s="3396"/>
      <c r="BH54" s="3401" t="s">
        <v>2763</v>
      </c>
      <c r="BI54" s="3402"/>
      <c r="BJ54" s="3396"/>
      <c r="BK54" s="3401" t="s">
        <v>2713</v>
      </c>
      <c r="BL54" s="3402"/>
      <c r="BM54" s="3396"/>
      <c r="BN54" s="3401" t="s">
        <v>2716</v>
      </c>
      <c r="BO54" s="3402"/>
      <c r="BP54" s="3396"/>
      <c r="BQ54" s="3401" t="s">
        <v>1515</v>
      </c>
      <c r="BR54" s="3402"/>
      <c r="BS54" s="3396"/>
      <c r="BT54" s="3401" t="s">
        <v>2719</v>
      </c>
      <c r="BU54" s="3402"/>
      <c r="BV54" s="3396"/>
      <c r="BW54" s="3401" t="s">
        <v>2722</v>
      </c>
      <c r="BX54" s="3402"/>
      <c r="BY54" s="3396"/>
      <c r="BZ54" s="3401" t="s">
        <v>2724</v>
      </c>
      <c r="CA54" s="3402"/>
      <c r="CB54" s="3396"/>
      <c r="CC54" s="3401" t="s">
        <v>2726</v>
      </c>
      <c r="CD54" s="3402"/>
      <c r="CE54" s="3396"/>
      <c r="CF54" s="3401" t="s">
        <v>2727</v>
      </c>
      <c r="CG54" s="3402"/>
      <c r="CH54" s="3396"/>
      <c r="CI54" s="3401" t="s">
        <v>2794</v>
      </c>
      <c r="CJ54" s="3402"/>
      <c r="CK54" s="3396"/>
      <c r="CL54" s="3401" t="s">
        <v>2799</v>
      </c>
      <c r="CM54" s="3402"/>
    </row>
    <row r="55" spans="1:91" ht="44.25">
      <c r="A55" s="2524"/>
      <c r="B55" s="3357" t="s">
        <v>673</v>
      </c>
      <c r="C55" s="3358" t="s">
        <v>2660</v>
      </c>
      <c r="D55" s="3445" t="s">
        <v>673</v>
      </c>
      <c r="E55" s="3360" t="s">
        <v>2686</v>
      </c>
      <c r="F55" s="3358" t="s">
        <v>2660</v>
      </c>
      <c r="G55" s="3446" t="s">
        <v>2686</v>
      </c>
      <c r="H55" s="3362">
        <v>2</v>
      </c>
      <c r="I55" s="3358" t="s">
        <v>2660</v>
      </c>
      <c r="J55" s="3446">
        <v>2</v>
      </c>
      <c r="K55" s="3362">
        <v>28</v>
      </c>
      <c r="L55" s="3358" t="s">
        <v>2660</v>
      </c>
      <c r="M55" s="3447">
        <v>28</v>
      </c>
      <c r="N55" s="2524"/>
      <c r="O55" s="3357" t="s">
        <v>673</v>
      </c>
      <c r="P55" s="3358" t="s">
        <v>2660</v>
      </c>
      <c r="Q55" s="3448" t="s">
        <v>673</v>
      </c>
      <c r="R55" s="3360" t="s">
        <v>2686</v>
      </c>
      <c r="S55" s="3358" t="s">
        <v>2660</v>
      </c>
      <c r="T55" s="3449" t="s">
        <v>2686</v>
      </c>
      <c r="U55" s="3362">
        <v>2</v>
      </c>
      <c r="V55" s="3358" t="s">
        <v>2660</v>
      </c>
      <c r="W55" s="3448">
        <v>2</v>
      </c>
      <c r="X55" s="3362">
        <v>28</v>
      </c>
      <c r="Y55" s="3358" t="s">
        <v>2660</v>
      </c>
      <c r="Z55" s="3450">
        <v>28</v>
      </c>
      <c r="AA55" s="2524"/>
      <c r="AB55" s="2524"/>
      <c r="AC55" s="2524"/>
      <c r="AD55" s="3367" t="s">
        <v>2714</v>
      </c>
      <c r="AE55" s="3386" t="s">
        <v>2817</v>
      </c>
      <c r="AF55" s="3385">
        <v>0</v>
      </c>
      <c r="AG55" s="3386" t="s">
        <v>2818</v>
      </c>
      <c r="AH55" s="3385">
        <v>0</v>
      </c>
      <c r="AI55" s="3386" t="s">
        <v>2819</v>
      </c>
      <c r="AJ55" s="3385">
        <v>0</v>
      </c>
      <c r="AK55" s="3386" t="s">
        <v>2820</v>
      </c>
      <c r="AL55" s="3385">
        <v>0</v>
      </c>
      <c r="AM55" s="3386" t="s">
        <v>2821</v>
      </c>
      <c r="AN55" s="3385">
        <v>0</v>
      </c>
      <c r="AO55" s="3386" t="s">
        <v>2822</v>
      </c>
      <c r="AP55" s="3385">
        <v>0</v>
      </c>
      <c r="AQ55" s="3386" t="s">
        <v>2823</v>
      </c>
      <c r="AR55" s="3385">
        <v>0</v>
      </c>
      <c r="AS55" s="3428" t="s">
        <v>2824</v>
      </c>
      <c r="AT55" s="3385">
        <v>0</v>
      </c>
      <c r="AU55" s="3386" t="s">
        <v>2825</v>
      </c>
      <c r="AV55" s="3385">
        <v>0</v>
      </c>
      <c r="AW55" s="3386" t="s">
        <v>2826</v>
      </c>
      <c r="AX55" s="3385">
        <v>0</v>
      </c>
      <c r="AY55" s="3386" t="s">
        <v>2827</v>
      </c>
      <c r="AZ55" s="3385">
        <v>0</v>
      </c>
      <c r="BA55" s="3386" t="s">
        <v>2828</v>
      </c>
      <c r="BD55" s="3374"/>
      <c r="BE55" s="3382"/>
      <c r="BF55" s="3382"/>
      <c r="BG55" s="3382"/>
      <c r="BH55" s="3382"/>
      <c r="BI55" s="3382"/>
      <c r="BJ55" s="3382"/>
      <c r="BK55" s="3382"/>
      <c r="BL55" s="3382"/>
      <c r="BM55" s="3382"/>
      <c r="BN55" s="3382"/>
      <c r="BO55" s="3382"/>
      <c r="BP55" s="3382"/>
      <c r="BQ55" s="3382"/>
      <c r="BR55" s="3382"/>
      <c r="BS55" s="3382"/>
      <c r="BT55" s="3382"/>
      <c r="BU55" s="3382"/>
      <c r="BV55" s="3382"/>
      <c r="BW55" s="3382"/>
      <c r="BX55" s="3382"/>
      <c r="BY55" s="3382"/>
      <c r="BZ55" s="3382"/>
      <c r="CA55" s="3382"/>
      <c r="CB55" s="3382"/>
      <c r="CC55" s="3382"/>
      <c r="CD55" s="3382"/>
      <c r="CE55" s="3382"/>
      <c r="CF55" s="3382"/>
      <c r="CG55" s="3382"/>
      <c r="CH55" s="3382"/>
      <c r="CI55" s="3382"/>
      <c r="CJ55" s="3382"/>
      <c r="CK55" s="3382"/>
      <c r="CL55" s="3382"/>
      <c r="CM55" s="3382"/>
    </row>
    <row r="56" spans="1:91" ht="44.25">
      <c r="A56" s="2524"/>
      <c r="B56" s="3357" t="s">
        <v>671</v>
      </c>
      <c r="C56" s="3358" t="s">
        <v>2660</v>
      </c>
      <c r="D56" s="3445" t="s">
        <v>671</v>
      </c>
      <c r="E56" s="3360" t="s">
        <v>2705</v>
      </c>
      <c r="F56" s="3358" t="s">
        <v>2660</v>
      </c>
      <c r="G56" s="3446" t="s">
        <v>2705</v>
      </c>
      <c r="H56" s="3362">
        <v>3</v>
      </c>
      <c r="I56" s="3358" t="s">
        <v>2660</v>
      </c>
      <c r="J56" s="3446">
        <v>3</v>
      </c>
      <c r="K56" s="3362">
        <v>29</v>
      </c>
      <c r="L56" s="3358" t="s">
        <v>2660</v>
      </c>
      <c r="M56" s="3447">
        <v>29</v>
      </c>
      <c r="N56" s="2524"/>
      <c r="O56" s="3357" t="s">
        <v>671</v>
      </c>
      <c r="P56" s="3358" t="s">
        <v>2660</v>
      </c>
      <c r="Q56" s="3448" t="s">
        <v>671</v>
      </c>
      <c r="R56" s="3360" t="s">
        <v>2705</v>
      </c>
      <c r="S56" s="3358" t="s">
        <v>2660</v>
      </c>
      <c r="T56" s="3449" t="s">
        <v>2705</v>
      </c>
      <c r="U56" s="3362">
        <v>3</v>
      </c>
      <c r="V56" s="3358" t="s">
        <v>2660</v>
      </c>
      <c r="W56" s="3448">
        <v>3</v>
      </c>
      <c r="X56" s="3362">
        <v>29</v>
      </c>
      <c r="Y56" s="3358" t="s">
        <v>2660</v>
      </c>
      <c r="Z56" s="3450">
        <v>29</v>
      </c>
      <c r="AA56" s="2524"/>
      <c r="AB56" s="2524"/>
      <c r="AC56" s="2524"/>
      <c r="AD56" s="3374"/>
      <c r="AE56" s="3382"/>
      <c r="AF56" s="3382"/>
      <c r="AG56" s="3382"/>
      <c r="AH56" s="3382"/>
      <c r="AI56" s="3382"/>
      <c r="AJ56" s="3382"/>
      <c r="AK56" s="3382"/>
      <c r="AL56" s="3382"/>
      <c r="AM56" s="3382"/>
      <c r="AN56" s="3382"/>
      <c r="AO56" s="3382"/>
      <c r="AP56" s="3382"/>
      <c r="AQ56" s="3382"/>
      <c r="AR56" s="3382"/>
      <c r="AS56" s="3429"/>
      <c r="AT56" s="3382"/>
      <c r="AU56" s="3382"/>
      <c r="AV56" s="3382"/>
      <c r="AW56" s="3382"/>
      <c r="AX56" s="3382"/>
      <c r="AY56" s="3382"/>
      <c r="AZ56" s="3382"/>
      <c r="BA56" s="3382"/>
      <c r="BD56" s="5641" t="s">
        <v>2725</v>
      </c>
      <c r="BE56" s="3404" t="s">
        <v>1133</v>
      </c>
      <c r="BF56" s="3405"/>
      <c r="BG56" s="3400"/>
      <c r="BH56" s="3404" t="s">
        <v>892</v>
      </c>
      <c r="BI56" s="3405"/>
      <c r="BJ56" s="3400"/>
      <c r="BK56" s="3404" t="s">
        <v>669</v>
      </c>
      <c r="BL56" s="3405"/>
      <c r="BM56" s="3400"/>
      <c r="BN56" s="3404" t="s">
        <v>796</v>
      </c>
      <c r="BO56" s="3405"/>
      <c r="BP56" s="3400"/>
      <c r="BQ56" s="3404" t="s">
        <v>926</v>
      </c>
      <c r="BR56" s="3405"/>
      <c r="BS56" s="3400"/>
      <c r="BT56" s="3404" t="s">
        <v>831</v>
      </c>
      <c r="BU56" s="3405"/>
      <c r="BV56" s="3400"/>
      <c r="BW56" s="3404" t="s">
        <v>980</v>
      </c>
      <c r="BX56" s="3405"/>
      <c r="BY56" s="3400"/>
      <c r="BZ56" s="3404" t="s">
        <v>2253</v>
      </c>
      <c r="CA56" s="3405"/>
      <c r="CB56" s="3400"/>
      <c r="CC56" s="3404" t="s">
        <v>134</v>
      </c>
      <c r="CD56" s="3405"/>
      <c r="CE56" s="3400"/>
      <c r="CF56" s="3404" t="s">
        <v>793</v>
      </c>
      <c r="CG56" s="3405"/>
      <c r="CH56" s="3400"/>
      <c r="CI56" s="3404" t="s">
        <v>298</v>
      </c>
      <c r="CJ56" s="3405"/>
      <c r="CK56" s="3400"/>
      <c r="CL56" s="3404" t="s">
        <v>2798</v>
      </c>
      <c r="CM56" s="3405"/>
    </row>
    <row r="57" spans="1:91" ht="44.25">
      <c r="A57" s="2524"/>
      <c r="B57" s="3357" t="s">
        <v>669</v>
      </c>
      <c r="C57" s="3358" t="s">
        <v>2660</v>
      </c>
      <c r="D57" s="3445" t="s">
        <v>669</v>
      </c>
      <c r="E57" s="3360" t="s">
        <v>2713</v>
      </c>
      <c r="F57" s="3358" t="s">
        <v>2660</v>
      </c>
      <c r="G57" s="3446" t="s">
        <v>2713</v>
      </c>
      <c r="H57" s="3362">
        <v>4</v>
      </c>
      <c r="I57" s="3358" t="s">
        <v>2660</v>
      </c>
      <c r="J57" s="3446">
        <v>4</v>
      </c>
      <c r="K57" s="3362">
        <v>30</v>
      </c>
      <c r="L57" s="3358" t="s">
        <v>2660</v>
      </c>
      <c r="M57" s="3447">
        <v>30</v>
      </c>
      <c r="N57" s="2524"/>
      <c r="O57" s="3357" t="s">
        <v>669</v>
      </c>
      <c r="P57" s="3358" t="s">
        <v>2660</v>
      </c>
      <c r="Q57" s="3448" t="s">
        <v>669</v>
      </c>
      <c r="R57" s="3360" t="s">
        <v>2713</v>
      </c>
      <c r="S57" s="3358" t="s">
        <v>2660</v>
      </c>
      <c r="T57" s="3449" t="s">
        <v>2713</v>
      </c>
      <c r="U57" s="3362">
        <v>4</v>
      </c>
      <c r="V57" s="3358" t="s">
        <v>2660</v>
      </c>
      <c r="W57" s="3448">
        <v>4</v>
      </c>
      <c r="X57" s="3362">
        <v>30</v>
      </c>
      <c r="Y57" s="3358" t="s">
        <v>2660</v>
      </c>
      <c r="Z57" s="3450">
        <v>30</v>
      </c>
      <c r="AA57" s="2524"/>
      <c r="AB57" s="2524"/>
      <c r="AC57" s="2524"/>
      <c r="AD57" s="3367" t="s">
        <v>2717</v>
      </c>
      <c r="AE57" s="3389" t="s">
        <v>2817</v>
      </c>
      <c r="AF57" s="3390">
        <v>0</v>
      </c>
      <c r="AG57" s="3389" t="s">
        <v>2818</v>
      </c>
      <c r="AH57" s="3390">
        <v>0</v>
      </c>
      <c r="AI57" s="3389" t="s">
        <v>2819</v>
      </c>
      <c r="AJ57" s="3390">
        <v>0</v>
      </c>
      <c r="AK57" s="3389" t="s">
        <v>2820</v>
      </c>
      <c r="AL57" s="3390">
        <v>0</v>
      </c>
      <c r="AM57" s="3389" t="s">
        <v>2821</v>
      </c>
      <c r="AN57" s="3390">
        <v>0</v>
      </c>
      <c r="AO57" s="3389" t="s">
        <v>2822</v>
      </c>
      <c r="AP57" s="3390">
        <v>0</v>
      </c>
      <c r="AQ57" s="3389" t="s">
        <v>2823</v>
      </c>
      <c r="AR57" s="3390">
        <v>0</v>
      </c>
      <c r="AS57" s="3389" t="s">
        <v>2824</v>
      </c>
      <c r="AT57" s="3390">
        <v>0</v>
      </c>
      <c r="AU57" s="3389" t="s">
        <v>2825</v>
      </c>
      <c r="AV57" s="3390">
        <v>0</v>
      </c>
      <c r="AW57" s="3389" t="s">
        <v>2826</v>
      </c>
      <c r="AX57" s="3390">
        <v>0</v>
      </c>
      <c r="AY57" s="3389" t="s">
        <v>2827</v>
      </c>
      <c r="AZ57" s="3390">
        <v>0</v>
      </c>
      <c r="BA57" s="3389" t="s">
        <v>2828</v>
      </c>
      <c r="BD57" s="5641"/>
      <c r="BE57" s="3408" t="s">
        <v>1419</v>
      </c>
      <c r="BF57" s="3409"/>
      <c r="BG57" s="3400"/>
      <c r="BH57" s="3408" t="s">
        <v>2763</v>
      </c>
      <c r="BI57" s="3409"/>
      <c r="BJ57" s="3400"/>
      <c r="BK57" s="3408" t="s">
        <v>2713</v>
      </c>
      <c r="BL57" s="3409"/>
      <c r="BM57" s="3400"/>
      <c r="BN57" s="3408" t="s">
        <v>2716</v>
      </c>
      <c r="BO57" s="3409"/>
      <c r="BP57" s="3400"/>
      <c r="BQ57" s="3408" t="s">
        <v>1515</v>
      </c>
      <c r="BR57" s="3409"/>
      <c r="BS57" s="3400"/>
      <c r="BT57" s="3408" t="s">
        <v>2719</v>
      </c>
      <c r="BU57" s="3409"/>
      <c r="BV57" s="3400"/>
      <c r="BW57" s="3408" t="s">
        <v>2722</v>
      </c>
      <c r="BX57" s="3409"/>
      <c r="BY57" s="3400"/>
      <c r="BZ57" s="3408" t="s">
        <v>2724</v>
      </c>
      <c r="CA57" s="3409"/>
      <c r="CB57" s="3400"/>
      <c r="CC57" s="3408" t="s">
        <v>2726</v>
      </c>
      <c r="CD57" s="3409"/>
      <c r="CE57" s="3400"/>
      <c r="CF57" s="3408" t="s">
        <v>2727</v>
      </c>
      <c r="CG57" s="3409"/>
      <c r="CH57" s="3400"/>
      <c r="CI57" s="3408" t="s">
        <v>2794</v>
      </c>
      <c r="CJ57" s="3409"/>
      <c r="CK57" s="3400"/>
      <c r="CL57" s="3408" t="s">
        <v>2799</v>
      </c>
      <c r="CM57" s="3409"/>
    </row>
    <row r="58" spans="1:91" ht="44.25">
      <c r="A58" s="2524"/>
      <c r="B58" s="3357" t="s">
        <v>829</v>
      </c>
      <c r="C58" s="3358" t="s">
        <v>2660</v>
      </c>
      <c r="D58" s="3445" t="s">
        <v>829</v>
      </c>
      <c r="E58" s="3360" t="s">
        <v>2715</v>
      </c>
      <c r="F58" s="3358" t="s">
        <v>2660</v>
      </c>
      <c r="G58" s="3446" t="s">
        <v>2715</v>
      </c>
      <c r="H58" s="3362">
        <v>5</v>
      </c>
      <c r="I58" s="3358" t="s">
        <v>2660</v>
      </c>
      <c r="J58" s="3446">
        <v>5</v>
      </c>
      <c r="K58" s="3362">
        <v>31</v>
      </c>
      <c r="L58" s="3358" t="s">
        <v>2660</v>
      </c>
      <c r="M58" s="3447">
        <v>31</v>
      </c>
      <c r="N58" s="2524"/>
      <c r="O58" s="3357" t="s">
        <v>829</v>
      </c>
      <c r="P58" s="3358" t="s">
        <v>2660</v>
      </c>
      <c r="Q58" s="3448" t="s">
        <v>829</v>
      </c>
      <c r="R58" s="3360" t="s">
        <v>2715</v>
      </c>
      <c r="S58" s="3358" t="s">
        <v>2660</v>
      </c>
      <c r="T58" s="3449" t="s">
        <v>2715</v>
      </c>
      <c r="U58" s="3362">
        <v>5</v>
      </c>
      <c r="V58" s="3358" t="s">
        <v>2660</v>
      </c>
      <c r="W58" s="3448">
        <v>5</v>
      </c>
      <c r="X58" s="3362">
        <v>31</v>
      </c>
      <c r="Y58" s="3358" t="s">
        <v>2660</v>
      </c>
      <c r="Z58" s="3450">
        <v>31</v>
      </c>
      <c r="AA58" s="2524"/>
      <c r="AB58" s="2524"/>
      <c r="AC58" s="2524"/>
      <c r="AD58" s="3374"/>
      <c r="AE58" s="3382"/>
      <c r="AF58" s="3382"/>
      <c r="AG58" s="3382"/>
      <c r="AH58" s="3382"/>
      <c r="AI58" s="3382"/>
      <c r="AJ58" s="3382"/>
      <c r="AK58" s="3382"/>
      <c r="AL58" s="3382"/>
      <c r="AM58" s="3382"/>
      <c r="AN58" s="3382"/>
      <c r="AO58" s="3382"/>
      <c r="AP58" s="3382"/>
      <c r="AQ58" s="3382"/>
      <c r="AR58" s="3382"/>
      <c r="AS58" s="3382"/>
      <c r="AT58" s="3382"/>
      <c r="AU58" s="3382"/>
      <c r="AV58" s="3382"/>
      <c r="AW58" s="3382"/>
      <c r="AX58" s="3382"/>
      <c r="AY58" s="3382"/>
      <c r="AZ58" s="3382"/>
      <c r="BA58" s="3382"/>
      <c r="BD58" s="3374"/>
      <c r="BE58" s="3382"/>
      <c r="BF58" s="3382"/>
      <c r="BG58" s="3382"/>
      <c r="BH58" s="3382"/>
      <c r="BI58" s="3382"/>
      <c r="BJ58" s="3382"/>
      <c r="BK58" s="3382"/>
      <c r="BL58" s="3382"/>
      <c r="BM58" s="3382"/>
      <c r="BN58" s="3382"/>
      <c r="BO58" s="3382"/>
      <c r="BP58" s="3382"/>
      <c r="BQ58" s="3382"/>
      <c r="BR58" s="3382"/>
      <c r="BS58" s="3382"/>
      <c r="BT58" s="3382"/>
      <c r="BU58" s="3382"/>
      <c r="BV58" s="3382"/>
      <c r="BW58" s="3382"/>
      <c r="BX58" s="3382"/>
      <c r="BY58" s="3382"/>
      <c r="BZ58" s="3382"/>
      <c r="CA58" s="3382"/>
      <c r="CB58" s="3382"/>
      <c r="CC58" s="3382"/>
      <c r="CD58" s="3382"/>
      <c r="CE58" s="3382"/>
      <c r="CF58" s="3382"/>
      <c r="CG58" s="3382"/>
      <c r="CH58" s="3382"/>
      <c r="CI58" s="3382"/>
      <c r="CJ58" s="3382"/>
      <c r="CK58" s="3382"/>
      <c r="CL58" s="3382"/>
      <c r="CM58" s="3382"/>
    </row>
    <row r="59" spans="1:91" ht="44.25">
      <c r="A59" s="2524"/>
      <c r="B59" s="3357" t="s">
        <v>796</v>
      </c>
      <c r="C59" s="3358" t="s">
        <v>2660</v>
      </c>
      <c r="D59" s="3445" t="s">
        <v>796</v>
      </c>
      <c r="E59" s="3360" t="s">
        <v>2716</v>
      </c>
      <c r="F59" s="3358" t="s">
        <v>2660</v>
      </c>
      <c r="G59" s="3446" t="s">
        <v>2716</v>
      </c>
      <c r="H59" s="3362">
        <v>6</v>
      </c>
      <c r="I59" s="3358" t="s">
        <v>2660</v>
      </c>
      <c r="J59" s="3446">
        <v>6</v>
      </c>
      <c r="K59" s="3362">
        <v>32</v>
      </c>
      <c r="L59" s="3358" t="s">
        <v>2660</v>
      </c>
      <c r="M59" s="3447">
        <v>32</v>
      </c>
      <c r="N59" s="2524"/>
      <c r="O59" s="3357" t="s">
        <v>796</v>
      </c>
      <c r="P59" s="3358" t="s">
        <v>2660</v>
      </c>
      <c r="Q59" s="3448" t="s">
        <v>796</v>
      </c>
      <c r="R59" s="3360" t="s">
        <v>2716</v>
      </c>
      <c r="S59" s="3358" t="s">
        <v>2660</v>
      </c>
      <c r="T59" s="3449" t="s">
        <v>2716</v>
      </c>
      <c r="U59" s="3362">
        <v>6</v>
      </c>
      <c r="V59" s="3358" t="s">
        <v>2660</v>
      </c>
      <c r="W59" s="3448">
        <v>6</v>
      </c>
      <c r="X59" s="3362">
        <v>32</v>
      </c>
      <c r="Y59" s="3358" t="s">
        <v>2660</v>
      </c>
      <c r="Z59" s="3450">
        <v>32</v>
      </c>
      <c r="AA59" s="2524"/>
      <c r="AB59" s="2524"/>
      <c r="AC59" s="2524"/>
      <c r="AD59" s="3367" t="s">
        <v>2721</v>
      </c>
      <c r="AE59" s="3395" t="s">
        <v>2817</v>
      </c>
      <c r="AF59" s="3396">
        <v>0</v>
      </c>
      <c r="AG59" s="3395" t="s">
        <v>2818</v>
      </c>
      <c r="AH59" s="3396">
        <v>0</v>
      </c>
      <c r="AI59" s="3395" t="s">
        <v>2819</v>
      </c>
      <c r="AJ59" s="3396">
        <v>0</v>
      </c>
      <c r="AK59" s="3395" t="s">
        <v>2820</v>
      </c>
      <c r="AL59" s="3396">
        <v>0</v>
      </c>
      <c r="AM59" s="3395" t="s">
        <v>2821</v>
      </c>
      <c r="AN59" s="3396">
        <v>0</v>
      </c>
      <c r="AO59" s="3395" t="s">
        <v>2822</v>
      </c>
      <c r="AP59" s="3396">
        <v>0</v>
      </c>
      <c r="AQ59" s="3395" t="s">
        <v>2823</v>
      </c>
      <c r="AR59" s="3396">
        <v>0</v>
      </c>
      <c r="AS59" s="3395" t="s">
        <v>2824</v>
      </c>
      <c r="AT59" s="3396">
        <v>0</v>
      </c>
      <c r="AU59" s="3395" t="s">
        <v>2825</v>
      </c>
      <c r="AV59" s="3396">
        <v>0</v>
      </c>
      <c r="AW59" s="3395" t="s">
        <v>2826</v>
      </c>
      <c r="AX59" s="3396">
        <v>0</v>
      </c>
      <c r="AY59" s="3395" t="s">
        <v>2827</v>
      </c>
      <c r="AZ59" s="3396">
        <v>0</v>
      </c>
      <c r="BA59" s="3395" t="s">
        <v>2828</v>
      </c>
      <c r="BD59" s="3374"/>
      <c r="BE59" s="3354" t="s">
        <v>2829</v>
      </c>
      <c r="BF59" s="3382"/>
      <c r="BG59" s="3382"/>
      <c r="BH59" s="3382"/>
      <c r="BI59" s="3382"/>
      <c r="BJ59" s="3382"/>
      <c r="BK59" s="3382"/>
      <c r="BL59" s="3382"/>
      <c r="BM59" s="3382"/>
      <c r="BN59" s="3382"/>
      <c r="BO59" s="3382"/>
      <c r="BP59" s="3382"/>
      <c r="BQ59" s="3382"/>
      <c r="BR59" s="3382"/>
      <c r="BS59" s="3382"/>
      <c r="BT59" s="3382"/>
      <c r="BU59" s="3382"/>
      <c r="BV59" s="3382"/>
      <c r="BW59" s="3382"/>
      <c r="BX59" s="3382"/>
      <c r="BY59" s="3382"/>
      <c r="BZ59" s="3382"/>
      <c r="CA59" s="3382"/>
      <c r="CB59" s="3382"/>
      <c r="CC59" s="3382"/>
      <c r="CD59" s="3382"/>
      <c r="CE59" s="3382"/>
      <c r="CF59" s="3382"/>
      <c r="CG59" s="3382"/>
      <c r="CH59" s="3382"/>
      <c r="CI59" s="3382"/>
      <c r="CJ59" s="3382"/>
      <c r="CK59" s="3382"/>
      <c r="CL59" s="3382"/>
      <c r="CM59" s="3382"/>
    </row>
    <row r="60" spans="1:91" ht="44.25">
      <c r="A60" s="2524"/>
      <c r="B60" s="3357" t="s">
        <v>926</v>
      </c>
      <c r="C60" s="3358" t="s">
        <v>2660</v>
      </c>
      <c r="D60" s="3445" t="s">
        <v>926</v>
      </c>
      <c r="E60" s="3360" t="s">
        <v>1515</v>
      </c>
      <c r="F60" s="3358" t="s">
        <v>2660</v>
      </c>
      <c r="G60" s="3446" t="s">
        <v>1515</v>
      </c>
      <c r="H60" s="3362">
        <v>7</v>
      </c>
      <c r="I60" s="3358" t="s">
        <v>2660</v>
      </c>
      <c r="J60" s="3446">
        <v>7</v>
      </c>
      <c r="K60" s="3362">
        <v>33</v>
      </c>
      <c r="L60" s="3358" t="s">
        <v>2660</v>
      </c>
      <c r="M60" s="3447">
        <v>33</v>
      </c>
      <c r="N60" s="2524"/>
      <c r="O60" s="3357" t="s">
        <v>926</v>
      </c>
      <c r="P60" s="3358" t="s">
        <v>2660</v>
      </c>
      <c r="Q60" s="3448" t="s">
        <v>926</v>
      </c>
      <c r="R60" s="3360" t="s">
        <v>1515</v>
      </c>
      <c r="S60" s="3358" t="s">
        <v>2660</v>
      </c>
      <c r="T60" s="3449" t="s">
        <v>1515</v>
      </c>
      <c r="U60" s="3362">
        <v>7</v>
      </c>
      <c r="V60" s="3358" t="s">
        <v>2660</v>
      </c>
      <c r="W60" s="3448">
        <v>7</v>
      </c>
      <c r="X60" s="3362">
        <v>33</v>
      </c>
      <c r="Y60" s="3358" t="s">
        <v>2660</v>
      </c>
      <c r="Z60" s="3450">
        <v>33</v>
      </c>
      <c r="AA60" s="2524"/>
      <c r="AB60" s="2524"/>
      <c r="AC60" s="2524"/>
      <c r="AD60" s="3374"/>
      <c r="AE60" s="3382"/>
      <c r="AF60" s="3382"/>
      <c r="AG60" s="3382"/>
      <c r="AH60" s="3382"/>
      <c r="AI60" s="3382"/>
      <c r="AJ60" s="3382"/>
      <c r="AK60" s="3382"/>
      <c r="AL60" s="3382"/>
      <c r="AM60" s="3382"/>
      <c r="AN60" s="3382"/>
      <c r="AO60" s="3382"/>
      <c r="AP60" s="3382"/>
      <c r="AQ60" s="3382"/>
      <c r="AR60" s="3382"/>
      <c r="AS60" s="3382"/>
      <c r="AT60" s="3382"/>
      <c r="AU60" s="3382"/>
      <c r="AV60" s="3382"/>
      <c r="AW60" s="3382"/>
      <c r="AX60" s="3382"/>
      <c r="AY60" s="3382"/>
      <c r="AZ60" s="3382"/>
      <c r="BA60" s="3382"/>
      <c r="BD60" s="5648" t="s">
        <v>2683</v>
      </c>
      <c r="BE60" s="3370" t="s">
        <v>2796</v>
      </c>
      <c r="BF60" s="3371"/>
      <c r="BG60" s="3382"/>
      <c r="BH60" s="3370" t="s">
        <v>2765</v>
      </c>
      <c r="BI60" s="3371"/>
      <c r="BJ60" s="3382"/>
      <c r="BK60" s="3370" t="s">
        <v>137</v>
      </c>
      <c r="BL60" s="3371"/>
      <c r="BM60" s="3382"/>
      <c r="BN60" s="3370" t="s">
        <v>671</v>
      </c>
      <c r="BO60" s="3371"/>
      <c r="BP60" s="3382"/>
      <c r="BQ60" s="3370" t="s">
        <v>981</v>
      </c>
      <c r="BR60" s="3371"/>
      <c r="BS60" s="3382"/>
      <c r="BT60" s="3370" t="s">
        <v>673</v>
      </c>
      <c r="BU60" s="3371"/>
      <c r="BV60" s="3382"/>
      <c r="BW60" s="3370" t="s">
        <v>1068</v>
      </c>
      <c r="BX60" s="3371"/>
      <c r="BY60" s="3382"/>
      <c r="BZ60" s="3370" t="s">
        <v>1492</v>
      </c>
      <c r="CA60" s="3371"/>
      <c r="CB60" s="3382"/>
      <c r="CC60" s="3370" t="s">
        <v>132</v>
      </c>
      <c r="CD60" s="3371"/>
      <c r="CE60" s="3382"/>
      <c r="CF60" s="3370" t="s">
        <v>2801</v>
      </c>
      <c r="CG60" s="3371"/>
      <c r="CH60" s="3382"/>
      <c r="CI60" s="3370" t="s">
        <v>2800</v>
      </c>
      <c r="CJ60" s="3371"/>
      <c r="CK60" s="3382"/>
      <c r="CL60" s="3382"/>
      <c r="CM60" s="3382"/>
    </row>
    <row r="61" spans="1:91" ht="44.25">
      <c r="A61" s="2524"/>
      <c r="B61" s="3357" t="s">
        <v>831</v>
      </c>
      <c r="C61" s="3358" t="s">
        <v>2660</v>
      </c>
      <c r="D61" s="3445" t="s">
        <v>831</v>
      </c>
      <c r="E61" s="3360" t="s">
        <v>2719</v>
      </c>
      <c r="F61" s="3358" t="s">
        <v>2660</v>
      </c>
      <c r="G61" s="3446" t="s">
        <v>2719</v>
      </c>
      <c r="H61" s="3362">
        <v>8</v>
      </c>
      <c r="I61" s="3358" t="s">
        <v>2660</v>
      </c>
      <c r="J61" s="3446">
        <v>8</v>
      </c>
      <c r="K61" s="3362">
        <v>34</v>
      </c>
      <c r="L61" s="3358" t="s">
        <v>2660</v>
      </c>
      <c r="M61" s="3447">
        <v>34</v>
      </c>
      <c r="N61" s="2524"/>
      <c r="O61" s="3357" t="s">
        <v>831</v>
      </c>
      <c r="P61" s="3358" t="s">
        <v>2660</v>
      </c>
      <c r="Q61" s="3448" t="s">
        <v>831</v>
      </c>
      <c r="R61" s="3360" t="s">
        <v>2719</v>
      </c>
      <c r="S61" s="3358" t="s">
        <v>2660</v>
      </c>
      <c r="T61" s="3449" t="s">
        <v>2719</v>
      </c>
      <c r="U61" s="3362">
        <v>8</v>
      </c>
      <c r="V61" s="3358" t="s">
        <v>2660</v>
      </c>
      <c r="W61" s="3448">
        <v>8</v>
      </c>
      <c r="X61" s="3362">
        <v>34</v>
      </c>
      <c r="Y61" s="3358" t="s">
        <v>2660</v>
      </c>
      <c r="Z61" s="3450">
        <v>34</v>
      </c>
      <c r="AA61" s="2524"/>
      <c r="AB61" s="2524"/>
      <c r="AC61" s="2524"/>
      <c r="AD61" s="3367" t="s">
        <v>2725</v>
      </c>
      <c r="AE61" s="3399" t="s">
        <v>2817</v>
      </c>
      <c r="AF61" s="3400">
        <v>0</v>
      </c>
      <c r="AG61" s="3399" t="s">
        <v>2818</v>
      </c>
      <c r="AH61" s="3400">
        <v>0</v>
      </c>
      <c r="AI61" s="3399" t="s">
        <v>2819</v>
      </c>
      <c r="AJ61" s="3400">
        <v>0</v>
      </c>
      <c r="AK61" s="3399" t="s">
        <v>2820</v>
      </c>
      <c r="AL61" s="3400">
        <v>0</v>
      </c>
      <c r="AM61" s="3399" t="s">
        <v>2821</v>
      </c>
      <c r="AN61" s="3400">
        <v>0</v>
      </c>
      <c r="AO61" s="3399" t="s">
        <v>2822</v>
      </c>
      <c r="AP61" s="3400">
        <v>0</v>
      </c>
      <c r="AQ61" s="3399" t="s">
        <v>2823</v>
      </c>
      <c r="AR61" s="3400">
        <v>0</v>
      </c>
      <c r="AS61" s="3399" t="s">
        <v>2824</v>
      </c>
      <c r="AT61" s="3400">
        <v>0</v>
      </c>
      <c r="AU61" s="3399" t="s">
        <v>2825</v>
      </c>
      <c r="AV61" s="3400">
        <v>0</v>
      </c>
      <c r="AW61" s="3399" t="s">
        <v>2826</v>
      </c>
      <c r="AX61" s="3400">
        <v>0</v>
      </c>
      <c r="AY61" s="3399" t="s">
        <v>2827</v>
      </c>
      <c r="AZ61" s="3400">
        <v>0</v>
      </c>
      <c r="BA61" s="3399" t="s">
        <v>2828</v>
      </c>
      <c r="BD61" s="5648"/>
      <c r="BE61" s="3376" t="s">
        <v>2796</v>
      </c>
      <c r="BF61" s="3377"/>
      <c r="BG61" s="3382"/>
      <c r="BH61" s="3376" t="s">
        <v>2766</v>
      </c>
      <c r="BI61" s="3377"/>
      <c r="BJ61" s="3382"/>
      <c r="BK61" s="3376" t="s">
        <v>2767</v>
      </c>
      <c r="BL61" s="3377"/>
      <c r="BM61" s="3382"/>
      <c r="BN61" s="3376" t="s">
        <v>2705</v>
      </c>
      <c r="BO61" s="3377"/>
      <c r="BP61" s="3382"/>
      <c r="BQ61" s="3376" t="s">
        <v>2764</v>
      </c>
      <c r="BR61" s="3377"/>
      <c r="BS61" s="3382"/>
      <c r="BT61" s="3376" t="s">
        <v>2686</v>
      </c>
      <c r="BU61" s="3377"/>
      <c r="BV61" s="3382"/>
      <c r="BW61" s="3376" t="s">
        <v>2729</v>
      </c>
      <c r="BX61" s="3377"/>
      <c r="BY61" s="3382"/>
      <c r="BZ61" s="3376" t="s">
        <v>2802</v>
      </c>
      <c r="CA61" s="3377"/>
      <c r="CB61" s="3382"/>
      <c r="CC61" s="3376" t="s">
        <v>2768</v>
      </c>
      <c r="CD61" s="3377"/>
      <c r="CE61" s="3382"/>
      <c r="CF61" s="3376" t="s">
        <v>2781</v>
      </c>
      <c r="CG61" s="3377"/>
      <c r="CH61" s="3382"/>
      <c r="CI61" s="3376" t="s">
        <v>1333</v>
      </c>
      <c r="CJ61" s="3377"/>
      <c r="CK61" s="3382"/>
      <c r="CL61" s="3382"/>
      <c r="CM61" s="3382"/>
    </row>
    <row r="62" spans="1:91" ht="45" thickBot="1">
      <c r="A62" s="2524"/>
      <c r="B62" s="3357" t="s">
        <v>881</v>
      </c>
      <c r="C62" s="3358" t="s">
        <v>2660</v>
      </c>
      <c r="D62" s="3445" t="s">
        <v>881</v>
      </c>
      <c r="E62" s="3360" t="s">
        <v>2720</v>
      </c>
      <c r="F62" s="3358" t="s">
        <v>2660</v>
      </c>
      <c r="G62" s="3446" t="s">
        <v>2720</v>
      </c>
      <c r="H62" s="3362">
        <v>9</v>
      </c>
      <c r="I62" s="3358" t="s">
        <v>2660</v>
      </c>
      <c r="J62" s="3446">
        <v>9</v>
      </c>
      <c r="K62" s="3362">
        <v>35</v>
      </c>
      <c r="L62" s="3358" t="s">
        <v>2660</v>
      </c>
      <c r="M62" s="3447">
        <v>35</v>
      </c>
      <c r="N62" s="2524"/>
      <c r="O62" s="3357" t="s">
        <v>881</v>
      </c>
      <c r="P62" s="3358" t="s">
        <v>2660</v>
      </c>
      <c r="Q62" s="3448" t="s">
        <v>881</v>
      </c>
      <c r="R62" s="3360" t="s">
        <v>2720</v>
      </c>
      <c r="S62" s="3358" t="s">
        <v>2660</v>
      </c>
      <c r="T62" s="3449" t="s">
        <v>2720</v>
      </c>
      <c r="U62" s="3362">
        <v>9</v>
      </c>
      <c r="V62" s="3358" t="s">
        <v>2660</v>
      </c>
      <c r="W62" s="3448">
        <v>9</v>
      </c>
      <c r="X62" s="3362">
        <v>35</v>
      </c>
      <c r="Y62" s="3358" t="s">
        <v>2660</v>
      </c>
      <c r="Z62" s="3450">
        <v>35</v>
      </c>
      <c r="AA62" s="2524"/>
      <c r="AB62" s="2524"/>
      <c r="AC62" s="2524"/>
      <c r="AD62" s="3451"/>
      <c r="AE62" s="3410"/>
      <c r="AF62" s="3410"/>
      <c r="AG62" s="3410"/>
      <c r="AH62" s="3410"/>
      <c r="AI62" s="3410"/>
      <c r="AJ62" s="3410"/>
      <c r="AK62" s="3410"/>
      <c r="AL62" s="3410"/>
      <c r="AM62" s="3410"/>
      <c r="AN62" s="3410"/>
      <c r="AO62" s="3410"/>
      <c r="AP62" s="3410"/>
      <c r="AQ62" s="3410"/>
      <c r="AR62" s="3410"/>
      <c r="AS62" s="3410"/>
      <c r="AT62" s="3410"/>
      <c r="AU62" s="3410"/>
      <c r="AV62" s="3410"/>
      <c r="AW62" s="3410"/>
      <c r="AX62" s="3410"/>
      <c r="AY62" s="3410"/>
      <c r="AZ62" s="3410"/>
      <c r="BA62" s="3410"/>
      <c r="BD62" s="3381"/>
      <c r="BE62" s="3372"/>
      <c r="BF62" s="3372"/>
      <c r="BG62" s="3382"/>
      <c r="BH62" s="3372"/>
      <c r="BI62" s="3372"/>
      <c r="BJ62" s="3382"/>
      <c r="BK62" s="3372"/>
      <c r="BL62" s="3372"/>
      <c r="BM62" s="3382"/>
      <c r="BN62" s="3372"/>
      <c r="BO62" s="3372"/>
      <c r="BP62" s="3382"/>
      <c r="BQ62" s="3372"/>
      <c r="BR62" s="3372"/>
      <c r="BS62" s="3382"/>
      <c r="BT62" s="3372"/>
      <c r="BU62" s="3372"/>
      <c r="BV62" s="3382"/>
      <c r="BW62" s="3372"/>
      <c r="BX62" s="3372"/>
      <c r="BY62" s="3382"/>
      <c r="BZ62" s="3372"/>
      <c r="CA62" s="3372"/>
      <c r="CB62" s="3382"/>
      <c r="CC62" s="3372"/>
      <c r="CD62" s="3372"/>
      <c r="CE62" s="3382"/>
      <c r="CF62" s="3372"/>
      <c r="CG62" s="3372"/>
      <c r="CH62" s="3382"/>
      <c r="CI62" s="3372"/>
      <c r="CJ62" s="3372"/>
      <c r="CK62" s="3382"/>
      <c r="CL62" s="3382"/>
      <c r="CM62" s="3382"/>
    </row>
    <row r="63" spans="1:91" ht="44.25" customHeight="1">
      <c r="A63" s="2524"/>
      <c r="B63" s="3357" t="s">
        <v>980</v>
      </c>
      <c r="C63" s="3358" t="s">
        <v>2660</v>
      </c>
      <c r="D63" s="3445" t="s">
        <v>980</v>
      </c>
      <c r="E63" s="3360" t="s">
        <v>2722</v>
      </c>
      <c r="F63" s="3358" t="s">
        <v>2660</v>
      </c>
      <c r="G63" s="3446" t="s">
        <v>2722</v>
      </c>
      <c r="H63" s="3362">
        <v>10</v>
      </c>
      <c r="I63" s="3358" t="s">
        <v>2660</v>
      </c>
      <c r="J63" s="3446">
        <v>10</v>
      </c>
      <c r="K63" s="3362">
        <v>36</v>
      </c>
      <c r="L63" s="3358" t="s">
        <v>2660</v>
      </c>
      <c r="M63" s="3447">
        <v>36</v>
      </c>
      <c r="N63" s="2524"/>
      <c r="O63" s="3357" t="s">
        <v>980</v>
      </c>
      <c r="P63" s="3358" t="s">
        <v>2660</v>
      </c>
      <c r="Q63" s="3448" t="s">
        <v>980</v>
      </c>
      <c r="R63" s="3360" t="s">
        <v>2722</v>
      </c>
      <c r="S63" s="3358" t="s">
        <v>2660</v>
      </c>
      <c r="T63" s="3449" t="s">
        <v>2722</v>
      </c>
      <c r="U63" s="3362">
        <v>10</v>
      </c>
      <c r="V63" s="3358" t="s">
        <v>2660</v>
      </c>
      <c r="W63" s="3448">
        <v>10</v>
      </c>
      <c r="X63" s="3362">
        <v>36</v>
      </c>
      <c r="Y63" s="3358" t="s">
        <v>2660</v>
      </c>
      <c r="Z63" s="3450">
        <v>36</v>
      </c>
      <c r="AA63" s="2524"/>
      <c r="AB63" s="2524"/>
      <c r="AC63" s="2524"/>
      <c r="AE63" s="5649" t="s">
        <v>2830</v>
      </c>
      <c r="AF63" s="5650"/>
      <c r="AG63" s="5650"/>
      <c r="AH63" s="5650"/>
      <c r="AI63" s="5650"/>
      <c r="AJ63" s="5650"/>
      <c r="AK63" s="5650"/>
      <c r="AL63" s="5650"/>
      <c r="AM63" s="5650"/>
      <c r="AN63" s="5650"/>
      <c r="AO63" s="5650"/>
      <c r="AP63" s="5650"/>
      <c r="AQ63" s="5650"/>
      <c r="AR63" s="5650"/>
      <c r="AS63" s="5650"/>
      <c r="AT63" s="5650"/>
      <c r="AU63" s="5651"/>
      <c r="BD63" s="5641" t="s">
        <v>2714</v>
      </c>
      <c r="BE63" s="3383" t="s">
        <v>2796</v>
      </c>
      <c r="BF63" s="3384"/>
      <c r="BG63" s="3382"/>
      <c r="BH63" s="3383" t="s">
        <v>2765</v>
      </c>
      <c r="BI63" s="3384"/>
      <c r="BJ63" s="3382"/>
      <c r="BK63" s="3383" t="s">
        <v>137</v>
      </c>
      <c r="BL63" s="3384"/>
      <c r="BM63" s="3382"/>
      <c r="BN63" s="3383" t="s">
        <v>671</v>
      </c>
      <c r="BO63" s="3384"/>
      <c r="BP63" s="3382"/>
      <c r="BQ63" s="3383" t="s">
        <v>981</v>
      </c>
      <c r="BR63" s="3384"/>
      <c r="BS63" s="3382"/>
      <c r="BT63" s="3383" t="s">
        <v>673</v>
      </c>
      <c r="BU63" s="3384"/>
      <c r="BV63" s="3382"/>
      <c r="BW63" s="3383" t="s">
        <v>1068</v>
      </c>
      <c r="BX63" s="3384"/>
      <c r="BY63" s="3382"/>
      <c r="BZ63" s="3383" t="s">
        <v>1492</v>
      </c>
      <c r="CA63" s="3384"/>
      <c r="CB63" s="3382"/>
      <c r="CC63" s="3383" t="s">
        <v>132</v>
      </c>
      <c r="CD63" s="3384"/>
      <c r="CE63" s="3382"/>
      <c r="CF63" s="3383" t="s">
        <v>2801</v>
      </c>
      <c r="CG63" s="3384"/>
      <c r="CH63" s="3382"/>
      <c r="CI63" s="3383" t="s">
        <v>2800</v>
      </c>
      <c r="CJ63" s="3384"/>
      <c r="CK63" s="3382"/>
      <c r="CL63" s="3382"/>
      <c r="CM63" s="3382"/>
    </row>
    <row r="64" spans="1:91" ht="45" thickBot="1">
      <c r="A64" s="2524"/>
      <c r="B64" s="3357" t="s">
        <v>2253</v>
      </c>
      <c r="C64" s="3358" t="s">
        <v>2660</v>
      </c>
      <c r="D64" s="3445" t="s">
        <v>2253</v>
      </c>
      <c r="E64" s="3360" t="s">
        <v>2724</v>
      </c>
      <c r="F64" s="3358" t="s">
        <v>2660</v>
      </c>
      <c r="G64" s="3446" t="s">
        <v>2724</v>
      </c>
      <c r="H64" s="3362">
        <v>11</v>
      </c>
      <c r="I64" s="3358" t="s">
        <v>2660</v>
      </c>
      <c r="J64" s="3446">
        <v>11</v>
      </c>
      <c r="K64" s="3362">
        <v>37</v>
      </c>
      <c r="L64" s="3358" t="s">
        <v>2660</v>
      </c>
      <c r="M64" s="3447">
        <v>37</v>
      </c>
      <c r="N64" s="2524"/>
      <c r="O64" s="3357" t="s">
        <v>2253</v>
      </c>
      <c r="P64" s="3358" t="s">
        <v>2660</v>
      </c>
      <c r="Q64" s="3448" t="s">
        <v>2253</v>
      </c>
      <c r="R64" s="3360" t="s">
        <v>2724</v>
      </c>
      <c r="S64" s="3358" t="s">
        <v>2660</v>
      </c>
      <c r="T64" s="3449" t="s">
        <v>2724</v>
      </c>
      <c r="U64" s="3362">
        <v>11</v>
      </c>
      <c r="V64" s="3358" t="s">
        <v>2660</v>
      </c>
      <c r="W64" s="3448">
        <v>11</v>
      </c>
      <c r="X64" s="3362">
        <v>37</v>
      </c>
      <c r="Y64" s="3358" t="s">
        <v>2660</v>
      </c>
      <c r="Z64" s="3450">
        <v>37</v>
      </c>
      <c r="AA64" s="2524"/>
      <c r="AB64" s="2524"/>
      <c r="AC64" s="2524"/>
      <c r="AE64" s="5652"/>
      <c r="AF64" s="5653"/>
      <c r="AG64" s="5653"/>
      <c r="AH64" s="5653"/>
      <c r="AI64" s="5653"/>
      <c r="AJ64" s="5653"/>
      <c r="AK64" s="5653"/>
      <c r="AL64" s="5653"/>
      <c r="AM64" s="5653"/>
      <c r="AN64" s="5653"/>
      <c r="AO64" s="5653"/>
      <c r="AP64" s="5653"/>
      <c r="AQ64" s="5653"/>
      <c r="AR64" s="5653"/>
      <c r="AS64" s="5653"/>
      <c r="AT64" s="5653"/>
      <c r="AU64" s="5654"/>
      <c r="BD64" s="5641"/>
      <c r="BE64" s="3387" t="s">
        <v>2796</v>
      </c>
      <c r="BF64" s="3388"/>
      <c r="BG64" s="3382"/>
      <c r="BH64" s="3387" t="s">
        <v>2766</v>
      </c>
      <c r="BI64" s="3388"/>
      <c r="BJ64" s="3382"/>
      <c r="BK64" s="3387" t="s">
        <v>2767</v>
      </c>
      <c r="BL64" s="3388"/>
      <c r="BM64" s="3382"/>
      <c r="BN64" s="3387" t="s">
        <v>2705</v>
      </c>
      <c r="BO64" s="3388"/>
      <c r="BP64" s="3382"/>
      <c r="BQ64" s="3387" t="s">
        <v>2764</v>
      </c>
      <c r="BR64" s="3388"/>
      <c r="BS64" s="3382"/>
      <c r="BT64" s="3387" t="s">
        <v>2686</v>
      </c>
      <c r="BU64" s="3388"/>
      <c r="BV64" s="3382"/>
      <c r="BW64" s="3387" t="s">
        <v>2729</v>
      </c>
      <c r="BX64" s="3388"/>
      <c r="BY64" s="3382"/>
      <c r="BZ64" s="3387" t="s">
        <v>2802</v>
      </c>
      <c r="CA64" s="3388"/>
      <c r="CB64" s="3382"/>
      <c r="CC64" s="3387" t="s">
        <v>2768</v>
      </c>
      <c r="CD64" s="3388"/>
      <c r="CE64" s="3382"/>
      <c r="CF64" s="3387" t="s">
        <v>2781</v>
      </c>
      <c r="CG64" s="3388"/>
      <c r="CH64" s="3382"/>
      <c r="CI64" s="3387" t="s">
        <v>1333</v>
      </c>
      <c r="CJ64" s="3388"/>
      <c r="CK64" s="3382"/>
      <c r="CL64" s="3382"/>
      <c r="CM64" s="3382"/>
    </row>
    <row r="65" spans="1:91" ht="44.25">
      <c r="A65" s="2524"/>
      <c r="B65" s="3357" t="s">
        <v>134</v>
      </c>
      <c r="C65" s="3358" t="s">
        <v>2660</v>
      </c>
      <c r="D65" s="3445" t="s">
        <v>134</v>
      </c>
      <c r="E65" s="3360" t="s">
        <v>2726</v>
      </c>
      <c r="F65" s="3358" t="s">
        <v>2660</v>
      </c>
      <c r="G65" s="3446" t="s">
        <v>2726</v>
      </c>
      <c r="H65" s="3362">
        <v>12</v>
      </c>
      <c r="I65" s="3358" t="s">
        <v>2660</v>
      </c>
      <c r="J65" s="3446">
        <v>12</v>
      </c>
      <c r="K65" s="3362">
        <v>38</v>
      </c>
      <c r="L65" s="3358" t="s">
        <v>2660</v>
      </c>
      <c r="M65" s="3447">
        <v>38</v>
      </c>
      <c r="N65" s="2524"/>
      <c r="O65" s="3357" t="s">
        <v>134</v>
      </c>
      <c r="P65" s="3358" t="s">
        <v>2660</v>
      </c>
      <c r="Q65" s="3448" t="s">
        <v>134</v>
      </c>
      <c r="R65" s="3360" t="s">
        <v>2726</v>
      </c>
      <c r="S65" s="3358" t="s">
        <v>2660</v>
      </c>
      <c r="T65" s="3449" t="s">
        <v>2726</v>
      </c>
      <c r="U65" s="3362">
        <v>12</v>
      </c>
      <c r="V65" s="3358" t="s">
        <v>2660</v>
      </c>
      <c r="W65" s="3448">
        <v>12</v>
      </c>
      <c r="X65" s="3362">
        <v>38</v>
      </c>
      <c r="Y65" s="3358" t="s">
        <v>2660</v>
      </c>
      <c r="Z65" s="3450">
        <v>38</v>
      </c>
      <c r="AA65" s="2524"/>
      <c r="AB65" s="2524"/>
      <c r="AC65" s="2524"/>
      <c r="AE65" s="311"/>
      <c r="AF65" s="311"/>
      <c r="AG65" s="311"/>
      <c r="AH65" s="311"/>
      <c r="AI65" s="311"/>
      <c r="AJ65" s="311"/>
      <c r="AK65" s="311"/>
      <c r="AL65" s="311"/>
      <c r="AM65" s="311"/>
      <c r="AN65" s="311"/>
      <c r="AO65" s="311"/>
      <c r="AP65" s="311"/>
      <c r="BD65" s="3381"/>
      <c r="BE65" s="3382"/>
      <c r="BF65" s="3382"/>
      <c r="BG65" s="3382"/>
      <c r="BH65" s="3382"/>
      <c r="BI65" s="3382"/>
      <c r="BJ65" s="3382"/>
      <c r="BK65" s="3382"/>
      <c r="BL65" s="3382"/>
      <c r="BM65" s="3382"/>
      <c r="BN65" s="3382"/>
      <c r="BO65" s="3382"/>
      <c r="BP65" s="3382"/>
      <c r="BQ65" s="3382"/>
      <c r="BR65" s="3382"/>
      <c r="BS65" s="3382"/>
      <c r="BT65" s="3382"/>
      <c r="BU65" s="3382"/>
      <c r="BV65" s="3382"/>
      <c r="BW65" s="3382"/>
      <c r="BX65" s="3382"/>
      <c r="BY65" s="3382"/>
      <c r="BZ65" s="3382"/>
      <c r="CA65" s="3382"/>
      <c r="CB65" s="3382"/>
      <c r="CC65" s="3382"/>
      <c r="CD65" s="3382"/>
      <c r="CE65" s="3382"/>
      <c r="CF65" s="3382"/>
      <c r="CG65" s="3382"/>
      <c r="CH65" s="3382"/>
      <c r="CI65" s="3382"/>
      <c r="CJ65" s="3382"/>
      <c r="CK65" s="3382"/>
      <c r="CL65" s="3382"/>
      <c r="CM65" s="3382"/>
    </row>
    <row r="66" spans="1:91" ht="44.25" customHeight="1">
      <c r="A66" s="2524"/>
      <c r="B66" s="3357" t="s">
        <v>793</v>
      </c>
      <c r="C66" s="3358" t="s">
        <v>2660</v>
      </c>
      <c r="D66" s="3445" t="s">
        <v>793</v>
      </c>
      <c r="E66" s="3360" t="s">
        <v>2727</v>
      </c>
      <c r="F66" s="3358" t="s">
        <v>2660</v>
      </c>
      <c r="G66" s="3446" t="s">
        <v>2727</v>
      </c>
      <c r="H66" s="3362">
        <v>13</v>
      </c>
      <c r="I66" s="3358" t="s">
        <v>2660</v>
      </c>
      <c r="J66" s="3446">
        <v>13</v>
      </c>
      <c r="K66" s="3362">
        <v>39</v>
      </c>
      <c r="L66" s="3358" t="s">
        <v>2660</v>
      </c>
      <c r="M66" s="3447">
        <v>39</v>
      </c>
      <c r="N66" s="2524"/>
      <c r="O66" s="3357" t="s">
        <v>793</v>
      </c>
      <c r="P66" s="3358" t="s">
        <v>2660</v>
      </c>
      <c r="Q66" s="3448" t="s">
        <v>793</v>
      </c>
      <c r="R66" s="3360" t="s">
        <v>2727</v>
      </c>
      <c r="S66" s="3358" t="s">
        <v>2660</v>
      </c>
      <c r="T66" s="3449" t="s">
        <v>2727</v>
      </c>
      <c r="U66" s="3362">
        <v>13</v>
      </c>
      <c r="V66" s="3358" t="s">
        <v>2660</v>
      </c>
      <c r="W66" s="3448">
        <v>13</v>
      </c>
      <c r="X66" s="3362">
        <v>39</v>
      </c>
      <c r="Y66" s="3358" t="s">
        <v>2660</v>
      </c>
      <c r="Z66" s="3450">
        <v>39</v>
      </c>
      <c r="AA66" s="2524"/>
      <c r="AB66" s="2524"/>
      <c r="AC66" s="2524"/>
      <c r="AE66" s="5632" t="s">
        <v>2831</v>
      </c>
      <c r="AF66" s="5633"/>
      <c r="AG66" s="5633"/>
      <c r="AH66" s="5633"/>
      <c r="AI66" s="5633"/>
      <c r="AJ66" s="5633"/>
      <c r="AK66" s="5633"/>
      <c r="AL66" s="5633"/>
      <c r="AM66" s="5633"/>
      <c r="AN66" s="5633"/>
      <c r="AO66" s="5633"/>
      <c r="AP66" s="5633"/>
      <c r="AQ66" s="5634"/>
      <c r="AS66" s="3452" t="s">
        <v>1341</v>
      </c>
      <c r="AU66" s="3452" t="s">
        <v>1342</v>
      </c>
      <c r="BD66" s="5641" t="s">
        <v>2718</v>
      </c>
      <c r="BE66" s="3391" t="s">
        <v>2796</v>
      </c>
      <c r="BF66" s="3392"/>
      <c r="BG66" s="3382"/>
      <c r="BH66" s="3391" t="s">
        <v>2765</v>
      </c>
      <c r="BI66" s="3392"/>
      <c r="BJ66" s="3382"/>
      <c r="BK66" s="3391" t="s">
        <v>137</v>
      </c>
      <c r="BL66" s="3392"/>
      <c r="BM66" s="3382"/>
      <c r="BN66" s="3391" t="s">
        <v>671</v>
      </c>
      <c r="BO66" s="3392"/>
      <c r="BP66" s="3382"/>
      <c r="BQ66" s="3391" t="s">
        <v>981</v>
      </c>
      <c r="BR66" s="3392"/>
      <c r="BS66" s="3382"/>
      <c r="BT66" s="3391" t="s">
        <v>673</v>
      </c>
      <c r="BU66" s="3392"/>
      <c r="BV66" s="3382"/>
      <c r="BW66" s="3391" t="s">
        <v>1068</v>
      </c>
      <c r="BX66" s="3392"/>
      <c r="BY66" s="3382"/>
      <c r="BZ66" s="3391" t="s">
        <v>1492</v>
      </c>
      <c r="CA66" s="3392"/>
      <c r="CB66" s="3382"/>
      <c r="CC66" s="3391" t="s">
        <v>132</v>
      </c>
      <c r="CD66" s="3392"/>
      <c r="CE66" s="3382"/>
      <c r="CF66" s="3391" t="s">
        <v>2801</v>
      </c>
      <c r="CG66" s="3392"/>
      <c r="CH66" s="3382"/>
      <c r="CI66" s="3391" t="s">
        <v>2800</v>
      </c>
      <c r="CJ66" s="3392"/>
      <c r="CK66" s="3382"/>
      <c r="CL66" s="3382"/>
      <c r="CM66" s="3382"/>
    </row>
    <row r="67" spans="1:91" ht="44.25">
      <c r="A67" s="2524"/>
      <c r="B67" s="3357" t="s">
        <v>1068</v>
      </c>
      <c r="C67" s="3358" t="s">
        <v>2660</v>
      </c>
      <c r="D67" s="3445" t="s">
        <v>1068</v>
      </c>
      <c r="E67" s="3360" t="s">
        <v>2729</v>
      </c>
      <c r="F67" s="3358" t="s">
        <v>2660</v>
      </c>
      <c r="G67" s="3446" t="s">
        <v>2729</v>
      </c>
      <c r="H67" s="3362">
        <v>14</v>
      </c>
      <c r="I67" s="3358" t="s">
        <v>2660</v>
      </c>
      <c r="J67" s="3446">
        <v>14</v>
      </c>
      <c r="K67" s="3362">
        <v>40</v>
      </c>
      <c r="L67" s="3358" t="s">
        <v>2660</v>
      </c>
      <c r="M67" s="3447">
        <v>40</v>
      </c>
      <c r="N67" s="2524"/>
      <c r="O67" s="3357" t="s">
        <v>1068</v>
      </c>
      <c r="P67" s="3358" t="s">
        <v>2660</v>
      </c>
      <c r="Q67" s="3448" t="s">
        <v>1068</v>
      </c>
      <c r="R67" s="3360" t="s">
        <v>2729</v>
      </c>
      <c r="S67" s="3358" t="s">
        <v>2660</v>
      </c>
      <c r="T67" s="3449" t="s">
        <v>2729</v>
      </c>
      <c r="U67" s="3362">
        <v>14</v>
      </c>
      <c r="V67" s="3358" t="s">
        <v>2660</v>
      </c>
      <c r="W67" s="3448">
        <v>14</v>
      </c>
      <c r="X67" s="3362">
        <v>40</v>
      </c>
      <c r="Y67" s="3358" t="s">
        <v>2660</v>
      </c>
      <c r="Z67" s="3450">
        <v>40</v>
      </c>
      <c r="AA67" s="2524"/>
      <c r="AB67" s="2524"/>
      <c r="AC67" s="2524"/>
      <c r="AE67" s="5635"/>
      <c r="AF67" s="5636"/>
      <c r="AG67" s="5636"/>
      <c r="AH67" s="5636"/>
      <c r="AI67" s="5636"/>
      <c r="AJ67" s="5636"/>
      <c r="AK67" s="5636"/>
      <c r="AL67" s="5636"/>
      <c r="AM67" s="5636"/>
      <c r="AN67" s="5636"/>
      <c r="AO67" s="5636"/>
      <c r="AP67" s="5636"/>
      <c r="AQ67" s="5637"/>
      <c r="AS67" s="3452" t="s">
        <v>2832</v>
      </c>
      <c r="AU67" s="3452" t="s">
        <v>2833</v>
      </c>
      <c r="BD67" s="5641"/>
      <c r="BE67" s="3393" t="s">
        <v>2796</v>
      </c>
      <c r="BF67" s="3394"/>
      <c r="BG67" s="3382"/>
      <c r="BH67" s="3393" t="s">
        <v>2766</v>
      </c>
      <c r="BI67" s="3394"/>
      <c r="BJ67" s="3382"/>
      <c r="BK67" s="3393" t="s">
        <v>2767</v>
      </c>
      <c r="BL67" s="3394"/>
      <c r="BM67" s="3382"/>
      <c r="BN67" s="3393" t="s">
        <v>2705</v>
      </c>
      <c r="BO67" s="3394"/>
      <c r="BP67" s="3382"/>
      <c r="BQ67" s="3393" t="s">
        <v>2764</v>
      </c>
      <c r="BR67" s="3394"/>
      <c r="BS67" s="3382"/>
      <c r="BT67" s="3393" t="s">
        <v>2686</v>
      </c>
      <c r="BU67" s="3394"/>
      <c r="BV67" s="3382"/>
      <c r="BW67" s="3393" t="s">
        <v>2729</v>
      </c>
      <c r="BX67" s="3394"/>
      <c r="BY67" s="3382"/>
      <c r="BZ67" s="3393" t="s">
        <v>2802</v>
      </c>
      <c r="CA67" s="3394"/>
      <c r="CB67" s="3382"/>
      <c r="CC67" s="3393" t="s">
        <v>2768</v>
      </c>
      <c r="CD67" s="3394"/>
      <c r="CE67" s="3382"/>
      <c r="CF67" s="3393" t="s">
        <v>2781</v>
      </c>
      <c r="CG67" s="3394"/>
      <c r="CH67" s="3382"/>
      <c r="CI67" s="3393" t="s">
        <v>1333</v>
      </c>
      <c r="CJ67" s="3394"/>
      <c r="CK67" s="3382"/>
      <c r="CL67" s="3382"/>
      <c r="CM67" s="3382"/>
    </row>
    <row r="68" spans="1:91" ht="44.25">
      <c r="A68" s="2524"/>
      <c r="B68" s="3357" t="s">
        <v>2742</v>
      </c>
      <c r="C68" s="3358" t="s">
        <v>2660</v>
      </c>
      <c r="D68" s="3445" t="s">
        <v>2742</v>
      </c>
      <c r="E68" s="3360" t="s">
        <v>2743</v>
      </c>
      <c r="F68" s="3358" t="s">
        <v>2660</v>
      </c>
      <c r="G68" s="3446" t="s">
        <v>2743</v>
      </c>
      <c r="H68" s="3362">
        <v>15</v>
      </c>
      <c r="I68" s="3358" t="s">
        <v>2660</v>
      </c>
      <c r="J68" s="3446">
        <v>15</v>
      </c>
      <c r="K68" s="3362">
        <v>41</v>
      </c>
      <c r="L68" s="3358" t="s">
        <v>2660</v>
      </c>
      <c r="M68" s="3447">
        <v>41</v>
      </c>
      <c r="N68" s="2524"/>
      <c r="O68" s="3357" t="s">
        <v>2742</v>
      </c>
      <c r="P68" s="3358" t="s">
        <v>2660</v>
      </c>
      <c r="Q68" s="3448" t="s">
        <v>2742</v>
      </c>
      <c r="R68" s="3360" t="s">
        <v>2743</v>
      </c>
      <c r="S68" s="3358" t="s">
        <v>2660</v>
      </c>
      <c r="T68" s="3449" t="s">
        <v>2743</v>
      </c>
      <c r="U68" s="3362">
        <v>15</v>
      </c>
      <c r="V68" s="3358" t="s">
        <v>2660</v>
      </c>
      <c r="W68" s="3448">
        <v>15</v>
      </c>
      <c r="X68" s="3362">
        <v>41</v>
      </c>
      <c r="Y68" s="3358" t="s">
        <v>2660</v>
      </c>
      <c r="Z68" s="3450">
        <v>41</v>
      </c>
      <c r="AA68" s="2524"/>
      <c r="AB68" s="2524"/>
      <c r="AC68" s="2524"/>
      <c r="AE68" s="5638"/>
      <c r="AF68" s="5639"/>
      <c r="AG68" s="5639"/>
      <c r="AH68" s="5639"/>
      <c r="AI68" s="5639"/>
      <c r="AJ68" s="5639"/>
      <c r="AK68" s="5639"/>
      <c r="AL68" s="5639"/>
      <c r="AM68" s="5639"/>
      <c r="AN68" s="5639"/>
      <c r="AO68" s="5639"/>
      <c r="AP68" s="5639"/>
      <c r="AQ68" s="5640"/>
      <c r="AS68" s="3453"/>
      <c r="BD68" s="3374"/>
      <c r="BE68" s="3382"/>
      <c r="BF68" s="3382"/>
      <c r="BG68" s="3382"/>
      <c r="BH68" s="3382"/>
      <c r="BI68" s="3382"/>
      <c r="BJ68" s="3382"/>
      <c r="BK68" s="3382"/>
      <c r="BL68" s="3382"/>
      <c r="BM68" s="3382"/>
      <c r="BN68" s="3382"/>
      <c r="BO68" s="3382"/>
      <c r="BP68" s="3382"/>
      <c r="BQ68" s="3382"/>
      <c r="BR68" s="3382"/>
      <c r="BS68" s="3382"/>
      <c r="BT68" s="3382"/>
      <c r="BU68" s="3382"/>
      <c r="BV68" s="3382"/>
      <c r="BW68" s="3382"/>
      <c r="BX68" s="3382"/>
      <c r="BY68" s="3382"/>
      <c r="BZ68" s="3382"/>
      <c r="CA68" s="3382"/>
      <c r="CB68" s="3382"/>
      <c r="CC68" s="3382"/>
      <c r="CD68" s="3382"/>
      <c r="CE68" s="3382"/>
      <c r="CF68" s="3382"/>
      <c r="CG68" s="3382"/>
      <c r="CH68" s="3382"/>
      <c r="CI68" s="3382"/>
      <c r="CJ68" s="3382"/>
      <c r="CK68" s="3382"/>
      <c r="CL68" s="3382"/>
      <c r="CM68" s="3382"/>
    </row>
    <row r="69" spans="1:91" ht="44.25">
      <c r="A69" s="2524"/>
      <c r="B69" s="3357" t="s">
        <v>794</v>
      </c>
      <c r="C69" s="3358" t="s">
        <v>2660</v>
      </c>
      <c r="D69" s="3445" t="s">
        <v>794</v>
      </c>
      <c r="E69" s="3360" t="s">
        <v>1420</v>
      </c>
      <c r="F69" s="3358" t="s">
        <v>2660</v>
      </c>
      <c r="G69" s="3446" t="s">
        <v>1420</v>
      </c>
      <c r="H69" s="3362">
        <v>16</v>
      </c>
      <c r="I69" s="3358" t="s">
        <v>2660</v>
      </c>
      <c r="J69" s="3446">
        <v>16</v>
      </c>
      <c r="K69" s="3362">
        <v>42</v>
      </c>
      <c r="L69" s="3358" t="s">
        <v>2660</v>
      </c>
      <c r="M69" s="3447">
        <v>42</v>
      </c>
      <c r="N69" s="2524"/>
      <c r="O69" s="3357" t="s">
        <v>794</v>
      </c>
      <c r="P69" s="3358" t="s">
        <v>2660</v>
      </c>
      <c r="Q69" s="3448" t="s">
        <v>794</v>
      </c>
      <c r="R69" s="3360" t="s">
        <v>1420</v>
      </c>
      <c r="S69" s="3358" t="s">
        <v>2660</v>
      </c>
      <c r="T69" s="3449" t="s">
        <v>1420</v>
      </c>
      <c r="U69" s="3362">
        <v>16</v>
      </c>
      <c r="V69" s="3358" t="s">
        <v>2660</v>
      </c>
      <c r="W69" s="3448">
        <v>16</v>
      </c>
      <c r="X69" s="3362">
        <v>42</v>
      </c>
      <c r="Y69" s="3358" t="s">
        <v>2660</v>
      </c>
      <c r="Z69" s="3450">
        <v>42</v>
      </c>
      <c r="AA69" s="2524"/>
      <c r="AB69" s="2524"/>
      <c r="AC69" s="2524"/>
      <c r="AE69" s="311"/>
      <c r="AF69" s="311"/>
      <c r="AG69" s="311"/>
      <c r="AH69" s="311"/>
      <c r="AI69" s="311"/>
      <c r="AJ69" s="311"/>
      <c r="AK69" s="311"/>
      <c r="AL69" s="311"/>
      <c r="AM69" s="311"/>
      <c r="AN69" s="311"/>
      <c r="AO69" s="311"/>
      <c r="AP69" s="311"/>
      <c r="BD69" s="5641" t="s">
        <v>2723</v>
      </c>
      <c r="BE69" s="3397" t="s">
        <v>2796</v>
      </c>
      <c r="BF69" s="3398"/>
      <c r="BG69" s="3382"/>
      <c r="BH69" s="3397" t="s">
        <v>2765</v>
      </c>
      <c r="BI69" s="3398"/>
      <c r="BJ69" s="3382"/>
      <c r="BK69" s="3397" t="s">
        <v>137</v>
      </c>
      <c r="BL69" s="3398"/>
      <c r="BM69" s="3382"/>
      <c r="BN69" s="3397" t="s">
        <v>671</v>
      </c>
      <c r="BO69" s="3398"/>
      <c r="BP69" s="3382"/>
      <c r="BQ69" s="3397" t="s">
        <v>981</v>
      </c>
      <c r="BR69" s="3398"/>
      <c r="BS69" s="3382"/>
      <c r="BT69" s="3397" t="s">
        <v>673</v>
      </c>
      <c r="BU69" s="3398"/>
      <c r="BV69" s="3382"/>
      <c r="BW69" s="3397" t="s">
        <v>1068</v>
      </c>
      <c r="BX69" s="3398"/>
      <c r="BY69" s="3382"/>
      <c r="BZ69" s="3397" t="s">
        <v>1492</v>
      </c>
      <c r="CA69" s="3398"/>
      <c r="CB69" s="3382"/>
      <c r="CC69" s="3397" t="s">
        <v>132</v>
      </c>
      <c r="CD69" s="3398"/>
      <c r="CE69" s="3382"/>
      <c r="CF69" s="3397" t="s">
        <v>2801</v>
      </c>
      <c r="CG69" s="3398"/>
      <c r="CH69" s="3382"/>
      <c r="CI69" s="3397" t="s">
        <v>2800</v>
      </c>
      <c r="CJ69" s="3398"/>
      <c r="CK69" s="3382"/>
      <c r="CL69" s="3382"/>
      <c r="CM69" s="3382"/>
    </row>
    <row r="70" spans="1:91" ht="44.25">
      <c r="A70" s="2524"/>
      <c r="B70" s="3357" t="s">
        <v>1133</v>
      </c>
      <c r="C70" s="3358" t="s">
        <v>2660</v>
      </c>
      <c r="D70" s="3445" t="s">
        <v>1133</v>
      </c>
      <c r="E70" s="3360" t="s">
        <v>1419</v>
      </c>
      <c r="F70" s="3358" t="s">
        <v>2660</v>
      </c>
      <c r="G70" s="3446" t="s">
        <v>1419</v>
      </c>
      <c r="H70" s="3362">
        <v>17</v>
      </c>
      <c r="I70" s="3358" t="s">
        <v>2660</v>
      </c>
      <c r="J70" s="3446">
        <v>17</v>
      </c>
      <c r="K70" s="3362">
        <v>43</v>
      </c>
      <c r="L70" s="3358" t="s">
        <v>2660</v>
      </c>
      <c r="M70" s="3447">
        <v>43</v>
      </c>
      <c r="N70" s="2524"/>
      <c r="O70" s="3357" t="s">
        <v>1133</v>
      </c>
      <c r="P70" s="3358" t="s">
        <v>2660</v>
      </c>
      <c r="Q70" s="3448" t="s">
        <v>1133</v>
      </c>
      <c r="R70" s="3360" t="s">
        <v>1419</v>
      </c>
      <c r="S70" s="3358" t="s">
        <v>2660</v>
      </c>
      <c r="T70" s="3449" t="s">
        <v>1419</v>
      </c>
      <c r="U70" s="3362">
        <v>17</v>
      </c>
      <c r="V70" s="3358" t="s">
        <v>2660</v>
      </c>
      <c r="W70" s="3448">
        <v>17</v>
      </c>
      <c r="X70" s="3362">
        <v>43</v>
      </c>
      <c r="Y70" s="3358" t="s">
        <v>2660</v>
      </c>
      <c r="Z70" s="3450">
        <v>43</v>
      </c>
      <c r="AA70" s="2524"/>
      <c r="AB70" s="2524"/>
      <c r="AC70" s="2524"/>
      <c r="AF70" s="3454"/>
      <c r="AG70" s="5642" t="s">
        <v>2834</v>
      </c>
      <c r="AH70" s="5642"/>
      <c r="AI70" s="5642"/>
      <c r="AJ70" s="5642"/>
      <c r="AK70" s="5642"/>
      <c r="AL70" s="5642"/>
      <c r="AM70" s="5642"/>
      <c r="AN70" s="5642"/>
      <c r="AO70" s="5642"/>
      <c r="AP70" s="5642"/>
      <c r="AQ70" s="5642"/>
      <c r="AR70" s="5642"/>
      <c r="AS70" s="5642"/>
      <c r="AT70" s="5642"/>
      <c r="AU70" s="5642"/>
      <c r="BD70" s="5641"/>
      <c r="BE70" s="3401" t="s">
        <v>2796</v>
      </c>
      <c r="BF70" s="3402"/>
      <c r="BG70" s="3382"/>
      <c r="BH70" s="3401" t="s">
        <v>2766</v>
      </c>
      <c r="BI70" s="3402"/>
      <c r="BJ70" s="3382"/>
      <c r="BK70" s="3401" t="s">
        <v>2767</v>
      </c>
      <c r="BL70" s="3402"/>
      <c r="BM70" s="3382"/>
      <c r="BN70" s="3401" t="s">
        <v>2705</v>
      </c>
      <c r="BO70" s="3402"/>
      <c r="BP70" s="3382"/>
      <c r="BQ70" s="3401" t="s">
        <v>2764</v>
      </c>
      <c r="BR70" s="3402"/>
      <c r="BS70" s="3382"/>
      <c r="BT70" s="3401" t="s">
        <v>2686</v>
      </c>
      <c r="BU70" s="3402"/>
      <c r="BV70" s="3382"/>
      <c r="BW70" s="3401" t="s">
        <v>2729</v>
      </c>
      <c r="BX70" s="3402"/>
      <c r="BY70" s="3382"/>
      <c r="BZ70" s="3401" t="s">
        <v>2802</v>
      </c>
      <c r="CA70" s="3402"/>
      <c r="CB70" s="3382"/>
      <c r="CC70" s="3401" t="s">
        <v>2768</v>
      </c>
      <c r="CD70" s="3402"/>
      <c r="CE70" s="3382"/>
      <c r="CF70" s="3401" t="s">
        <v>2781</v>
      </c>
      <c r="CG70" s="3402"/>
      <c r="CH70" s="3382"/>
      <c r="CI70" s="3401" t="s">
        <v>1333</v>
      </c>
      <c r="CJ70" s="3402"/>
      <c r="CK70" s="3382"/>
      <c r="CL70" s="3382"/>
      <c r="CM70" s="3382"/>
    </row>
    <row r="71" spans="1:91" ht="44.25">
      <c r="A71" s="2524"/>
      <c r="B71" s="3357" t="s">
        <v>830</v>
      </c>
      <c r="C71" s="3358" t="s">
        <v>2660</v>
      </c>
      <c r="D71" s="3445" t="s">
        <v>830</v>
      </c>
      <c r="E71" s="3360" t="s">
        <v>2759</v>
      </c>
      <c r="F71" s="3358" t="s">
        <v>2660</v>
      </c>
      <c r="G71" s="3446" t="s">
        <v>2759</v>
      </c>
      <c r="H71" s="3362">
        <v>18</v>
      </c>
      <c r="I71" s="3358" t="s">
        <v>2660</v>
      </c>
      <c r="J71" s="3446">
        <v>18</v>
      </c>
      <c r="K71" s="3362">
        <v>44</v>
      </c>
      <c r="L71" s="3358" t="s">
        <v>2660</v>
      </c>
      <c r="M71" s="3447">
        <v>44</v>
      </c>
      <c r="N71" s="2524"/>
      <c r="O71" s="3357" t="s">
        <v>830</v>
      </c>
      <c r="P71" s="3358" t="s">
        <v>2660</v>
      </c>
      <c r="Q71" s="3448" t="s">
        <v>830</v>
      </c>
      <c r="R71" s="3360" t="s">
        <v>2759</v>
      </c>
      <c r="S71" s="3358" t="s">
        <v>2660</v>
      </c>
      <c r="T71" s="3449" t="s">
        <v>2759</v>
      </c>
      <c r="U71" s="3362">
        <v>18</v>
      </c>
      <c r="V71" s="3358" t="s">
        <v>2660</v>
      </c>
      <c r="W71" s="3448">
        <v>18</v>
      </c>
      <c r="X71" s="3362">
        <v>44</v>
      </c>
      <c r="Y71" s="3358" t="s">
        <v>2660</v>
      </c>
      <c r="Z71" s="3450">
        <v>44</v>
      </c>
      <c r="AA71" s="2524"/>
      <c r="AB71" s="2524"/>
      <c r="AC71" s="2524"/>
      <c r="AE71" s="311"/>
      <c r="AF71" s="311"/>
      <c r="AG71" s="311"/>
      <c r="AH71" s="311"/>
      <c r="AI71" s="311"/>
      <c r="AJ71" s="311"/>
      <c r="AK71" s="311"/>
      <c r="AL71" s="311"/>
      <c r="AM71" s="311"/>
      <c r="AN71" s="311"/>
      <c r="AO71" s="311"/>
      <c r="AP71" s="311"/>
      <c r="BD71" s="3374"/>
      <c r="BE71" s="3382"/>
      <c r="BF71" s="3382"/>
      <c r="BG71" s="3382"/>
      <c r="BH71" s="3382"/>
      <c r="BI71" s="3382"/>
      <c r="BJ71" s="3382"/>
      <c r="BK71" s="3382"/>
      <c r="BL71" s="3382"/>
      <c r="BM71" s="3382"/>
      <c r="BN71" s="3382"/>
      <c r="BO71" s="3382"/>
      <c r="BP71" s="3382"/>
      <c r="BQ71" s="3382"/>
      <c r="BR71" s="3382"/>
      <c r="BS71" s="3382"/>
      <c r="BT71" s="3382"/>
      <c r="BU71" s="3382"/>
      <c r="BV71" s="3382"/>
      <c r="BW71" s="3382"/>
      <c r="BX71" s="3382"/>
      <c r="BY71" s="3382"/>
      <c r="BZ71" s="3382"/>
      <c r="CA71" s="3382"/>
      <c r="CB71" s="3382"/>
      <c r="CC71" s="3382"/>
      <c r="CD71" s="3382"/>
      <c r="CE71" s="3382"/>
      <c r="CF71" s="3382"/>
      <c r="CG71" s="3382"/>
      <c r="CH71" s="3382"/>
      <c r="CI71" s="3382"/>
      <c r="CJ71" s="3382"/>
      <c r="CK71" s="3382"/>
      <c r="CL71" s="3382"/>
      <c r="CM71" s="3382"/>
    </row>
    <row r="72" spans="1:91" ht="44.25">
      <c r="A72" s="2524"/>
      <c r="B72" s="3357" t="s">
        <v>892</v>
      </c>
      <c r="C72" s="3358" t="s">
        <v>2660</v>
      </c>
      <c r="D72" s="3445" t="s">
        <v>892</v>
      </c>
      <c r="E72" s="3360" t="s">
        <v>2763</v>
      </c>
      <c r="F72" s="3358" t="s">
        <v>2660</v>
      </c>
      <c r="G72" s="3446" t="s">
        <v>2763</v>
      </c>
      <c r="H72" s="3362">
        <v>19</v>
      </c>
      <c r="I72" s="3358" t="s">
        <v>2660</v>
      </c>
      <c r="J72" s="3446">
        <v>19</v>
      </c>
      <c r="K72" s="3362">
        <v>45</v>
      </c>
      <c r="L72" s="3358" t="s">
        <v>2660</v>
      </c>
      <c r="M72" s="3447">
        <v>45</v>
      </c>
      <c r="N72" s="2524"/>
      <c r="O72" s="3357" t="s">
        <v>892</v>
      </c>
      <c r="P72" s="3358" t="s">
        <v>2660</v>
      </c>
      <c r="Q72" s="3448" t="s">
        <v>892</v>
      </c>
      <c r="R72" s="3360" t="s">
        <v>2763</v>
      </c>
      <c r="S72" s="3358" t="s">
        <v>2660</v>
      </c>
      <c r="T72" s="3449" t="s">
        <v>2763</v>
      </c>
      <c r="U72" s="3362">
        <v>19</v>
      </c>
      <c r="V72" s="3358" t="s">
        <v>2660</v>
      </c>
      <c r="W72" s="3448">
        <v>19</v>
      </c>
      <c r="X72" s="3362">
        <v>45</v>
      </c>
      <c r="Y72" s="3358" t="s">
        <v>2660</v>
      </c>
      <c r="Z72" s="3450">
        <v>45</v>
      </c>
      <c r="AA72" s="2524"/>
      <c r="AB72" s="2524"/>
      <c r="AC72" s="2524"/>
      <c r="AG72" s="3455" t="s">
        <v>570</v>
      </c>
      <c r="AI72" s="3456" t="s">
        <v>834</v>
      </c>
      <c r="AJ72" s="3453"/>
      <c r="AK72" s="3457" t="s">
        <v>570</v>
      </c>
      <c r="AM72" s="3458" t="s">
        <v>834</v>
      </c>
      <c r="AO72" s="3459" t="s">
        <v>834</v>
      </c>
      <c r="AQ72" s="3460" t="s">
        <v>570</v>
      </c>
      <c r="AS72" s="3461" t="s">
        <v>570</v>
      </c>
      <c r="AU72" s="3462" t="s">
        <v>570</v>
      </c>
      <c r="BD72" s="5641" t="s">
        <v>2725</v>
      </c>
      <c r="BE72" s="3404" t="s">
        <v>2796</v>
      </c>
      <c r="BF72" s="3405"/>
      <c r="BG72" s="3382"/>
      <c r="BH72" s="3404" t="s">
        <v>2765</v>
      </c>
      <c r="BI72" s="3405"/>
      <c r="BJ72" s="3382"/>
      <c r="BK72" s="3404" t="s">
        <v>137</v>
      </c>
      <c r="BL72" s="3405"/>
      <c r="BM72" s="3382"/>
      <c r="BN72" s="3404" t="s">
        <v>671</v>
      </c>
      <c r="BO72" s="3405"/>
      <c r="BP72" s="3382"/>
      <c r="BQ72" s="3404" t="s">
        <v>981</v>
      </c>
      <c r="BR72" s="3405"/>
      <c r="BS72" s="3382"/>
      <c r="BT72" s="3404" t="s">
        <v>673</v>
      </c>
      <c r="BU72" s="3405"/>
      <c r="BV72" s="3382"/>
      <c r="BW72" s="3404" t="s">
        <v>1068</v>
      </c>
      <c r="BX72" s="3405"/>
      <c r="BY72" s="3382"/>
      <c r="BZ72" s="3404" t="s">
        <v>1492</v>
      </c>
      <c r="CA72" s="3405"/>
      <c r="CB72" s="3382"/>
      <c r="CC72" s="3404" t="s">
        <v>132</v>
      </c>
      <c r="CD72" s="3405"/>
      <c r="CE72" s="3382"/>
      <c r="CF72" s="3404" t="s">
        <v>2801</v>
      </c>
      <c r="CG72" s="3405"/>
      <c r="CH72" s="3382"/>
      <c r="CI72" s="3404" t="s">
        <v>2800</v>
      </c>
      <c r="CJ72" s="3405"/>
      <c r="CK72" s="3382"/>
      <c r="CL72" s="3382"/>
      <c r="CM72" s="3382"/>
    </row>
    <row r="73" spans="1:91" ht="44.25">
      <c r="A73" s="2524"/>
      <c r="B73" s="3357" t="s">
        <v>832</v>
      </c>
      <c r="C73" s="3358" t="s">
        <v>2660</v>
      </c>
      <c r="D73" s="3445" t="s">
        <v>832</v>
      </c>
      <c r="E73" s="3360" t="s">
        <v>1404</v>
      </c>
      <c r="F73" s="3358" t="s">
        <v>2660</v>
      </c>
      <c r="G73" s="3446" t="s">
        <v>1404</v>
      </c>
      <c r="H73" s="3362">
        <v>20</v>
      </c>
      <c r="I73" s="3358" t="s">
        <v>2660</v>
      </c>
      <c r="J73" s="3446">
        <v>20</v>
      </c>
      <c r="K73" s="3362">
        <v>46</v>
      </c>
      <c r="L73" s="3358" t="s">
        <v>2660</v>
      </c>
      <c r="M73" s="3447">
        <v>46</v>
      </c>
      <c r="N73" s="2524"/>
      <c r="O73" s="3357" t="s">
        <v>832</v>
      </c>
      <c r="P73" s="3358" t="s">
        <v>2660</v>
      </c>
      <c r="Q73" s="3448" t="s">
        <v>832</v>
      </c>
      <c r="R73" s="3360" t="s">
        <v>1404</v>
      </c>
      <c r="S73" s="3358" t="s">
        <v>2660</v>
      </c>
      <c r="T73" s="3449" t="s">
        <v>1404</v>
      </c>
      <c r="U73" s="3362">
        <v>20</v>
      </c>
      <c r="V73" s="3358" t="s">
        <v>2660</v>
      </c>
      <c r="W73" s="3448">
        <v>20</v>
      </c>
      <c r="X73" s="3362">
        <v>46</v>
      </c>
      <c r="Y73" s="3358" t="s">
        <v>2660</v>
      </c>
      <c r="Z73" s="3450">
        <v>46</v>
      </c>
      <c r="AA73" s="2524"/>
      <c r="AB73" s="2524"/>
      <c r="AC73" s="2524"/>
      <c r="AG73" s="3463" t="s">
        <v>569</v>
      </c>
      <c r="AI73" s="3464" t="s">
        <v>862</v>
      </c>
      <c r="AJ73" s="3453"/>
      <c r="AK73" s="3457" t="s">
        <v>569</v>
      </c>
      <c r="AM73" s="3458" t="s">
        <v>848</v>
      </c>
      <c r="AO73" s="3465" t="s">
        <v>862</v>
      </c>
      <c r="AQ73" s="3460" t="s">
        <v>569</v>
      </c>
      <c r="AS73" s="3461" t="s">
        <v>569</v>
      </c>
      <c r="AU73" s="3462" t="s">
        <v>569</v>
      </c>
      <c r="BD73" s="5641"/>
      <c r="BE73" s="3408" t="s">
        <v>2796</v>
      </c>
      <c r="BF73" s="3409"/>
      <c r="BG73" s="3382"/>
      <c r="BH73" s="3408" t="s">
        <v>2766</v>
      </c>
      <c r="BI73" s="3409"/>
      <c r="BJ73" s="3382"/>
      <c r="BK73" s="3408" t="s">
        <v>2767</v>
      </c>
      <c r="BL73" s="3409"/>
      <c r="BM73" s="3382"/>
      <c r="BN73" s="3408" t="s">
        <v>2705</v>
      </c>
      <c r="BO73" s="3409"/>
      <c r="BP73" s="3382"/>
      <c r="BQ73" s="3408" t="s">
        <v>2764</v>
      </c>
      <c r="BR73" s="3409"/>
      <c r="BS73" s="3382"/>
      <c r="BT73" s="3408" t="s">
        <v>2686</v>
      </c>
      <c r="BU73" s="3409"/>
      <c r="BV73" s="3382"/>
      <c r="BW73" s="3408" t="s">
        <v>2729</v>
      </c>
      <c r="BX73" s="3409"/>
      <c r="BY73" s="3382"/>
      <c r="BZ73" s="3408" t="s">
        <v>2802</v>
      </c>
      <c r="CA73" s="3409"/>
      <c r="CB73" s="3382"/>
      <c r="CC73" s="3408" t="s">
        <v>2768</v>
      </c>
      <c r="CD73" s="3409"/>
      <c r="CE73" s="3382"/>
      <c r="CF73" s="3408" t="s">
        <v>2781</v>
      </c>
      <c r="CG73" s="3409"/>
      <c r="CH73" s="3382"/>
      <c r="CI73" s="3408" t="s">
        <v>1333</v>
      </c>
      <c r="CJ73" s="3409"/>
      <c r="CK73" s="3382"/>
      <c r="CL73" s="3382"/>
      <c r="CM73" s="3382"/>
    </row>
    <row r="74" spans="1:91" ht="44.25">
      <c r="A74" s="2524"/>
      <c r="B74" s="3357" t="s">
        <v>960</v>
      </c>
      <c r="C74" s="3358" t="s">
        <v>2660</v>
      </c>
      <c r="D74" s="3445" t="s">
        <v>960</v>
      </c>
      <c r="E74" s="3360" t="s">
        <v>1405</v>
      </c>
      <c r="F74" s="3358" t="s">
        <v>2660</v>
      </c>
      <c r="G74" s="3446" t="s">
        <v>1405</v>
      </c>
      <c r="H74" s="3362">
        <v>21</v>
      </c>
      <c r="I74" s="3358" t="s">
        <v>2660</v>
      </c>
      <c r="J74" s="3446">
        <v>21</v>
      </c>
      <c r="K74" s="3362">
        <v>47</v>
      </c>
      <c r="L74" s="3358" t="s">
        <v>2660</v>
      </c>
      <c r="M74" s="3447">
        <v>47</v>
      </c>
      <c r="N74" s="2524"/>
      <c r="O74" s="3357" t="s">
        <v>960</v>
      </c>
      <c r="P74" s="3358" t="s">
        <v>2660</v>
      </c>
      <c r="Q74" s="3448" t="s">
        <v>960</v>
      </c>
      <c r="R74" s="3360" t="s">
        <v>1405</v>
      </c>
      <c r="S74" s="3358" t="s">
        <v>2660</v>
      </c>
      <c r="T74" s="3449" t="s">
        <v>1405</v>
      </c>
      <c r="U74" s="3362">
        <v>21</v>
      </c>
      <c r="V74" s="3358" t="s">
        <v>2660</v>
      </c>
      <c r="W74" s="3448">
        <v>21</v>
      </c>
      <c r="X74" s="3362">
        <v>47</v>
      </c>
      <c r="Y74" s="3358" t="s">
        <v>2660</v>
      </c>
      <c r="Z74" s="3450">
        <v>47</v>
      </c>
      <c r="AA74" s="2524"/>
      <c r="AB74" s="2524"/>
      <c r="AC74" s="2524"/>
      <c r="AG74" s="3466" t="s">
        <v>602</v>
      </c>
      <c r="AI74" s="3463" t="s">
        <v>848</v>
      </c>
      <c r="AJ74" s="3453"/>
      <c r="AK74" s="3457" t="s">
        <v>602</v>
      </c>
      <c r="AM74" s="3458" t="s">
        <v>862</v>
      </c>
      <c r="AO74" s="3465"/>
      <c r="AQ74" s="3460" t="s">
        <v>602</v>
      </c>
      <c r="AS74" s="3461" t="s">
        <v>602</v>
      </c>
      <c r="AU74" s="3462" t="s">
        <v>602</v>
      </c>
      <c r="BE74" s="3410"/>
      <c r="BF74" s="3410"/>
      <c r="BG74" s="3410"/>
      <c r="BH74" s="3410"/>
      <c r="BI74" s="3410"/>
      <c r="BJ74" s="3410"/>
      <c r="BK74" s="3410"/>
      <c r="BL74" s="3410"/>
      <c r="BM74" s="3410"/>
      <c r="BN74" s="3410"/>
      <c r="BO74" s="3410"/>
      <c r="BP74" s="3410"/>
      <c r="BQ74" s="3410"/>
      <c r="BR74" s="3410"/>
      <c r="BS74" s="3410"/>
      <c r="BT74" s="3410"/>
      <c r="BU74" s="3410"/>
      <c r="BV74" s="3410"/>
      <c r="BW74" s="3410"/>
      <c r="BX74" s="3410"/>
      <c r="BY74" s="3410"/>
      <c r="BZ74" s="3410"/>
      <c r="CA74" s="3410"/>
      <c r="CB74" s="3410"/>
      <c r="CC74" s="3410"/>
      <c r="CD74" s="3410"/>
      <c r="CE74" s="3410"/>
      <c r="CF74" s="3410"/>
      <c r="CG74" s="3410"/>
      <c r="CH74" s="3410"/>
      <c r="CI74" s="3410"/>
      <c r="CJ74" s="3410"/>
      <c r="CK74" s="3410"/>
      <c r="CL74" s="3410"/>
      <c r="CM74" s="3410"/>
    </row>
    <row r="75" spans="1:91" ht="44.25">
      <c r="A75" s="2524"/>
      <c r="B75" s="3357" t="s">
        <v>981</v>
      </c>
      <c r="C75" s="3358" t="s">
        <v>2660</v>
      </c>
      <c r="D75" s="3445" t="s">
        <v>981</v>
      </c>
      <c r="E75" s="3360" t="s">
        <v>2764</v>
      </c>
      <c r="F75" s="3358" t="s">
        <v>2660</v>
      </c>
      <c r="G75" s="3446" t="s">
        <v>2764</v>
      </c>
      <c r="H75" s="3362">
        <v>22</v>
      </c>
      <c r="I75" s="3358" t="s">
        <v>2660</v>
      </c>
      <c r="J75" s="3446">
        <v>22</v>
      </c>
      <c r="K75" s="3362">
        <v>48</v>
      </c>
      <c r="L75" s="3358" t="s">
        <v>2660</v>
      </c>
      <c r="M75" s="3447">
        <v>48</v>
      </c>
      <c r="N75" s="2524"/>
      <c r="O75" s="3357" t="s">
        <v>981</v>
      </c>
      <c r="P75" s="3358" t="s">
        <v>2660</v>
      </c>
      <c r="Q75" s="3448" t="s">
        <v>981</v>
      </c>
      <c r="R75" s="3360" t="s">
        <v>2764</v>
      </c>
      <c r="S75" s="3358" t="s">
        <v>2660</v>
      </c>
      <c r="T75" s="3449" t="s">
        <v>2764</v>
      </c>
      <c r="U75" s="3362">
        <v>22</v>
      </c>
      <c r="V75" s="3358" t="s">
        <v>2660</v>
      </c>
      <c r="W75" s="3448">
        <v>22</v>
      </c>
      <c r="X75" s="3362">
        <v>48</v>
      </c>
      <c r="Y75" s="3358" t="s">
        <v>2660</v>
      </c>
      <c r="Z75" s="3450">
        <v>48</v>
      </c>
      <c r="AA75" s="2524"/>
      <c r="AB75" s="2524"/>
      <c r="AC75" s="2524"/>
      <c r="AG75" s="3467" t="s">
        <v>603</v>
      </c>
      <c r="AI75" s="3464" t="s">
        <v>876</v>
      </c>
      <c r="AJ75" s="3453"/>
      <c r="AK75" s="3457" t="s">
        <v>603</v>
      </c>
      <c r="AM75" s="3458" t="s">
        <v>876</v>
      </c>
      <c r="AO75" s="3468" t="s">
        <v>848</v>
      </c>
      <c r="AQ75" s="3460" t="s">
        <v>603</v>
      </c>
      <c r="AS75" s="3461" t="s">
        <v>603</v>
      </c>
      <c r="AU75" s="3462" t="s">
        <v>603</v>
      </c>
      <c r="BE75" s="3410"/>
      <c r="BF75" s="3410"/>
      <c r="BG75" s="3410"/>
      <c r="BH75" s="3410"/>
      <c r="BI75" s="3410"/>
      <c r="BJ75" s="3410"/>
      <c r="BK75" s="3410"/>
      <c r="BL75" s="3410"/>
      <c r="BM75" s="3410"/>
      <c r="BN75" s="3410"/>
      <c r="BO75" s="3410"/>
      <c r="BP75" s="3410"/>
      <c r="BQ75" s="3410"/>
      <c r="BR75" s="3410"/>
      <c r="BS75" s="3410"/>
      <c r="BT75" s="3410"/>
      <c r="BU75" s="3410"/>
      <c r="BV75" s="3410"/>
      <c r="BW75" s="3410"/>
      <c r="BX75" s="3410"/>
      <c r="BY75" s="3410"/>
      <c r="BZ75" s="3410"/>
      <c r="CA75" s="3410"/>
      <c r="CB75" s="3410"/>
      <c r="CC75" s="3410"/>
      <c r="CD75" s="3410"/>
      <c r="CE75" s="3410"/>
      <c r="CF75" s="3410"/>
      <c r="CG75" s="3410"/>
      <c r="CH75" s="3410"/>
      <c r="CI75" s="3410"/>
      <c r="CJ75" s="3410"/>
      <c r="CK75" s="3410"/>
      <c r="CL75" s="3410"/>
      <c r="CM75" s="3410"/>
    </row>
    <row r="76" spans="1:91" ht="44.25">
      <c r="A76" s="2524"/>
      <c r="B76" s="3357" t="s">
        <v>2765</v>
      </c>
      <c r="C76" s="3358" t="s">
        <v>2660</v>
      </c>
      <c r="D76" s="3445" t="s">
        <v>2765</v>
      </c>
      <c r="E76" s="3360" t="s">
        <v>2766</v>
      </c>
      <c r="F76" s="3358" t="s">
        <v>2660</v>
      </c>
      <c r="G76" s="3446" t="s">
        <v>2766</v>
      </c>
      <c r="H76" s="3362">
        <v>23</v>
      </c>
      <c r="I76" s="3358" t="s">
        <v>2660</v>
      </c>
      <c r="J76" s="3446">
        <v>23</v>
      </c>
      <c r="K76" s="3362">
        <v>49</v>
      </c>
      <c r="L76" s="3358" t="s">
        <v>2660</v>
      </c>
      <c r="M76" s="3447">
        <v>49</v>
      </c>
      <c r="N76" s="2524"/>
      <c r="O76" s="3357" t="s">
        <v>2765</v>
      </c>
      <c r="P76" s="3358" t="s">
        <v>2660</v>
      </c>
      <c r="Q76" s="3448" t="s">
        <v>2765</v>
      </c>
      <c r="R76" s="3360" t="s">
        <v>2766</v>
      </c>
      <c r="S76" s="3358" t="s">
        <v>2660</v>
      </c>
      <c r="T76" s="3449" t="s">
        <v>2766</v>
      </c>
      <c r="U76" s="3362">
        <v>23</v>
      </c>
      <c r="V76" s="3358" t="s">
        <v>2660</v>
      </c>
      <c r="W76" s="3448">
        <v>23</v>
      </c>
      <c r="X76" s="3362">
        <v>49</v>
      </c>
      <c r="Y76" s="3358" t="s">
        <v>2660</v>
      </c>
      <c r="Z76" s="3450">
        <v>49</v>
      </c>
      <c r="AA76" s="2524"/>
      <c r="AB76" s="2524"/>
      <c r="AC76" s="2524"/>
      <c r="AG76" s="3469" t="s">
        <v>604</v>
      </c>
      <c r="AI76" s="3464" t="s">
        <v>889</v>
      </c>
      <c r="AJ76" s="3453"/>
      <c r="AK76" s="3457" t="s">
        <v>604</v>
      </c>
      <c r="AM76" s="3458" t="s">
        <v>889</v>
      </c>
      <c r="AO76" s="3470" t="s">
        <v>876</v>
      </c>
      <c r="AQ76" s="3460" t="s">
        <v>604</v>
      </c>
      <c r="AS76" s="3461" t="s">
        <v>604</v>
      </c>
      <c r="AU76" s="3462" t="s">
        <v>604</v>
      </c>
      <c r="BE76" s="3410"/>
      <c r="BF76" s="3410"/>
      <c r="BG76" s="3410"/>
      <c r="BH76" s="3410"/>
      <c r="BI76" s="3410"/>
      <c r="BJ76" s="3410"/>
      <c r="BK76" s="3410"/>
      <c r="BL76" s="3410"/>
      <c r="BM76" s="3410"/>
      <c r="BN76" s="3410"/>
      <c r="BO76" s="3410"/>
      <c r="BP76" s="3410"/>
      <c r="BQ76" s="3410"/>
      <c r="BR76" s="3410"/>
      <c r="BS76" s="3410"/>
      <c r="BT76" s="3410"/>
      <c r="BU76" s="3410"/>
      <c r="BV76" s="3410"/>
      <c r="BW76" s="3410"/>
      <c r="BX76" s="3410"/>
      <c r="BY76" s="3410"/>
      <c r="BZ76" s="3410"/>
      <c r="CA76" s="3410"/>
      <c r="CB76" s="3410"/>
      <c r="CC76" s="3410"/>
      <c r="CD76" s="3410"/>
      <c r="CE76" s="3410"/>
      <c r="CF76" s="3410"/>
      <c r="CG76" s="3410"/>
      <c r="CH76" s="3410"/>
      <c r="CI76" s="3410"/>
      <c r="CJ76" s="3410"/>
      <c r="CK76" s="3410"/>
      <c r="CL76" s="3410"/>
      <c r="CM76" s="3410"/>
    </row>
    <row r="77" spans="1:91" ht="44.25">
      <c r="A77" s="2524"/>
      <c r="B77" s="3357" t="s">
        <v>137</v>
      </c>
      <c r="C77" s="3358" t="s">
        <v>2660</v>
      </c>
      <c r="D77" s="3445" t="s">
        <v>137</v>
      </c>
      <c r="E77" s="3360" t="s">
        <v>2767</v>
      </c>
      <c r="F77" s="3358" t="s">
        <v>2660</v>
      </c>
      <c r="G77" s="3446" t="s">
        <v>2767</v>
      </c>
      <c r="H77" s="3362">
        <v>24</v>
      </c>
      <c r="I77" s="3358" t="s">
        <v>2660</v>
      </c>
      <c r="J77" s="3446">
        <v>24</v>
      </c>
      <c r="K77" s="3362">
        <v>50</v>
      </c>
      <c r="L77" s="3358" t="s">
        <v>2660</v>
      </c>
      <c r="M77" s="3447">
        <v>50</v>
      </c>
      <c r="N77" s="2524"/>
      <c r="O77" s="3357" t="s">
        <v>137</v>
      </c>
      <c r="P77" s="3358" t="s">
        <v>2660</v>
      </c>
      <c r="Q77" s="3448" t="s">
        <v>137</v>
      </c>
      <c r="R77" s="3360" t="s">
        <v>2767</v>
      </c>
      <c r="S77" s="3358" t="s">
        <v>2660</v>
      </c>
      <c r="T77" s="3449" t="s">
        <v>2767</v>
      </c>
      <c r="U77" s="3362">
        <v>24</v>
      </c>
      <c r="V77" s="3358" t="s">
        <v>2660</v>
      </c>
      <c r="W77" s="3448">
        <v>24</v>
      </c>
      <c r="X77" s="3362">
        <v>50</v>
      </c>
      <c r="Y77" s="3358" t="s">
        <v>2660</v>
      </c>
      <c r="Z77" s="3450">
        <v>50</v>
      </c>
      <c r="AA77" s="2524"/>
      <c r="AB77" s="2524"/>
      <c r="AC77" s="2524"/>
      <c r="AG77" s="3471" t="s">
        <v>605</v>
      </c>
      <c r="AI77" s="3464" t="s">
        <v>905</v>
      </c>
      <c r="AJ77" s="3453"/>
      <c r="AK77" s="3457" t="s">
        <v>605</v>
      </c>
      <c r="AM77" s="3458" t="s">
        <v>905</v>
      </c>
      <c r="AO77" s="3472" t="s">
        <v>889</v>
      </c>
      <c r="AQ77" s="3460" t="s">
        <v>605</v>
      </c>
      <c r="AS77" s="3461" t="s">
        <v>605</v>
      </c>
      <c r="AU77" s="3462" t="s">
        <v>605</v>
      </c>
      <c r="BE77" s="3410"/>
      <c r="BF77" s="3410"/>
      <c r="BG77" s="3410"/>
      <c r="BH77" s="3410"/>
      <c r="BI77" s="3410"/>
      <c r="BJ77" s="3410"/>
      <c r="BK77" s="3410"/>
      <c r="BL77" s="3410"/>
      <c r="BM77" s="3410"/>
      <c r="BN77" s="3410"/>
      <c r="BO77" s="3410"/>
      <c r="BP77" s="3410"/>
      <c r="BQ77" s="3410"/>
      <c r="BR77" s="3410"/>
      <c r="BS77" s="3410"/>
      <c r="BT77" s="3410"/>
      <c r="BU77" s="3410"/>
      <c r="BV77" s="3410"/>
      <c r="BW77" s="3410"/>
      <c r="BX77" s="3410"/>
      <c r="BY77" s="3410"/>
      <c r="BZ77" s="3410"/>
      <c r="CA77" s="3410"/>
      <c r="CB77" s="3410"/>
      <c r="CC77" s="3410"/>
      <c r="CD77" s="3410"/>
      <c r="CE77" s="3410"/>
      <c r="CF77" s="3410"/>
      <c r="CG77" s="3410"/>
      <c r="CH77" s="3410"/>
      <c r="CI77" s="3410"/>
      <c r="CJ77" s="3410"/>
      <c r="CK77" s="3410"/>
      <c r="CL77" s="3410"/>
      <c r="CM77" s="3410"/>
    </row>
    <row r="78" spans="1:91" ht="44.25">
      <c r="A78" s="2524"/>
      <c r="B78" s="3357" t="s">
        <v>2756</v>
      </c>
      <c r="C78" s="3358" t="s">
        <v>2660</v>
      </c>
      <c r="D78" s="3445" t="s">
        <v>2756</v>
      </c>
      <c r="E78" s="3360" t="s">
        <v>2761</v>
      </c>
      <c r="F78" s="3358" t="s">
        <v>2660</v>
      </c>
      <c r="G78" s="3446" t="s">
        <v>2761</v>
      </c>
      <c r="H78" s="3362">
        <v>25</v>
      </c>
      <c r="I78" s="3358" t="s">
        <v>2660</v>
      </c>
      <c r="J78" s="3446">
        <v>25</v>
      </c>
      <c r="K78" s="3362">
        <v>51</v>
      </c>
      <c r="L78" s="3358" t="s">
        <v>2660</v>
      </c>
      <c r="M78" s="3447">
        <v>51</v>
      </c>
      <c r="N78" s="2524"/>
      <c r="O78" s="3357" t="s">
        <v>2756</v>
      </c>
      <c r="P78" s="3358" t="s">
        <v>2660</v>
      </c>
      <c r="Q78" s="3448" t="s">
        <v>2756</v>
      </c>
      <c r="R78" s="3360" t="s">
        <v>2761</v>
      </c>
      <c r="S78" s="3358" t="s">
        <v>2660</v>
      </c>
      <c r="T78" s="3449" t="s">
        <v>2761</v>
      </c>
      <c r="U78" s="3362">
        <v>25</v>
      </c>
      <c r="V78" s="3358" t="s">
        <v>2660</v>
      </c>
      <c r="W78" s="3448">
        <v>25</v>
      </c>
      <c r="X78" s="3362">
        <v>51</v>
      </c>
      <c r="Y78" s="3358" t="s">
        <v>2660</v>
      </c>
      <c r="Z78" s="3450">
        <v>51</v>
      </c>
      <c r="AA78" s="2524"/>
      <c r="AB78" s="2524"/>
      <c r="AC78" s="2524"/>
      <c r="AG78" s="3473" t="s">
        <v>606</v>
      </c>
      <c r="AI78" s="3464" t="s">
        <v>917</v>
      </c>
      <c r="AJ78" s="3453"/>
      <c r="AK78" s="3457" t="s">
        <v>606</v>
      </c>
      <c r="AM78" s="3458" t="s">
        <v>917</v>
      </c>
      <c r="AO78" s="3474" t="s">
        <v>905</v>
      </c>
      <c r="AQ78" s="3460" t="s">
        <v>606</v>
      </c>
      <c r="AS78" s="3461" t="s">
        <v>606</v>
      </c>
      <c r="AU78" s="3462" t="s">
        <v>606</v>
      </c>
      <c r="BE78" s="3410"/>
      <c r="BF78" s="3410"/>
      <c r="BG78" s="3410"/>
      <c r="BH78" s="3410"/>
      <c r="BI78" s="3410"/>
      <c r="BJ78" s="3410"/>
      <c r="BK78" s="3410"/>
      <c r="BL78" s="3410"/>
      <c r="BM78" s="3410"/>
      <c r="BN78" s="3410"/>
      <c r="BO78" s="3410"/>
      <c r="BP78" s="3410"/>
      <c r="BQ78" s="3410"/>
      <c r="BR78" s="3410"/>
      <c r="BS78" s="3410"/>
      <c r="BT78" s="3410"/>
      <c r="BU78" s="3410"/>
      <c r="BV78" s="3410"/>
      <c r="BW78" s="3410"/>
      <c r="BX78" s="3410"/>
      <c r="BY78" s="3410"/>
      <c r="BZ78" s="3410"/>
      <c r="CA78" s="3410"/>
      <c r="CB78" s="3410"/>
      <c r="CC78" s="3410"/>
      <c r="CD78" s="3410"/>
      <c r="CE78" s="3410"/>
      <c r="CF78" s="3410"/>
      <c r="CG78" s="3410"/>
      <c r="CH78" s="3410"/>
      <c r="CI78" s="3410"/>
      <c r="CJ78" s="3410"/>
      <c r="CK78" s="3410"/>
      <c r="CL78" s="3410"/>
      <c r="CM78" s="3410"/>
    </row>
    <row r="79" spans="1:91" ht="44.25">
      <c r="A79" s="2524"/>
      <c r="B79" s="3357" t="s">
        <v>1093</v>
      </c>
      <c r="C79" s="3358" t="s">
        <v>2660</v>
      </c>
      <c r="D79" s="3445" t="s">
        <v>1093</v>
      </c>
      <c r="E79" s="3360" t="s">
        <v>2760</v>
      </c>
      <c r="F79" s="3358" t="s">
        <v>2660</v>
      </c>
      <c r="G79" s="3446" t="s">
        <v>2760</v>
      </c>
      <c r="H79" s="3362">
        <v>26</v>
      </c>
      <c r="I79" s="3358" t="s">
        <v>2660</v>
      </c>
      <c r="J79" s="3446">
        <v>26</v>
      </c>
      <c r="K79" s="3362">
        <v>52</v>
      </c>
      <c r="L79" s="3358" t="s">
        <v>2660</v>
      </c>
      <c r="M79" s="3447">
        <v>52</v>
      </c>
      <c r="N79" s="2524"/>
      <c r="O79" s="3357" t="s">
        <v>1093</v>
      </c>
      <c r="P79" s="3358" t="s">
        <v>2660</v>
      </c>
      <c r="Q79" s="3448" t="s">
        <v>1093</v>
      </c>
      <c r="R79" s="3360" t="s">
        <v>2760</v>
      </c>
      <c r="S79" s="3358" t="s">
        <v>2660</v>
      </c>
      <c r="T79" s="3449" t="s">
        <v>2760</v>
      </c>
      <c r="U79" s="3362">
        <v>26</v>
      </c>
      <c r="V79" s="3358" t="s">
        <v>2660</v>
      </c>
      <c r="W79" s="3448">
        <v>26</v>
      </c>
      <c r="X79" s="3362">
        <v>52</v>
      </c>
      <c r="Y79" s="3358" t="s">
        <v>2660</v>
      </c>
      <c r="Z79" s="3450">
        <v>52</v>
      </c>
      <c r="AA79" s="2524"/>
      <c r="AB79" s="2524"/>
      <c r="AC79" s="2524"/>
      <c r="AG79" s="3475" t="s">
        <v>927</v>
      </c>
      <c r="AI79" s="3464" t="s">
        <v>1011</v>
      </c>
      <c r="AJ79" s="3453"/>
      <c r="AK79" s="3457" t="s">
        <v>927</v>
      </c>
      <c r="AM79" s="3458" t="s">
        <v>1011</v>
      </c>
      <c r="AO79" s="3476" t="s">
        <v>917</v>
      </c>
      <c r="AQ79" s="3460" t="s">
        <v>927</v>
      </c>
      <c r="AS79" s="3461" t="s">
        <v>927</v>
      </c>
      <c r="AU79" s="3462" t="s">
        <v>927</v>
      </c>
      <c r="BE79" s="3410"/>
      <c r="BF79" s="3410"/>
      <c r="BG79" s="3410"/>
      <c r="BH79" s="3410"/>
      <c r="BI79" s="3410"/>
      <c r="BJ79" s="3410"/>
      <c r="BK79" s="3410"/>
      <c r="BL79" s="3410"/>
      <c r="BM79" s="3410"/>
      <c r="BN79" s="3410"/>
      <c r="BO79" s="3410"/>
      <c r="BP79" s="3410"/>
      <c r="BQ79" s="3410"/>
      <c r="BR79" s="3410"/>
      <c r="BS79" s="3410"/>
      <c r="BT79" s="3410"/>
      <c r="BU79" s="3410"/>
      <c r="BV79" s="3410"/>
      <c r="BW79" s="3410"/>
      <c r="BX79" s="3410"/>
      <c r="BY79" s="3410"/>
      <c r="BZ79" s="3410"/>
      <c r="CA79" s="3410"/>
      <c r="CB79" s="3410"/>
      <c r="CC79" s="3410"/>
      <c r="CD79" s="3410"/>
      <c r="CE79" s="3410"/>
      <c r="CF79" s="3410"/>
      <c r="CG79" s="3410"/>
      <c r="CH79" s="3410"/>
      <c r="CI79" s="3410"/>
      <c r="CJ79" s="3410"/>
      <c r="CK79" s="3410"/>
      <c r="CL79" s="3410"/>
      <c r="CM79" s="3410"/>
    </row>
    <row r="80" spans="1:91" ht="44.25">
      <c r="A80" s="2524"/>
      <c r="B80" s="3357" t="s">
        <v>1383</v>
      </c>
      <c r="C80" s="3358" t="s">
        <v>2660</v>
      </c>
      <c r="D80" s="3445" t="s">
        <v>1383</v>
      </c>
      <c r="E80" s="3360" t="s">
        <v>298</v>
      </c>
      <c r="F80" s="3358" t="s">
        <v>2660</v>
      </c>
      <c r="G80" s="3446" t="s">
        <v>298</v>
      </c>
      <c r="H80" s="3362" t="s">
        <v>2758</v>
      </c>
      <c r="I80" s="3358" t="s">
        <v>2660</v>
      </c>
      <c r="J80" s="3445" t="s">
        <v>2758</v>
      </c>
      <c r="K80" s="3362" t="s">
        <v>2768</v>
      </c>
      <c r="L80" s="3358" t="s">
        <v>2660</v>
      </c>
      <c r="M80" s="3447" t="s">
        <v>2768</v>
      </c>
      <c r="N80" s="2524"/>
      <c r="O80" s="3357" t="s">
        <v>1383</v>
      </c>
      <c r="P80" s="3358" t="s">
        <v>2660</v>
      </c>
      <c r="Q80" s="3448" t="s">
        <v>1383</v>
      </c>
      <c r="R80" s="3360" t="s">
        <v>298</v>
      </c>
      <c r="S80" s="3358" t="s">
        <v>2660</v>
      </c>
      <c r="T80" s="3449" t="s">
        <v>298</v>
      </c>
      <c r="U80" s="3362" t="s">
        <v>2758</v>
      </c>
      <c r="V80" s="3358" t="s">
        <v>2660</v>
      </c>
      <c r="W80" s="3448" t="s">
        <v>2758</v>
      </c>
      <c r="X80" s="3362" t="s">
        <v>2768</v>
      </c>
      <c r="Y80" s="3358" t="s">
        <v>2660</v>
      </c>
      <c r="Z80" s="3450" t="s">
        <v>2768</v>
      </c>
      <c r="AA80" s="2524"/>
      <c r="AB80" s="2524"/>
      <c r="AC80" s="2524"/>
      <c r="AG80" s="3477" t="s">
        <v>1025</v>
      </c>
      <c r="AI80" s="3464" t="s">
        <v>1019</v>
      </c>
      <c r="AJ80" s="3453"/>
      <c r="AK80" s="3457" t="s">
        <v>1025</v>
      </c>
      <c r="AM80" s="3458" t="s">
        <v>1019</v>
      </c>
      <c r="AO80" s="3478" t="s">
        <v>1011</v>
      </c>
      <c r="AQ80" s="3460" t="s">
        <v>1025</v>
      </c>
      <c r="AS80" s="3461" t="s">
        <v>1025</v>
      </c>
      <c r="AU80" s="3462" t="s">
        <v>1025</v>
      </c>
      <c r="BE80" s="3410"/>
      <c r="BF80" s="3410"/>
      <c r="BG80" s="3410"/>
      <c r="BH80" s="3410"/>
      <c r="BI80" s="3410"/>
      <c r="BJ80" s="3410"/>
      <c r="BK80" s="3410"/>
      <c r="BL80" s="3410"/>
      <c r="BM80" s="3410"/>
      <c r="BN80" s="3410"/>
      <c r="BO80" s="3410"/>
      <c r="BP80" s="3410"/>
      <c r="BQ80" s="3410"/>
      <c r="BR80" s="3410"/>
      <c r="BS80" s="3410"/>
      <c r="BT80" s="3410"/>
      <c r="BU80" s="3410"/>
      <c r="BV80" s="3410"/>
      <c r="BW80" s="3410"/>
      <c r="BX80" s="3410"/>
      <c r="BY80" s="3410"/>
      <c r="BZ80" s="3410"/>
      <c r="CA80" s="3410"/>
      <c r="CB80" s="3410"/>
      <c r="CC80" s="3410"/>
      <c r="CD80" s="3410"/>
      <c r="CE80" s="3410"/>
      <c r="CF80" s="3410"/>
      <c r="CG80" s="3410"/>
      <c r="CH80" s="3410"/>
      <c r="CI80" s="3410"/>
      <c r="CJ80" s="3410"/>
      <c r="CK80" s="3410"/>
      <c r="CL80" s="3410"/>
      <c r="CM80" s="3410"/>
    </row>
    <row r="81" spans="1:91" ht="44.25">
      <c r="A81" s="2524"/>
      <c r="B81" s="3357" t="s">
        <v>2687</v>
      </c>
      <c r="C81" s="3358" t="s">
        <v>2660</v>
      </c>
      <c r="D81" s="3445" t="s">
        <v>2687</v>
      </c>
      <c r="E81" s="3360" t="s">
        <v>1381</v>
      </c>
      <c r="F81" s="3358" t="s">
        <v>2660</v>
      </c>
      <c r="G81" s="3446" t="s">
        <v>1381</v>
      </c>
      <c r="H81" s="3362" t="s">
        <v>1384</v>
      </c>
      <c r="I81" s="3358" t="s">
        <v>2660</v>
      </c>
      <c r="J81" s="3445" t="s">
        <v>1384</v>
      </c>
      <c r="K81" s="3362" t="s">
        <v>2781</v>
      </c>
      <c r="L81" s="3358" t="s">
        <v>2660</v>
      </c>
      <c r="M81" s="3447" t="s">
        <v>2781</v>
      </c>
      <c r="N81" s="2524"/>
      <c r="O81" s="3357" t="s">
        <v>2687</v>
      </c>
      <c r="P81" s="3358" t="s">
        <v>2660</v>
      </c>
      <c r="Q81" s="3448" t="s">
        <v>2687</v>
      </c>
      <c r="R81" s="3360" t="s">
        <v>1381</v>
      </c>
      <c r="S81" s="3358" t="s">
        <v>2660</v>
      </c>
      <c r="T81" s="3449" t="s">
        <v>1381</v>
      </c>
      <c r="U81" s="3362" t="s">
        <v>1384</v>
      </c>
      <c r="V81" s="3358" t="s">
        <v>2660</v>
      </c>
      <c r="W81" s="3448" t="s">
        <v>1384</v>
      </c>
      <c r="X81" s="3362" t="s">
        <v>2781</v>
      </c>
      <c r="Y81" s="3358" t="s">
        <v>2660</v>
      </c>
      <c r="Z81" s="3450" t="s">
        <v>2781</v>
      </c>
      <c r="AA81" s="2524"/>
      <c r="AB81" s="2524"/>
      <c r="AC81" s="2524"/>
      <c r="AG81" s="3479" t="s">
        <v>1033</v>
      </c>
      <c r="AI81" s="3464" t="s">
        <v>1028</v>
      </c>
      <c r="AJ81" s="3453"/>
      <c r="AK81" s="3457" t="s">
        <v>1033</v>
      </c>
      <c r="AM81" s="3458" t="s">
        <v>1028</v>
      </c>
      <c r="AO81" s="3480" t="s">
        <v>1019</v>
      </c>
      <c r="AQ81" s="3460" t="s">
        <v>1033</v>
      </c>
      <c r="AS81" s="3461" t="s">
        <v>1033</v>
      </c>
      <c r="AU81" s="3462" t="s">
        <v>1033</v>
      </c>
      <c r="BE81" s="3410"/>
      <c r="BF81" s="3410"/>
      <c r="BG81" s="3410"/>
      <c r="BH81" s="3410"/>
      <c r="BI81" s="3410"/>
      <c r="BJ81" s="3410"/>
      <c r="BK81" s="3410"/>
      <c r="BL81" s="3410"/>
      <c r="BM81" s="3410"/>
      <c r="BN81" s="3410"/>
      <c r="BO81" s="3410"/>
      <c r="BP81" s="3410"/>
      <c r="BQ81" s="3410"/>
      <c r="BR81" s="3410"/>
      <c r="BS81" s="3410"/>
      <c r="BT81" s="3410"/>
      <c r="BU81" s="3410"/>
      <c r="BV81" s="3410"/>
      <c r="BW81" s="3410"/>
      <c r="BX81" s="3410"/>
      <c r="BY81" s="3410"/>
      <c r="BZ81" s="3410"/>
      <c r="CA81" s="3410"/>
      <c r="CB81" s="3410"/>
      <c r="CC81" s="3410"/>
      <c r="CD81" s="3410"/>
      <c r="CE81" s="3410"/>
      <c r="CF81" s="3410"/>
      <c r="CG81" s="3410"/>
      <c r="CH81" s="3410"/>
      <c r="CI81" s="3410"/>
      <c r="CJ81" s="3410"/>
      <c r="CK81" s="3410"/>
      <c r="CL81" s="3410"/>
      <c r="CM81" s="3410"/>
    </row>
    <row r="82" spans="1:91" ht="44.25">
      <c r="A82" s="2524"/>
      <c r="B82" s="3357" t="s">
        <v>2695</v>
      </c>
      <c r="C82" s="3358" t="s">
        <v>2660</v>
      </c>
      <c r="D82" s="3445" t="s">
        <v>2695</v>
      </c>
      <c r="E82" s="3360" t="s">
        <v>2691</v>
      </c>
      <c r="F82" s="3358" t="s">
        <v>2660</v>
      </c>
      <c r="G82" s="3446" t="s">
        <v>2691</v>
      </c>
      <c r="H82" s="3362" t="s">
        <v>1333</v>
      </c>
      <c r="I82" s="3358" t="s">
        <v>2660</v>
      </c>
      <c r="J82" s="3445" t="s">
        <v>1333</v>
      </c>
      <c r="K82" s="3362" t="s">
        <v>2693</v>
      </c>
      <c r="L82" s="3358" t="s">
        <v>2660</v>
      </c>
      <c r="M82" s="3447" t="s">
        <v>2693</v>
      </c>
      <c r="N82" s="2524"/>
      <c r="O82" s="3357" t="s">
        <v>2695</v>
      </c>
      <c r="P82" s="3358" t="s">
        <v>2660</v>
      </c>
      <c r="Q82" s="3448" t="s">
        <v>2695</v>
      </c>
      <c r="R82" s="3360" t="s">
        <v>2691</v>
      </c>
      <c r="S82" s="3358" t="s">
        <v>2660</v>
      </c>
      <c r="T82" s="3449" t="s">
        <v>2691</v>
      </c>
      <c r="U82" s="3362" t="s">
        <v>1333</v>
      </c>
      <c r="V82" s="3358" t="s">
        <v>2660</v>
      </c>
      <c r="W82" s="3448" t="s">
        <v>1333</v>
      </c>
      <c r="X82" s="3362" t="s">
        <v>2693</v>
      </c>
      <c r="Y82" s="3358" t="s">
        <v>2660</v>
      </c>
      <c r="Z82" s="3450" t="s">
        <v>2693</v>
      </c>
      <c r="AA82" s="2524"/>
      <c r="AB82" s="2524"/>
      <c r="AC82" s="2524"/>
      <c r="AG82" s="3481" t="s">
        <v>1040</v>
      </c>
      <c r="AI82" s="3464" t="s">
        <v>1036</v>
      </c>
      <c r="AJ82" s="3453"/>
      <c r="AK82" s="3457" t="s">
        <v>1040</v>
      </c>
      <c r="AM82" s="3458" t="s">
        <v>1036</v>
      </c>
      <c r="AO82" s="3453"/>
      <c r="AQ82" s="3460" t="s">
        <v>1040</v>
      </c>
      <c r="AS82" s="3461" t="s">
        <v>1040</v>
      </c>
      <c r="AU82" s="3462" t="s">
        <v>1040</v>
      </c>
      <c r="BE82" s="3410"/>
      <c r="BF82" s="3410"/>
      <c r="BG82" s="3410"/>
      <c r="BH82" s="3410"/>
      <c r="BI82" s="3410"/>
      <c r="BJ82" s="3410"/>
      <c r="BK82" s="3410"/>
      <c r="BL82" s="3410"/>
      <c r="BM82" s="3410"/>
      <c r="BN82" s="3410"/>
      <c r="BO82" s="3410"/>
      <c r="BP82" s="3410"/>
      <c r="BQ82" s="3410"/>
      <c r="BR82" s="3410"/>
      <c r="BS82" s="3410"/>
      <c r="BT82" s="3410"/>
      <c r="BU82" s="3410"/>
      <c r="BV82" s="3410"/>
      <c r="BW82" s="3410"/>
      <c r="BX82" s="3410"/>
      <c r="BY82" s="3410"/>
      <c r="BZ82" s="3410"/>
      <c r="CA82" s="3410"/>
      <c r="CB82" s="3410"/>
      <c r="CC82" s="3410"/>
      <c r="CD82" s="3410"/>
      <c r="CE82" s="3410"/>
      <c r="CF82" s="3410"/>
      <c r="CG82" s="3410"/>
      <c r="CH82" s="3410"/>
      <c r="CI82" s="3410"/>
      <c r="CJ82" s="3410"/>
      <c r="CK82" s="3410"/>
      <c r="CL82" s="3410"/>
      <c r="CM82" s="3410"/>
    </row>
    <row r="83" spans="1:91" ht="44.25">
      <c r="A83" s="2524"/>
      <c r="B83" s="3357" t="s">
        <v>2794</v>
      </c>
      <c r="C83" s="3358" t="s">
        <v>2660</v>
      </c>
      <c r="D83" s="3445" t="s">
        <v>2794</v>
      </c>
      <c r="E83" s="3360" t="s">
        <v>2702</v>
      </c>
      <c r="F83" s="3358" t="s">
        <v>2660</v>
      </c>
      <c r="G83" s="3446" t="s">
        <v>2702</v>
      </c>
      <c r="H83" s="3362" t="s">
        <v>1492</v>
      </c>
      <c r="I83" s="3358" t="s">
        <v>2660</v>
      </c>
      <c r="J83" s="3445" t="s">
        <v>1492</v>
      </c>
      <c r="K83" s="3362" t="s">
        <v>132</v>
      </c>
      <c r="L83" s="3358" t="s">
        <v>2660</v>
      </c>
      <c r="M83" s="3447" t="s">
        <v>132</v>
      </c>
      <c r="N83" s="2524"/>
      <c r="O83" s="3357" t="s">
        <v>2794</v>
      </c>
      <c r="P83" s="3358" t="s">
        <v>2660</v>
      </c>
      <c r="Q83" s="3448" t="s">
        <v>2794</v>
      </c>
      <c r="R83" s="3360" t="s">
        <v>2702</v>
      </c>
      <c r="S83" s="3358" t="s">
        <v>2660</v>
      </c>
      <c r="T83" s="3449" t="s">
        <v>2702</v>
      </c>
      <c r="U83" s="3362" t="s">
        <v>1492</v>
      </c>
      <c r="V83" s="3358" t="s">
        <v>2660</v>
      </c>
      <c r="W83" s="3448" t="s">
        <v>1492</v>
      </c>
      <c r="X83" s="3362" t="s">
        <v>132</v>
      </c>
      <c r="Y83" s="3358" t="s">
        <v>2660</v>
      </c>
      <c r="Z83" s="3450" t="s">
        <v>132</v>
      </c>
      <c r="AA83" s="2524"/>
      <c r="AB83" s="2524"/>
      <c r="AC83" s="2524"/>
      <c r="AG83" s="3482" t="s">
        <v>1062</v>
      </c>
      <c r="AI83" s="3464" t="s">
        <v>1043</v>
      </c>
      <c r="AJ83" s="3453"/>
      <c r="AK83" s="3457" t="s">
        <v>1062</v>
      </c>
      <c r="AM83" s="3458" t="s">
        <v>1043</v>
      </c>
      <c r="AO83" s="3453"/>
      <c r="AQ83" s="3460" t="s">
        <v>1062</v>
      </c>
      <c r="AS83" s="3461" t="s">
        <v>1062</v>
      </c>
      <c r="AU83" s="3462" t="s">
        <v>1062</v>
      </c>
      <c r="BE83" s="3410"/>
      <c r="BF83" s="3410"/>
      <c r="BG83" s="3410"/>
      <c r="BH83" s="3410"/>
      <c r="BI83" s="3410"/>
      <c r="BJ83" s="3410"/>
      <c r="BK83" s="3410"/>
      <c r="BL83" s="3410"/>
      <c r="BM83" s="3410"/>
      <c r="BN83" s="3410"/>
      <c r="BO83" s="3410"/>
      <c r="BP83" s="3410"/>
      <c r="BQ83" s="3410"/>
      <c r="BR83" s="3410"/>
      <c r="BS83" s="3410"/>
      <c r="BT83" s="3410"/>
      <c r="BU83" s="3410"/>
      <c r="BV83" s="3410"/>
      <c r="BW83" s="3410"/>
      <c r="BX83" s="3410"/>
      <c r="BY83" s="3410"/>
      <c r="BZ83" s="3410"/>
      <c r="CA83" s="3410"/>
      <c r="CB83" s="3410"/>
      <c r="CC83" s="3410"/>
      <c r="CD83" s="3410"/>
      <c r="CE83" s="3410"/>
      <c r="CF83" s="3410"/>
      <c r="CG83" s="3410"/>
      <c r="CH83" s="3410"/>
      <c r="CI83" s="3410"/>
      <c r="CJ83" s="3410"/>
      <c r="CK83" s="3410"/>
      <c r="CL83" s="3410"/>
      <c r="CM83" s="3410"/>
    </row>
    <row r="84" spans="1:91" ht="44.25">
      <c r="A84" s="2524"/>
      <c r="B84" s="3357" t="s">
        <v>2699</v>
      </c>
      <c r="C84" s="3358" t="s">
        <v>2660</v>
      </c>
      <c r="D84" s="3445" t="s">
        <v>2699</v>
      </c>
      <c r="E84" s="3360" t="s">
        <v>2692</v>
      </c>
      <c r="F84" s="3358" t="s">
        <v>2660</v>
      </c>
      <c r="G84" s="3446" t="s">
        <v>2692</v>
      </c>
      <c r="H84" s="3362" t="s">
        <v>2795</v>
      </c>
      <c r="I84" s="3358" t="s">
        <v>2660</v>
      </c>
      <c r="J84" s="3445" t="s">
        <v>2795</v>
      </c>
      <c r="K84" s="3362" t="s">
        <v>2688</v>
      </c>
      <c r="L84" s="3358" t="s">
        <v>2660</v>
      </c>
      <c r="M84" s="3447" t="s">
        <v>2688</v>
      </c>
      <c r="N84" s="2524"/>
      <c r="O84" s="3357" t="s">
        <v>2699</v>
      </c>
      <c r="P84" s="3358" t="s">
        <v>2660</v>
      </c>
      <c r="Q84" s="3448" t="s">
        <v>2699</v>
      </c>
      <c r="R84" s="3360" t="s">
        <v>2692</v>
      </c>
      <c r="S84" s="3358" t="s">
        <v>2660</v>
      </c>
      <c r="T84" s="3449" t="s">
        <v>2692</v>
      </c>
      <c r="U84" s="3362" t="s">
        <v>2795</v>
      </c>
      <c r="V84" s="3358" t="s">
        <v>2660</v>
      </c>
      <c r="W84" s="3448" t="s">
        <v>2795</v>
      </c>
      <c r="X84" s="3362" t="s">
        <v>2688</v>
      </c>
      <c r="Y84" s="3358" t="s">
        <v>2660</v>
      </c>
      <c r="Z84" s="3450" t="s">
        <v>2688</v>
      </c>
      <c r="AA84" s="2524"/>
      <c r="AB84" s="2524"/>
      <c r="AC84" s="2524"/>
      <c r="AG84" s="3483" t="s">
        <v>1077</v>
      </c>
      <c r="AI84" s="3464" t="s">
        <v>1047</v>
      </c>
      <c r="AJ84" s="3453"/>
      <c r="AK84" s="3457" t="s">
        <v>1077</v>
      </c>
      <c r="AM84" s="3458" t="s">
        <v>1047</v>
      </c>
      <c r="AO84" s="3453"/>
      <c r="AQ84" s="3460" t="s">
        <v>1077</v>
      </c>
      <c r="AS84" s="3461" t="s">
        <v>1077</v>
      </c>
      <c r="AU84" s="3462" t="s">
        <v>1077</v>
      </c>
    </row>
    <row r="85" spans="1:91" ht="44.25">
      <c r="A85" s="2524"/>
      <c r="B85" s="3357" t="s">
        <v>2701</v>
      </c>
      <c r="C85" s="3358" t="s">
        <v>2660</v>
      </c>
      <c r="D85" s="3445" t="s">
        <v>2701</v>
      </c>
      <c r="E85" s="3360" t="s">
        <v>2703</v>
      </c>
      <c r="F85" s="3358" t="s">
        <v>2660</v>
      </c>
      <c r="G85" s="3446" t="s">
        <v>2703</v>
      </c>
      <c r="H85" s="3362" t="s">
        <v>2796</v>
      </c>
      <c r="I85" s="3358" t="s">
        <v>2660</v>
      </c>
      <c r="J85" s="3445" t="s">
        <v>2796</v>
      </c>
      <c r="K85" s="3362" t="s">
        <v>1380</v>
      </c>
      <c r="L85" s="3358" t="s">
        <v>2660</v>
      </c>
      <c r="M85" s="3447" t="s">
        <v>1380</v>
      </c>
      <c r="N85" s="2524"/>
      <c r="O85" s="3357" t="s">
        <v>2701</v>
      </c>
      <c r="P85" s="3358" t="s">
        <v>2660</v>
      </c>
      <c r="Q85" s="3448" t="s">
        <v>2701</v>
      </c>
      <c r="R85" s="3360" t="s">
        <v>2703</v>
      </c>
      <c r="S85" s="3358" t="s">
        <v>2660</v>
      </c>
      <c r="T85" s="3449" t="s">
        <v>2703</v>
      </c>
      <c r="U85" s="3362" t="s">
        <v>2796</v>
      </c>
      <c r="V85" s="3358" t="s">
        <v>2660</v>
      </c>
      <c r="W85" s="3448" t="s">
        <v>2796</v>
      </c>
      <c r="X85" s="3362" t="s">
        <v>1380</v>
      </c>
      <c r="Y85" s="3358" t="s">
        <v>2660</v>
      </c>
      <c r="Z85" s="3450" t="s">
        <v>1380</v>
      </c>
      <c r="AA85" s="2524"/>
      <c r="AB85" s="2524"/>
      <c r="AC85" s="2524"/>
      <c r="AG85" s="3484" t="s">
        <v>1084</v>
      </c>
      <c r="AI85" s="3464" t="s">
        <v>1052</v>
      </c>
      <c r="AJ85" s="3453"/>
      <c r="AK85" s="3457" t="s">
        <v>1084</v>
      </c>
      <c r="AM85" s="3458" t="s">
        <v>1052</v>
      </c>
      <c r="AO85" s="3453"/>
      <c r="AQ85" s="3460" t="s">
        <v>1084</v>
      </c>
      <c r="AS85" s="3461" t="s">
        <v>1084</v>
      </c>
      <c r="AU85" s="3462" t="s">
        <v>1084</v>
      </c>
    </row>
    <row r="86" spans="1:91" s="3331" customFormat="1" ht="44.25">
      <c r="A86" s="2524"/>
      <c r="B86" s="3357" t="s">
        <v>2798</v>
      </c>
      <c r="C86" s="3358" t="s">
        <v>2660</v>
      </c>
      <c r="D86" s="3445" t="s">
        <v>2798</v>
      </c>
      <c r="E86" s="3360" t="s">
        <v>2690</v>
      </c>
      <c r="F86" s="3358" t="s">
        <v>2660</v>
      </c>
      <c r="G86" s="3446" t="s">
        <v>2690</v>
      </c>
      <c r="H86" s="3362" t="s">
        <v>2698</v>
      </c>
      <c r="I86" s="3358" t="s">
        <v>2660</v>
      </c>
      <c r="J86" s="3445" t="s">
        <v>2698</v>
      </c>
      <c r="K86" s="3362" t="s">
        <v>2799</v>
      </c>
      <c r="L86" s="3358" t="s">
        <v>2660</v>
      </c>
      <c r="M86" s="3447" t="s">
        <v>2799</v>
      </c>
      <c r="N86" s="2524"/>
      <c r="O86" s="3357" t="s">
        <v>2798</v>
      </c>
      <c r="P86" s="3358" t="s">
        <v>2660</v>
      </c>
      <c r="Q86" s="3448" t="s">
        <v>2798</v>
      </c>
      <c r="R86" s="3360" t="s">
        <v>2690</v>
      </c>
      <c r="S86" s="3358" t="s">
        <v>2660</v>
      </c>
      <c r="T86" s="3449" t="s">
        <v>2690</v>
      </c>
      <c r="U86" s="3362" t="s">
        <v>2698</v>
      </c>
      <c r="V86" s="3358" t="s">
        <v>2660</v>
      </c>
      <c r="W86" s="3448" t="s">
        <v>2698</v>
      </c>
      <c r="X86" s="3362" t="s">
        <v>2799</v>
      </c>
      <c r="Y86" s="3358" t="s">
        <v>2660</v>
      </c>
      <c r="Z86" s="3450" t="s">
        <v>2799</v>
      </c>
      <c r="AA86" s="2524"/>
      <c r="AB86" s="2524"/>
      <c r="AC86" s="2524"/>
      <c r="AG86" s="3485" t="s">
        <v>1089</v>
      </c>
      <c r="AI86" s="3464" t="s">
        <v>1060</v>
      </c>
      <c r="AJ86" s="3453"/>
      <c r="AK86" s="3457" t="s">
        <v>1089</v>
      </c>
      <c r="AM86" s="3458" t="s">
        <v>1060</v>
      </c>
      <c r="AO86" s="3453"/>
      <c r="AQ86" s="3460" t="s">
        <v>1089</v>
      </c>
      <c r="AS86" s="3461" t="s">
        <v>1089</v>
      </c>
      <c r="AU86" s="3462" t="s">
        <v>1089</v>
      </c>
    </row>
    <row r="87" spans="1:91" s="3331" customFormat="1" ht="44.25">
      <c r="A87" s="2524"/>
      <c r="B87" s="3357" t="s">
        <v>2800</v>
      </c>
      <c r="C87" s="3358" t="s">
        <v>2660</v>
      </c>
      <c r="D87" s="3445" t="s">
        <v>2800</v>
      </c>
      <c r="E87" s="3360" t="s">
        <v>2704</v>
      </c>
      <c r="F87" s="3358" t="s">
        <v>2660</v>
      </c>
      <c r="G87" s="3446" t="s">
        <v>2704</v>
      </c>
      <c r="H87" s="3362" t="s">
        <v>2801</v>
      </c>
      <c r="I87" s="3358" t="s">
        <v>2660</v>
      </c>
      <c r="J87" s="3445" t="s">
        <v>2801</v>
      </c>
      <c r="K87" s="3362" t="s">
        <v>2802</v>
      </c>
      <c r="L87" s="3358" t="s">
        <v>2660</v>
      </c>
      <c r="M87" s="3447" t="s">
        <v>2802</v>
      </c>
      <c r="N87" s="2524"/>
      <c r="O87" s="3357" t="s">
        <v>2800</v>
      </c>
      <c r="P87" s="3358" t="s">
        <v>2660</v>
      </c>
      <c r="Q87" s="3448" t="s">
        <v>2800</v>
      </c>
      <c r="R87" s="3360" t="s">
        <v>2704</v>
      </c>
      <c r="S87" s="3358" t="s">
        <v>2660</v>
      </c>
      <c r="T87" s="3449" t="s">
        <v>2704</v>
      </c>
      <c r="U87" s="3362" t="s">
        <v>2801</v>
      </c>
      <c r="V87" s="3358" t="s">
        <v>2660</v>
      </c>
      <c r="W87" s="3448" t="s">
        <v>2801</v>
      </c>
      <c r="X87" s="3362" t="s">
        <v>2802</v>
      </c>
      <c r="Y87" s="3358" t="s">
        <v>2660</v>
      </c>
      <c r="Z87" s="3450" t="s">
        <v>2802</v>
      </c>
      <c r="AA87" s="2524"/>
      <c r="AB87" s="2524"/>
      <c r="AC87" s="2524"/>
      <c r="AG87" s="3486" t="s">
        <v>1094</v>
      </c>
      <c r="AI87" s="3464" t="s">
        <v>1066</v>
      </c>
      <c r="AJ87" s="3453"/>
      <c r="AK87" s="3457" t="s">
        <v>1094</v>
      </c>
      <c r="AM87" s="3458" t="s">
        <v>1066</v>
      </c>
      <c r="AO87" s="3453"/>
      <c r="AQ87" s="3460" t="s">
        <v>1094</v>
      </c>
      <c r="AS87" s="3461" t="s">
        <v>1094</v>
      </c>
      <c r="AU87" s="3462" t="s">
        <v>1094</v>
      </c>
    </row>
    <row r="88" spans="1:91" s="3331" customFormat="1" ht="44.25">
      <c r="A88" s="2524"/>
      <c r="B88" s="3357"/>
      <c r="C88" s="3358" t="s">
        <v>2660</v>
      </c>
      <c r="D88" s="3445"/>
      <c r="E88" s="3360" t="s">
        <v>2694</v>
      </c>
      <c r="F88" s="3358" t="s">
        <v>2660</v>
      </c>
      <c r="G88" s="3446" t="s">
        <v>2694</v>
      </c>
      <c r="H88" s="3362" t="s">
        <v>2697</v>
      </c>
      <c r="I88" s="3358" t="s">
        <v>2660</v>
      </c>
      <c r="J88" s="3445" t="s">
        <v>2697</v>
      </c>
      <c r="K88" s="3362"/>
      <c r="L88" s="3358" t="s">
        <v>2660</v>
      </c>
      <c r="M88" s="3447"/>
      <c r="N88" s="2524"/>
      <c r="O88" s="3357"/>
      <c r="P88" s="3358" t="s">
        <v>2660</v>
      </c>
      <c r="Q88" s="3448"/>
      <c r="R88" s="3360" t="s">
        <v>2694</v>
      </c>
      <c r="S88" s="3358" t="s">
        <v>2660</v>
      </c>
      <c r="T88" s="3449" t="s">
        <v>2694</v>
      </c>
      <c r="U88" s="3362" t="s">
        <v>2697</v>
      </c>
      <c r="V88" s="3358" t="s">
        <v>2660</v>
      </c>
      <c r="W88" s="3448" t="s">
        <v>2697</v>
      </c>
      <c r="X88" s="3362"/>
      <c r="Y88" s="3358" t="s">
        <v>2660</v>
      </c>
      <c r="Z88" s="3450"/>
      <c r="AA88" s="2524"/>
      <c r="AB88" s="2524"/>
      <c r="AC88" s="2524"/>
      <c r="AG88" s="3487" t="s">
        <v>1102</v>
      </c>
      <c r="AI88" s="3464" t="s">
        <v>1072</v>
      </c>
      <c r="AJ88" s="3453"/>
      <c r="AK88" s="3457" t="s">
        <v>1102</v>
      </c>
      <c r="AM88" s="3458" t="s">
        <v>1072</v>
      </c>
      <c r="AO88" s="3453"/>
      <c r="AQ88" s="3460" t="s">
        <v>1102</v>
      </c>
      <c r="AS88" s="3461" t="s">
        <v>1102</v>
      </c>
      <c r="AU88" s="3462" t="s">
        <v>1102</v>
      </c>
    </row>
    <row r="89" spans="1:91" s="3331" customFormat="1" ht="18.75">
      <c r="A89" s="3488"/>
      <c r="B89" s="3489"/>
      <c r="C89" s="3490"/>
      <c r="D89" s="3490"/>
      <c r="E89" s="3490"/>
      <c r="F89" s="3490"/>
      <c r="G89" s="3490"/>
      <c r="H89" s="3490"/>
      <c r="I89" s="3490"/>
      <c r="J89" s="3490"/>
      <c r="K89" s="3490"/>
      <c r="L89" s="3490"/>
      <c r="M89" s="3491"/>
      <c r="N89" s="3492"/>
      <c r="O89" s="3489"/>
      <c r="P89" s="3490"/>
      <c r="Q89" s="3490"/>
      <c r="R89" s="3490"/>
      <c r="S89" s="3490"/>
      <c r="T89" s="3490"/>
      <c r="U89" s="3490"/>
      <c r="V89" s="3490"/>
      <c r="W89" s="3490"/>
      <c r="X89" s="3490"/>
      <c r="Y89" s="3490"/>
      <c r="Z89" s="3491"/>
      <c r="AA89" s="3492"/>
      <c r="AB89" s="3488"/>
      <c r="AC89" s="3488"/>
      <c r="AG89" s="3493" t="s">
        <v>1106</v>
      </c>
      <c r="AI89" s="3464" t="s">
        <v>1079</v>
      </c>
      <c r="AJ89" s="3453"/>
      <c r="AK89" s="3457" t="s">
        <v>1106</v>
      </c>
      <c r="AM89" s="3458" t="s">
        <v>1079</v>
      </c>
      <c r="AO89" s="3453"/>
      <c r="AQ89" s="3460" t="s">
        <v>1106</v>
      </c>
      <c r="AS89" s="3461" t="s">
        <v>1106</v>
      </c>
      <c r="AU89" s="3462" t="s">
        <v>1106</v>
      </c>
    </row>
    <row r="90" spans="1:91" s="3331" customFormat="1" ht="18.75">
      <c r="A90" s="311"/>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G90" s="3494" t="s">
        <v>1109</v>
      </c>
      <c r="AI90" s="3464" t="s">
        <v>1086</v>
      </c>
      <c r="AJ90" s="3453"/>
      <c r="AK90" s="3457" t="s">
        <v>1109</v>
      </c>
      <c r="AM90" s="3458" t="s">
        <v>1086</v>
      </c>
      <c r="AO90" s="3453"/>
      <c r="AQ90" s="3460" t="s">
        <v>1109</v>
      </c>
      <c r="AS90" s="3461" t="s">
        <v>1109</v>
      </c>
      <c r="AU90" s="3462" t="s">
        <v>1109</v>
      </c>
    </row>
    <row r="91" spans="1:91" s="3331" customFormat="1" ht="18.75">
      <c r="A91" s="311"/>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G91" s="3494" t="s">
        <v>1113</v>
      </c>
      <c r="AI91" s="3464" t="s">
        <v>2835</v>
      </c>
      <c r="AJ91" s="3453"/>
      <c r="AK91" s="3457" t="s">
        <v>1113</v>
      </c>
      <c r="AM91" s="3495"/>
      <c r="AO91" s="3453"/>
      <c r="AQ91" s="3460" t="s">
        <v>1113</v>
      </c>
      <c r="AS91" s="3461" t="s">
        <v>1113</v>
      </c>
      <c r="AU91" s="3462" t="s">
        <v>1113</v>
      </c>
    </row>
    <row r="92" spans="1:91" s="3331" customFormat="1" ht="30">
      <c r="A92" s="311"/>
      <c r="B92" s="3333" t="s">
        <v>2656</v>
      </c>
      <c r="C92" s="3334"/>
      <c r="D92" s="3335" t="s">
        <v>2657</v>
      </c>
      <c r="E92" s="3496" t="s">
        <v>2836</v>
      </c>
      <c r="F92" s="3497"/>
      <c r="G92" s="3497"/>
      <c r="H92" s="3497"/>
      <c r="I92" s="3497"/>
      <c r="J92" s="3497"/>
      <c r="K92" s="3497"/>
      <c r="L92" s="3497"/>
      <c r="M92" s="3498"/>
      <c r="N92" s="311"/>
      <c r="O92" s="3333" t="s">
        <v>2656</v>
      </c>
      <c r="P92" s="3334"/>
      <c r="Q92" s="3335" t="s">
        <v>2657</v>
      </c>
      <c r="R92" s="3336" t="s">
        <v>2837</v>
      </c>
      <c r="S92" s="3337"/>
      <c r="T92" s="3337"/>
      <c r="U92" s="3337"/>
      <c r="V92" s="3337"/>
      <c r="W92" s="3337"/>
      <c r="X92" s="3337"/>
      <c r="Y92" s="3337"/>
      <c r="Z92" s="3338"/>
      <c r="AA92" s="311"/>
      <c r="AB92" s="311"/>
      <c r="AC92" s="311"/>
    </row>
    <row r="93" spans="1:91" s="3331" customFormat="1" ht="30">
      <c r="A93" s="311"/>
      <c r="B93" s="3342" t="s">
        <v>2662</v>
      </c>
      <c r="C93" s="3343" t="s">
        <v>2660</v>
      </c>
      <c r="D93" s="3499" t="str">
        <f>B93</f>
        <v>Aa</v>
      </c>
      <c r="E93" s="3500" t="s">
        <v>2838</v>
      </c>
      <c r="F93" s="3501"/>
      <c r="G93" s="3502"/>
      <c r="H93" s="3502"/>
      <c r="I93" s="3502"/>
      <c r="J93" s="3502"/>
      <c r="K93" s="3502"/>
      <c r="L93" s="3502"/>
      <c r="M93" s="3503"/>
      <c r="N93" s="311"/>
      <c r="O93" s="3342" t="s">
        <v>2662</v>
      </c>
      <c r="P93" s="3343" t="s">
        <v>2660</v>
      </c>
      <c r="Q93" s="3504" t="str">
        <f>O93</f>
        <v>Aa</v>
      </c>
      <c r="R93" s="3441" t="s">
        <v>2661</v>
      </c>
      <c r="S93" s="3501"/>
      <c r="T93" s="3502"/>
      <c r="U93" s="3502"/>
      <c r="V93" s="3502"/>
      <c r="W93" s="3502"/>
      <c r="X93" s="3502"/>
      <c r="Y93" s="3502"/>
      <c r="Z93" s="3503"/>
      <c r="AA93" s="311"/>
      <c r="AB93" s="311"/>
      <c r="AC93" s="311"/>
    </row>
    <row r="94" spans="1:91" s="3331" customFormat="1">
      <c r="A94" s="311"/>
      <c r="B94" s="3351"/>
      <c r="C94" s="311"/>
      <c r="D94" s="311"/>
      <c r="E94" s="311"/>
      <c r="F94" s="311"/>
      <c r="G94" s="311"/>
      <c r="H94" s="311"/>
      <c r="I94" s="311"/>
      <c r="J94" s="311"/>
      <c r="K94" s="311"/>
      <c r="L94" s="311"/>
      <c r="M94" s="3352"/>
      <c r="N94" s="311"/>
      <c r="O94" s="3351"/>
      <c r="P94" s="311"/>
      <c r="Q94" s="311"/>
      <c r="R94" s="311"/>
      <c r="S94" s="311"/>
      <c r="T94" s="311"/>
      <c r="U94" s="311"/>
      <c r="V94" s="311"/>
      <c r="W94" s="311"/>
      <c r="X94" s="311"/>
      <c r="Y94" s="311"/>
      <c r="Z94" s="3352"/>
      <c r="AA94" s="311"/>
      <c r="AB94" s="311"/>
      <c r="AC94" s="311"/>
    </row>
    <row r="95" spans="1:91" s="3331" customFormat="1">
      <c r="A95" s="311"/>
      <c r="B95" s="3355" t="s">
        <v>2664</v>
      </c>
      <c r="C95" s="5643" t="s">
        <v>2665</v>
      </c>
      <c r="D95" s="5644"/>
      <c r="E95" s="3356" t="s">
        <v>2666</v>
      </c>
      <c r="F95" s="5643" t="s">
        <v>2665</v>
      </c>
      <c r="G95" s="5644"/>
      <c r="H95" s="3356" t="s">
        <v>2667</v>
      </c>
      <c r="I95" s="5643" t="s">
        <v>2665</v>
      </c>
      <c r="J95" s="5644"/>
      <c r="K95" s="3356" t="s">
        <v>2668</v>
      </c>
      <c r="L95" s="5643" t="s">
        <v>2665</v>
      </c>
      <c r="M95" s="5645"/>
      <c r="N95" s="311"/>
      <c r="O95" s="3355" t="s">
        <v>2664</v>
      </c>
      <c r="P95" s="5625" t="s">
        <v>2665</v>
      </c>
      <c r="Q95" s="5626"/>
      <c r="R95" s="3356" t="s">
        <v>2666</v>
      </c>
      <c r="S95" s="5625" t="s">
        <v>2665</v>
      </c>
      <c r="T95" s="5626"/>
      <c r="U95" s="3356" t="s">
        <v>2667</v>
      </c>
      <c r="V95" s="5625" t="s">
        <v>2665</v>
      </c>
      <c r="W95" s="5626"/>
      <c r="X95" s="3356" t="s">
        <v>2668</v>
      </c>
      <c r="Y95" s="5625" t="s">
        <v>2665</v>
      </c>
      <c r="Z95" s="5627"/>
      <c r="AA95" s="311"/>
      <c r="AB95" s="311"/>
      <c r="AC95" s="311"/>
    </row>
    <row r="96" spans="1:91" s="3331" customFormat="1" ht="44.25">
      <c r="A96" s="2524"/>
      <c r="B96" s="3357" t="s">
        <v>675</v>
      </c>
      <c r="C96" s="3358" t="s">
        <v>2660</v>
      </c>
      <c r="D96" s="3505" t="s">
        <v>675</v>
      </c>
      <c r="E96" s="3360" t="s">
        <v>2669</v>
      </c>
      <c r="F96" s="3358" t="s">
        <v>2660</v>
      </c>
      <c r="G96" s="3506" t="s">
        <v>2669</v>
      </c>
      <c r="H96" s="3362">
        <v>1</v>
      </c>
      <c r="I96" s="3358" t="s">
        <v>2660</v>
      </c>
      <c r="J96" s="3505">
        <v>1</v>
      </c>
      <c r="K96" s="3362">
        <v>27</v>
      </c>
      <c r="L96" s="3358" t="s">
        <v>2660</v>
      </c>
      <c r="M96" s="3507">
        <v>27</v>
      </c>
      <c r="N96" s="2524"/>
      <c r="O96" s="3357" t="s">
        <v>675</v>
      </c>
      <c r="P96" s="3358" t="s">
        <v>2660</v>
      </c>
      <c r="Q96" s="3508" t="s">
        <v>675</v>
      </c>
      <c r="R96" s="3360" t="s">
        <v>2669</v>
      </c>
      <c r="S96" s="3358" t="s">
        <v>2660</v>
      </c>
      <c r="T96" s="3509" t="s">
        <v>2669</v>
      </c>
      <c r="U96" s="3362">
        <v>1</v>
      </c>
      <c r="V96" s="3358" t="s">
        <v>2660</v>
      </c>
      <c r="W96" s="3508">
        <v>1</v>
      </c>
      <c r="X96" s="3362">
        <v>27</v>
      </c>
      <c r="Y96" s="3358" t="s">
        <v>2660</v>
      </c>
      <c r="Z96" s="3510">
        <v>27</v>
      </c>
      <c r="AA96" s="2524"/>
      <c r="AB96" s="2524"/>
      <c r="AC96" s="2524"/>
    </row>
    <row r="97" spans="1:29" s="3331" customFormat="1" ht="44.25">
      <c r="A97" s="2524"/>
      <c r="B97" s="3357" t="s">
        <v>673</v>
      </c>
      <c r="C97" s="3358" t="s">
        <v>2660</v>
      </c>
      <c r="D97" s="3505" t="s">
        <v>673</v>
      </c>
      <c r="E97" s="3360" t="s">
        <v>2686</v>
      </c>
      <c r="F97" s="3358" t="s">
        <v>2660</v>
      </c>
      <c r="G97" s="3506" t="s">
        <v>2686</v>
      </c>
      <c r="H97" s="3362">
        <v>2</v>
      </c>
      <c r="I97" s="3358" t="s">
        <v>2660</v>
      </c>
      <c r="J97" s="3505">
        <v>2</v>
      </c>
      <c r="K97" s="3362">
        <v>28</v>
      </c>
      <c r="L97" s="3358" t="s">
        <v>2660</v>
      </c>
      <c r="M97" s="3507">
        <v>28</v>
      </c>
      <c r="N97" s="2524"/>
      <c r="O97" s="3357" t="s">
        <v>673</v>
      </c>
      <c r="P97" s="3358" t="s">
        <v>2660</v>
      </c>
      <c r="Q97" s="3508" t="s">
        <v>673</v>
      </c>
      <c r="R97" s="3360" t="s">
        <v>2686</v>
      </c>
      <c r="S97" s="3358" t="s">
        <v>2660</v>
      </c>
      <c r="T97" s="3509" t="s">
        <v>2686</v>
      </c>
      <c r="U97" s="3362">
        <v>2</v>
      </c>
      <c r="V97" s="3358" t="s">
        <v>2660</v>
      </c>
      <c r="W97" s="3508">
        <v>2</v>
      </c>
      <c r="X97" s="3362">
        <v>28</v>
      </c>
      <c r="Y97" s="3358" t="s">
        <v>2660</v>
      </c>
      <c r="Z97" s="3510">
        <v>28</v>
      </c>
      <c r="AA97" s="2524"/>
      <c r="AB97" s="2524"/>
      <c r="AC97" s="2524"/>
    </row>
    <row r="98" spans="1:29" s="3331" customFormat="1" ht="44.25">
      <c r="A98" s="2524"/>
      <c r="B98" s="3357" t="s">
        <v>671</v>
      </c>
      <c r="C98" s="3358" t="s">
        <v>2660</v>
      </c>
      <c r="D98" s="3505" t="s">
        <v>671</v>
      </c>
      <c r="E98" s="3360" t="s">
        <v>2705</v>
      </c>
      <c r="F98" s="3358" t="s">
        <v>2660</v>
      </c>
      <c r="G98" s="3506" t="s">
        <v>2705</v>
      </c>
      <c r="H98" s="3362">
        <v>3</v>
      </c>
      <c r="I98" s="3358" t="s">
        <v>2660</v>
      </c>
      <c r="J98" s="3505">
        <v>3</v>
      </c>
      <c r="K98" s="3362">
        <v>29</v>
      </c>
      <c r="L98" s="3358" t="s">
        <v>2660</v>
      </c>
      <c r="M98" s="3507">
        <v>29</v>
      </c>
      <c r="N98" s="2524"/>
      <c r="O98" s="3357" t="s">
        <v>671</v>
      </c>
      <c r="P98" s="3358" t="s">
        <v>2660</v>
      </c>
      <c r="Q98" s="3508" t="s">
        <v>671</v>
      </c>
      <c r="R98" s="3360" t="s">
        <v>2705</v>
      </c>
      <c r="S98" s="3358" t="s">
        <v>2660</v>
      </c>
      <c r="T98" s="3509" t="s">
        <v>2705</v>
      </c>
      <c r="U98" s="3362">
        <v>3</v>
      </c>
      <c r="V98" s="3358" t="s">
        <v>2660</v>
      </c>
      <c r="W98" s="3508">
        <v>3</v>
      </c>
      <c r="X98" s="3362">
        <v>29</v>
      </c>
      <c r="Y98" s="3358" t="s">
        <v>2660</v>
      </c>
      <c r="Z98" s="3510">
        <v>29</v>
      </c>
      <c r="AA98" s="2524"/>
      <c r="AB98" s="2524"/>
      <c r="AC98" s="2524"/>
    </row>
    <row r="99" spans="1:29" s="3331" customFormat="1" ht="44.25">
      <c r="A99" s="2524"/>
      <c r="B99" s="3357" t="s">
        <v>669</v>
      </c>
      <c r="C99" s="3358" t="s">
        <v>2660</v>
      </c>
      <c r="D99" s="3505" t="s">
        <v>669</v>
      </c>
      <c r="E99" s="3360" t="s">
        <v>2713</v>
      </c>
      <c r="F99" s="3358" t="s">
        <v>2660</v>
      </c>
      <c r="G99" s="3506" t="s">
        <v>2713</v>
      </c>
      <c r="H99" s="3362">
        <v>4</v>
      </c>
      <c r="I99" s="3358" t="s">
        <v>2660</v>
      </c>
      <c r="J99" s="3505">
        <v>4</v>
      </c>
      <c r="K99" s="3362">
        <v>30</v>
      </c>
      <c r="L99" s="3358" t="s">
        <v>2660</v>
      </c>
      <c r="M99" s="3507">
        <v>30</v>
      </c>
      <c r="N99" s="2524"/>
      <c r="O99" s="3357" t="s">
        <v>669</v>
      </c>
      <c r="P99" s="3358" t="s">
        <v>2660</v>
      </c>
      <c r="Q99" s="3508" t="s">
        <v>669</v>
      </c>
      <c r="R99" s="3360" t="s">
        <v>2713</v>
      </c>
      <c r="S99" s="3358" t="s">
        <v>2660</v>
      </c>
      <c r="T99" s="3509" t="s">
        <v>2713</v>
      </c>
      <c r="U99" s="3362">
        <v>4</v>
      </c>
      <c r="V99" s="3358" t="s">
        <v>2660</v>
      </c>
      <c r="W99" s="3508">
        <v>4</v>
      </c>
      <c r="X99" s="3362">
        <v>30</v>
      </c>
      <c r="Y99" s="3358" t="s">
        <v>2660</v>
      </c>
      <c r="Z99" s="3510">
        <v>30</v>
      </c>
      <c r="AA99" s="2524"/>
      <c r="AB99" s="2524"/>
      <c r="AC99" s="2524"/>
    </row>
    <row r="100" spans="1:29" s="3331" customFormat="1" ht="44.25">
      <c r="A100" s="2524"/>
      <c r="B100" s="3357" t="s">
        <v>829</v>
      </c>
      <c r="C100" s="3358" t="s">
        <v>2660</v>
      </c>
      <c r="D100" s="3505" t="s">
        <v>829</v>
      </c>
      <c r="E100" s="3360" t="s">
        <v>2715</v>
      </c>
      <c r="F100" s="3358" t="s">
        <v>2660</v>
      </c>
      <c r="G100" s="3506" t="s">
        <v>2715</v>
      </c>
      <c r="H100" s="3362">
        <v>5</v>
      </c>
      <c r="I100" s="3358" t="s">
        <v>2660</v>
      </c>
      <c r="J100" s="3505">
        <v>5</v>
      </c>
      <c r="K100" s="3362">
        <v>31</v>
      </c>
      <c r="L100" s="3358" t="s">
        <v>2660</v>
      </c>
      <c r="M100" s="3507">
        <v>31</v>
      </c>
      <c r="N100" s="2524"/>
      <c r="O100" s="3357" t="s">
        <v>829</v>
      </c>
      <c r="P100" s="3358" t="s">
        <v>2660</v>
      </c>
      <c r="Q100" s="3508" t="s">
        <v>829</v>
      </c>
      <c r="R100" s="3360" t="s">
        <v>2715</v>
      </c>
      <c r="S100" s="3358" t="s">
        <v>2660</v>
      </c>
      <c r="T100" s="3509" t="s">
        <v>2715</v>
      </c>
      <c r="U100" s="3362">
        <v>5</v>
      </c>
      <c r="V100" s="3358" t="s">
        <v>2660</v>
      </c>
      <c r="W100" s="3508">
        <v>5</v>
      </c>
      <c r="X100" s="3362">
        <v>31</v>
      </c>
      <c r="Y100" s="3358" t="s">
        <v>2660</v>
      </c>
      <c r="Z100" s="3510">
        <v>31</v>
      </c>
      <c r="AA100" s="2524"/>
      <c r="AB100" s="2524"/>
      <c r="AC100" s="2524"/>
    </row>
    <row r="101" spans="1:29" s="3331" customFormat="1" ht="44.25">
      <c r="A101" s="2524"/>
      <c r="B101" s="3357" t="s">
        <v>796</v>
      </c>
      <c r="C101" s="3358" t="s">
        <v>2660</v>
      </c>
      <c r="D101" s="3505" t="s">
        <v>796</v>
      </c>
      <c r="E101" s="3360" t="s">
        <v>2716</v>
      </c>
      <c r="F101" s="3358" t="s">
        <v>2660</v>
      </c>
      <c r="G101" s="3506" t="s">
        <v>2716</v>
      </c>
      <c r="H101" s="3362">
        <v>6</v>
      </c>
      <c r="I101" s="3358" t="s">
        <v>2660</v>
      </c>
      <c r="J101" s="3505">
        <v>6</v>
      </c>
      <c r="K101" s="3362">
        <v>32</v>
      </c>
      <c r="L101" s="3358" t="s">
        <v>2660</v>
      </c>
      <c r="M101" s="3507">
        <v>32</v>
      </c>
      <c r="N101" s="2524"/>
      <c r="O101" s="3357" t="s">
        <v>796</v>
      </c>
      <c r="P101" s="3358" t="s">
        <v>2660</v>
      </c>
      <c r="Q101" s="3508" t="s">
        <v>796</v>
      </c>
      <c r="R101" s="3360" t="s">
        <v>2716</v>
      </c>
      <c r="S101" s="3358" t="s">
        <v>2660</v>
      </c>
      <c r="T101" s="3509" t="s">
        <v>2716</v>
      </c>
      <c r="U101" s="3362">
        <v>6</v>
      </c>
      <c r="V101" s="3358" t="s">
        <v>2660</v>
      </c>
      <c r="W101" s="3508">
        <v>6</v>
      </c>
      <c r="X101" s="3362">
        <v>32</v>
      </c>
      <c r="Y101" s="3358" t="s">
        <v>2660</v>
      </c>
      <c r="Z101" s="3510">
        <v>32</v>
      </c>
      <c r="AA101" s="2524"/>
      <c r="AB101" s="2524"/>
      <c r="AC101" s="2524"/>
    </row>
    <row r="102" spans="1:29" s="3331" customFormat="1" ht="44.25">
      <c r="A102" s="2524"/>
      <c r="B102" s="3357" t="s">
        <v>926</v>
      </c>
      <c r="C102" s="3358" t="s">
        <v>2660</v>
      </c>
      <c r="D102" s="3505" t="s">
        <v>926</v>
      </c>
      <c r="E102" s="3360" t="s">
        <v>1515</v>
      </c>
      <c r="F102" s="3358" t="s">
        <v>2660</v>
      </c>
      <c r="G102" s="3506" t="s">
        <v>1515</v>
      </c>
      <c r="H102" s="3362">
        <v>7</v>
      </c>
      <c r="I102" s="3358" t="s">
        <v>2660</v>
      </c>
      <c r="J102" s="3505">
        <v>7</v>
      </c>
      <c r="K102" s="3362">
        <v>33</v>
      </c>
      <c r="L102" s="3358" t="s">
        <v>2660</v>
      </c>
      <c r="M102" s="3507">
        <v>33</v>
      </c>
      <c r="N102" s="2524"/>
      <c r="O102" s="3357" t="s">
        <v>926</v>
      </c>
      <c r="P102" s="3358" t="s">
        <v>2660</v>
      </c>
      <c r="Q102" s="3508" t="s">
        <v>926</v>
      </c>
      <c r="R102" s="3360" t="s">
        <v>1515</v>
      </c>
      <c r="S102" s="3358" t="s">
        <v>2660</v>
      </c>
      <c r="T102" s="3509" t="s">
        <v>1515</v>
      </c>
      <c r="U102" s="3362">
        <v>7</v>
      </c>
      <c r="V102" s="3358" t="s">
        <v>2660</v>
      </c>
      <c r="W102" s="3508">
        <v>7</v>
      </c>
      <c r="X102" s="3362">
        <v>33</v>
      </c>
      <c r="Y102" s="3358" t="s">
        <v>2660</v>
      </c>
      <c r="Z102" s="3510">
        <v>33</v>
      </c>
      <c r="AA102" s="2524"/>
      <c r="AB102" s="2524"/>
      <c r="AC102" s="2524"/>
    </row>
    <row r="103" spans="1:29" s="3331" customFormat="1" ht="44.25">
      <c r="A103" s="2524"/>
      <c r="B103" s="3357" t="s">
        <v>831</v>
      </c>
      <c r="C103" s="3358" t="s">
        <v>2660</v>
      </c>
      <c r="D103" s="3505" t="s">
        <v>831</v>
      </c>
      <c r="E103" s="3360" t="s">
        <v>2719</v>
      </c>
      <c r="F103" s="3358" t="s">
        <v>2660</v>
      </c>
      <c r="G103" s="3506" t="s">
        <v>2719</v>
      </c>
      <c r="H103" s="3362">
        <v>8</v>
      </c>
      <c r="I103" s="3358" t="s">
        <v>2660</v>
      </c>
      <c r="J103" s="3505">
        <v>8</v>
      </c>
      <c r="K103" s="3362">
        <v>34</v>
      </c>
      <c r="L103" s="3358" t="s">
        <v>2660</v>
      </c>
      <c r="M103" s="3507">
        <v>34</v>
      </c>
      <c r="N103" s="2524"/>
      <c r="O103" s="3357" t="s">
        <v>831</v>
      </c>
      <c r="P103" s="3358" t="s">
        <v>2660</v>
      </c>
      <c r="Q103" s="3508" t="s">
        <v>831</v>
      </c>
      <c r="R103" s="3360" t="s">
        <v>2719</v>
      </c>
      <c r="S103" s="3358" t="s">
        <v>2660</v>
      </c>
      <c r="T103" s="3509" t="s">
        <v>2719</v>
      </c>
      <c r="U103" s="3362">
        <v>8</v>
      </c>
      <c r="V103" s="3358" t="s">
        <v>2660</v>
      </c>
      <c r="W103" s="3508">
        <v>8</v>
      </c>
      <c r="X103" s="3362">
        <v>34</v>
      </c>
      <c r="Y103" s="3358" t="s">
        <v>2660</v>
      </c>
      <c r="Z103" s="3510">
        <v>34</v>
      </c>
      <c r="AA103" s="2524"/>
      <c r="AB103" s="2524"/>
      <c r="AC103" s="2524"/>
    </row>
    <row r="104" spans="1:29" s="3331" customFormat="1" ht="44.25">
      <c r="A104" s="2524"/>
      <c r="B104" s="3357" t="s">
        <v>881</v>
      </c>
      <c r="C104" s="3358" t="s">
        <v>2660</v>
      </c>
      <c r="D104" s="3505" t="s">
        <v>881</v>
      </c>
      <c r="E104" s="3360" t="s">
        <v>2720</v>
      </c>
      <c r="F104" s="3358" t="s">
        <v>2660</v>
      </c>
      <c r="G104" s="3506" t="s">
        <v>2720</v>
      </c>
      <c r="H104" s="3362">
        <v>9</v>
      </c>
      <c r="I104" s="3358" t="s">
        <v>2660</v>
      </c>
      <c r="J104" s="3505">
        <v>9</v>
      </c>
      <c r="K104" s="3362">
        <v>35</v>
      </c>
      <c r="L104" s="3358" t="s">
        <v>2660</v>
      </c>
      <c r="M104" s="3507">
        <v>35</v>
      </c>
      <c r="N104" s="2524"/>
      <c r="O104" s="3357" t="s">
        <v>881</v>
      </c>
      <c r="P104" s="3358" t="s">
        <v>2660</v>
      </c>
      <c r="Q104" s="3508" t="s">
        <v>881</v>
      </c>
      <c r="R104" s="3360" t="s">
        <v>2720</v>
      </c>
      <c r="S104" s="3358" t="s">
        <v>2660</v>
      </c>
      <c r="T104" s="3509" t="s">
        <v>2720</v>
      </c>
      <c r="U104" s="3362">
        <v>9</v>
      </c>
      <c r="V104" s="3358" t="s">
        <v>2660</v>
      </c>
      <c r="W104" s="3508">
        <v>9</v>
      </c>
      <c r="X104" s="3362">
        <v>35</v>
      </c>
      <c r="Y104" s="3358" t="s">
        <v>2660</v>
      </c>
      <c r="Z104" s="3510">
        <v>35</v>
      </c>
      <c r="AA104" s="2524"/>
      <c r="AB104" s="2524"/>
      <c r="AC104" s="2524"/>
    </row>
    <row r="105" spans="1:29" s="3331" customFormat="1" ht="44.25">
      <c r="A105" s="2524"/>
      <c r="B105" s="3357" t="s">
        <v>980</v>
      </c>
      <c r="C105" s="3358" t="s">
        <v>2660</v>
      </c>
      <c r="D105" s="3505" t="s">
        <v>980</v>
      </c>
      <c r="E105" s="3360" t="s">
        <v>2722</v>
      </c>
      <c r="F105" s="3358" t="s">
        <v>2660</v>
      </c>
      <c r="G105" s="3506" t="s">
        <v>2722</v>
      </c>
      <c r="H105" s="3362">
        <v>10</v>
      </c>
      <c r="I105" s="3358" t="s">
        <v>2660</v>
      </c>
      <c r="J105" s="3505">
        <v>10</v>
      </c>
      <c r="K105" s="3362">
        <v>36</v>
      </c>
      <c r="L105" s="3358" t="s">
        <v>2660</v>
      </c>
      <c r="M105" s="3507">
        <v>36</v>
      </c>
      <c r="N105" s="2524"/>
      <c r="O105" s="3357" t="s">
        <v>980</v>
      </c>
      <c r="P105" s="3358" t="s">
        <v>2660</v>
      </c>
      <c r="Q105" s="3508" t="s">
        <v>980</v>
      </c>
      <c r="R105" s="3360" t="s">
        <v>2722</v>
      </c>
      <c r="S105" s="3358" t="s">
        <v>2660</v>
      </c>
      <c r="T105" s="3509" t="s">
        <v>2722</v>
      </c>
      <c r="U105" s="3362">
        <v>10</v>
      </c>
      <c r="V105" s="3358" t="s">
        <v>2660</v>
      </c>
      <c r="W105" s="3508">
        <v>10</v>
      </c>
      <c r="X105" s="3362">
        <v>36</v>
      </c>
      <c r="Y105" s="3358" t="s">
        <v>2660</v>
      </c>
      <c r="Z105" s="3510">
        <v>36</v>
      </c>
      <c r="AA105" s="2524"/>
      <c r="AB105" s="2524"/>
      <c r="AC105" s="2524"/>
    </row>
    <row r="106" spans="1:29" s="3331" customFormat="1" ht="44.25">
      <c r="A106" s="2524"/>
      <c r="B106" s="3357" t="s">
        <v>2253</v>
      </c>
      <c r="C106" s="3358" t="s">
        <v>2660</v>
      </c>
      <c r="D106" s="3505" t="s">
        <v>2253</v>
      </c>
      <c r="E106" s="3360" t="s">
        <v>2724</v>
      </c>
      <c r="F106" s="3358" t="s">
        <v>2660</v>
      </c>
      <c r="G106" s="3506" t="s">
        <v>2724</v>
      </c>
      <c r="H106" s="3362">
        <v>11</v>
      </c>
      <c r="I106" s="3358" t="s">
        <v>2660</v>
      </c>
      <c r="J106" s="3505">
        <v>11</v>
      </c>
      <c r="K106" s="3362">
        <v>37</v>
      </c>
      <c r="L106" s="3358" t="s">
        <v>2660</v>
      </c>
      <c r="M106" s="3507">
        <v>37</v>
      </c>
      <c r="N106" s="2524"/>
      <c r="O106" s="3357" t="s">
        <v>2253</v>
      </c>
      <c r="P106" s="3358" t="s">
        <v>2660</v>
      </c>
      <c r="Q106" s="3508" t="s">
        <v>2253</v>
      </c>
      <c r="R106" s="3360" t="s">
        <v>2724</v>
      </c>
      <c r="S106" s="3358" t="s">
        <v>2660</v>
      </c>
      <c r="T106" s="3509" t="s">
        <v>2724</v>
      </c>
      <c r="U106" s="3362">
        <v>11</v>
      </c>
      <c r="V106" s="3358" t="s">
        <v>2660</v>
      </c>
      <c r="W106" s="3508">
        <v>11</v>
      </c>
      <c r="X106" s="3362">
        <v>37</v>
      </c>
      <c r="Y106" s="3358" t="s">
        <v>2660</v>
      </c>
      <c r="Z106" s="3510">
        <v>37</v>
      </c>
      <c r="AA106" s="2524"/>
      <c r="AB106" s="2524"/>
      <c r="AC106" s="2524"/>
    </row>
    <row r="107" spans="1:29" s="3331" customFormat="1" ht="44.25">
      <c r="A107" s="2524"/>
      <c r="B107" s="3357" t="s">
        <v>134</v>
      </c>
      <c r="C107" s="3358" t="s">
        <v>2660</v>
      </c>
      <c r="D107" s="3505" t="s">
        <v>134</v>
      </c>
      <c r="E107" s="3360" t="s">
        <v>2726</v>
      </c>
      <c r="F107" s="3358" t="s">
        <v>2660</v>
      </c>
      <c r="G107" s="3506" t="s">
        <v>2726</v>
      </c>
      <c r="H107" s="3362">
        <v>12</v>
      </c>
      <c r="I107" s="3358" t="s">
        <v>2660</v>
      </c>
      <c r="J107" s="3505">
        <v>12</v>
      </c>
      <c r="K107" s="3362">
        <v>38</v>
      </c>
      <c r="L107" s="3358" t="s">
        <v>2660</v>
      </c>
      <c r="M107" s="3507">
        <v>38</v>
      </c>
      <c r="N107" s="2524"/>
      <c r="O107" s="3357" t="s">
        <v>134</v>
      </c>
      <c r="P107" s="3358" t="s">
        <v>2660</v>
      </c>
      <c r="Q107" s="3508" t="s">
        <v>134</v>
      </c>
      <c r="R107" s="3360" t="s">
        <v>2726</v>
      </c>
      <c r="S107" s="3358" t="s">
        <v>2660</v>
      </c>
      <c r="T107" s="3509" t="s">
        <v>2726</v>
      </c>
      <c r="U107" s="3362">
        <v>12</v>
      </c>
      <c r="V107" s="3358" t="s">
        <v>2660</v>
      </c>
      <c r="W107" s="3508">
        <v>12</v>
      </c>
      <c r="X107" s="3362">
        <v>38</v>
      </c>
      <c r="Y107" s="3358" t="s">
        <v>2660</v>
      </c>
      <c r="Z107" s="3510">
        <v>38</v>
      </c>
      <c r="AA107" s="2524"/>
      <c r="AB107" s="2524"/>
      <c r="AC107" s="2524"/>
    </row>
    <row r="108" spans="1:29" s="3331" customFormat="1" ht="44.25">
      <c r="A108" s="2524"/>
      <c r="B108" s="3357" t="s">
        <v>793</v>
      </c>
      <c r="C108" s="3358" t="s">
        <v>2660</v>
      </c>
      <c r="D108" s="3505" t="s">
        <v>793</v>
      </c>
      <c r="E108" s="3360" t="s">
        <v>2727</v>
      </c>
      <c r="F108" s="3358" t="s">
        <v>2660</v>
      </c>
      <c r="G108" s="3506" t="s">
        <v>2727</v>
      </c>
      <c r="H108" s="3362">
        <v>13</v>
      </c>
      <c r="I108" s="3358" t="s">
        <v>2660</v>
      </c>
      <c r="J108" s="3505">
        <v>13</v>
      </c>
      <c r="K108" s="3362">
        <v>39</v>
      </c>
      <c r="L108" s="3358" t="s">
        <v>2660</v>
      </c>
      <c r="M108" s="3507">
        <v>39</v>
      </c>
      <c r="N108" s="2524"/>
      <c r="O108" s="3357" t="s">
        <v>793</v>
      </c>
      <c r="P108" s="3358" t="s">
        <v>2660</v>
      </c>
      <c r="Q108" s="3508" t="s">
        <v>793</v>
      </c>
      <c r="R108" s="3360" t="s">
        <v>2727</v>
      </c>
      <c r="S108" s="3358" t="s">
        <v>2660</v>
      </c>
      <c r="T108" s="3509" t="s">
        <v>2727</v>
      </c>
      <c r="U108" s="3362">
        <v>13</v>
      </c>
      <c r="V108" s="3358" t="s">
        <v>2660</v>
      </c>
      <c r="W108" s="3508">
        <v>13</v>
      </c>
      <c r="X108" s="3362">
        <v>39</v>
      </c>
      <c r="Y108" s="3358" t="s">
        <v>2660</v>
      </c>
      <c r="Z108" s="3510">
        <v>39</v>
      </c>
      <c r="AA108" s="2524"/>
      <c r="AB108" s="2524"/>
      <c r="AC108" s="2524"/>
    </row>
    <row r="109" spans="1:29" s="3331" customFormat="1" ht="44.25">
      <c r="A109" s="2524"/>
      <c r="B109" s="3357" t="s">
        <v>1068</v>
      </c>
      <c r="C109" s="3358" t="s">
        <v>2660</v>
      </c>
      <c r="D109" s="3505" t="s">
        <v>1068</v>
      </c>
      <c r="E109" s="3360" t="s">
        <v>2729</v>
      </c>
      <c r="F109" s="3358" t="s">
        <v>2660</v>
      </c>
      <c r="G109" s="3506" t="s">
        <v>2729</v>
      </c>
      <c r="H109" s="3362">
        <v>14</v>
      </c>
      <c r="I109" s="3358" t="s">
        <v>2660</v>
      </c>
      <c r="J109" s="3505">
        <v>14</v>
      </c>
      <c r="K109" s="3362">
        <v>40</v>
      </c>
      <c r="L109" s="3358" t="s">
        <v>2660</v>
      </c>
      <c r="M109" s="3507">
        <v>40</v>
      </c>
      <c r="N109" s="2524"/>
      <c r="O109" s="3357" t="s">
        <v>1068</v>
      </c>
      <c r="P109" s="3358" t="s">
        <v>2660</v>
      </c>
      <c r="Q109" s="3508" t="s">
        <v>1068</v>
      </c>
      <c r="R109" s="3360" t="s">
        <v>2729</v>
      </c>
      <c r="S109" s="3358" t="s">
        <v>2660</v>
      </c>
      <c r="T109" s="3509" t="s">
        <v>2729</v>
      </c>
      <c r="U109" s="3362">
        <v>14</v>
      </c>
      <c r="V109" s="3358" t="s">
        <v>2660</v>
      </c>
      <c r="W109" s="3508">
        <v>14</v>
      </c>
      <c r="X109" s="3362">
        <v>40</v>
      </c>
      <c r="Y109" s="3358" t="s">
        <v>2660</v>
      </c>
      <c r="Z109" s="3510">
        <v>40</v>
      </c>
      <c r="AA109" s="2524"/>
      <c r="AB109" s="2524"/>
      <c r="AC109" s="2524"/>
    </row>
    <row r="110" spans="1:29" s="3331" customFormat="1" ht="44.25">
      <c r="A110" s="2524"/>
      <c r="B110" s="3357" t="s">
        <v>2742</v>
      </c>
      <c r="C110" s="3358" t="s">
        <v>2660</v>
      </c>
      <c r="D110" s="3505" t="s">
        <v>2742</v>
      </c>
      <c r="E110" s="3360" t="s">
        <v>2743</v>
      </c>
      <c r="F110" s="3358" t="s">
        <v>2660</v>
      </c>
      <c r="G110" s="3506" t="s">
        <v>2743</v>
      </c>
      <c r="H110" s="3362">
        <v>15</v>
      </c>
      <c r="I110" s="3358" t="s">
        <v>2660</v>
      </c>
      <c r="J110" s="3505">
        <v>15</v>
      </c>
      <c r="K110" s="3362">
        <v>41</v>
      </c>
      <c r="L110" s="3358" t="s">
        <v>2660</v>
      </c>
      <c r="M110" s="3507">
        <v>41</v>
      </c>
      <c r="N110" s="2524"/>
      <c r="O110" s="3357" t="s">
        <v>2742</v>
      </c>
      <c r="P110" s="3358" t="s">
        <v>2660</v>
      </c>
      <c r="Q110" s="3508" t="s">
        <v>2742</v>
      </c>
      <c r="R110" s="3360" t="s">
        <v>2743</v>
      </c>
      <c r="S110" s="3358" t="s">
        <v>2660</v>
      </c>
      <c r="T110" s="3509" t="s">
        <v>2743</v>
      </c>
      <c r="U110" s="3362">
        <v>15</v>
      </c>
      <c r="V110" s="3358" t="s">
        <v>2660</v>
      </c>
      <c r="W110" s="3508">
        <v>15</v>
      </c>
      <c r="X110" s="3362">
        <v>41</v>
      </c>
      <c r="Y110" s="3358" t="s">
        <v>2660</v>
      </c>
      <c r="Z110" s="3510">
        <v>41</v>
      </c>
      <c r="AA110" s="2524"/>
      <c r="AB110" s="2524"/>
      <c r="AC110" s="2524"/>
    </row>
    <row r="111" spans="1:29" s="3331" customFormat="1" ht="44.25">
      <c r="A111" s="2524"/>
      <c r="B111" s="3357" t="s">
        <v>794</v>
      </c>
      <c r="C111" s="3358" t="s">
        <v>2660</v>
      </c>
      <c r="D111" s="3505" t="s">
        <v>794</v>
      </c>
      <c r="E111" s="3360" t="s">
        <v>1420</v>
      </c>
      <c r="F111" s="3358" t="s">
        <v>2660</v>
      </c>
      <c r="G111" s="3506" t="s">
        <v>1420</v>
      </c>
      <c r="H111" s="3362">
        <v>16</v>
      </c>
      <c r="I111" s="3358" t="s">
        <v>2660</v>
      </c>
      <c r="J111" s="3505">
        <v>16</v>
      </c>
      <c r="K111" s="3362">
        <v>42</v>
      </c>
      <c r="L111" s="3358" t="s">
        <v>2660</v>
      </c>
      <c r="M111" s="3507">
        <v>42</v>
      </c>
      <c r="N111" s="2524"/>
      <c r="O111" s="3357" t="s">
        <v>794</v>
      </c>
      <c r="P111" s="3358" t="s">
        <v>2660</v>
      </c>
      <c r="Q111" s="3508" t="s">
        <v>794</v>
      </c>
      <c r="R111" s="3360" t="s">
        <v>1420</v>
      </c>
      <c r="S111" s="3358" t="s">
        <v>2660</v>
      </c>
      <c r="T111" s="3509" t="s">
        <v>1420</v>
      </c>
      <c r="U111" s="3362">
        <v>16</v>
      </c>
      <c r="V111" s="3358" t="s">
        <v>2660</v>
      </c>
      <c r="W111" s="3508">
        <v>16</v>
      </c>
      <c r="X111" s="3362">
        <v>42</v>
      </c>
      <c r="Y111" s="3358" t="s">
        <v>2660</v>
      </c>
      <c r="Z111" s="3510">
        <v>42</v>
      </c>
      <c r="AA111" s="2524"/>
      <c r="AB111" s="2524"/>
      <c r="AC111" s="2524"/>
    </row>
    <row r="112" spans="1:29" s="3331" customFormat="1" ht="44.25">
      <c r="A112" s="2524"/>
      <c r="B112" s="3357" t="s">
        <v>1133</v>
      </c>
      <c r="C112" s="3358" t="s">
        <v>2660</v>
      </c>
      <c r="D112" s="3505" t="s">
        <v>1133</v>
      </c>
      <c r="E112" s="3360" t="s">
        <v>1419</v>
      </c>
      <c r="F112" s="3358" t="s">
        <v>2660</v>
      </c>
      <c r="G112" s="3506" t="s">
        <v>1419</v>
      </c>
      <c r="H112" s="3362">
        <v>17</v>
      </c>
      <c r="I112" s="3358" t="s">
        <v>2660</v>
      </c>
      <c r="J112" s="3505">
        <v>17</v>
      </c>
      <c r="K112" s="3362">
        <v>43</v>
      </c>
      <c r="L112" s="3358" t="s">
        <v>2660</v>
      </c>
      <c r="M112" s="3507">
        <v>43</v>
      </c>
      <c r="N112" s="2524"/>
      <c r="O112" s="3357" t="s">
        <v>1133</v>
      </c>
      <c r="P112" s="3358" t="s">
        <v>2660</v>
      </c>
      <c r="Q112" s="3508" t="s">
        <v>1133</v>
      </c>
      <c r="R112" s="3360" t="s">
        <v>1419</v>
      </c>
      <c r="S112" s="3358" t="s">
        <v>2660</v>
      </c>
      <c r="T112" s="3509" t="s">
        <v>1419</v>
      </c>
      <c r="U112" s="3362">
        <v>17</v>
      </c>
      <c r="V112" s="3358" t="s">
        <v>2660</v>
      </c>
      <c r="W112" s="3508">
        <v>17</v>
      </c>
      <c r="X112" s="3362">
        <v>43</v>
      </c>
      <c r="Y112" s="3358" t="s">
        <v>2660</v>
      </c>
      <c r="Z112" s="3510">
        <v>43</v>
      </c>
      <c r="AA112" s="2524"/>
      <c r="AB112" s="2524"/>
      <c r="AC112" s="2524"/>
    </row>
    <row r="113" spans="1:29" s="3331" customFormat="1" ht="44.25">
      <c r="A113" s="2524"/>
      <c r="B113" s="3357" t="s">
        <v>830</v>
      </c>
      <c r="C113" s="3358" t="s">
        <v>2660</v>
      </c>
      <c r="D113" s="3505" t="s">
        <v>830</v>
      </c>
      <c r="E113" s="3360" t="s">
        <v>2759</v>
      </c>
      <c r="F113" s="3358" t="s">
        <v>2660</v>
      </c>
      <c r="G113" s="3506" t="s">
        <v>2759</v>
      </c>
      <c r="H113" s="3362">
        <v>18</v>
      </c>
      <c r="I113" s="3358" t="s">
        <v>2660</v>
      </c>
      <c r="J113" s="3505">
        <v>18</v>
      </c>
      <c r="K113" s="3362">
        <v>44</v>
      </c>
      <c r="L113" s="3358" t="s">
        <v>2660</v>
      </c>
      <c r="M113" s="3507">
        <v>44</v>
      </c>
      <c r="N113" s="2524"/>
      <c r="O113" s="3357" t="s">
        <v>830</v>
      </c>
      <c r="P113" s="3358" t="s">
        <v>2660</v>
      </c>
      <c r="Q113" s="3508" t="s">
        <v>830</v>
      </c>
      <c r="R113" s="3360" t="s">
        <v>2759</v>
      </c>
      <c r="S113" s="3358" t="s">
        <v>2660</v>
      </c>
      <c r="T113" s="3509" t="s">
        <v>2759</v>
      </c>
      <c r="U113" s="3362">
        <v>18</v>
      </c>
      <c r="V113" s="3358" t="s">
        <v>2660</v>
      </c>
      <c r="W113" s="3508">
        <v>18</v>
      </c>
      <c r="X113" s="3362">
        <v>44</v>
      </c>
      <c r="Y113" s="3358" t="s">
        <v>2660</v>
      </c>
      <c r="Z113" s="3510">
        <v>44</v>
      </c>
      <c r="AA113" s="2524"/>
      <c r="AB113" s="2524"/>
      <c r="AC113" s="2524"/>
    </row>
    <row r="114" spans="1:29" s="3331" customFormat="1" ht="44.25">
      <c r="A114" s="2524"/>
      <c r="B114" s="3357" t="s">
        <v>892</v>
      </c>
      <c r="C114" s="3358" t="s">
        <v>2660</v>
      </c>
      <c r="D114" s="3505" t="s">
        <v>892</v>
      </c>
      <c r="E114" s="3360" t="s">
        <v>2763</v>
      </c>
      <c r="F114" s="3358" t="s">
        <v>2660</v>
      </c>
      <c r="G114" s="3506" t="s">
        <v>2763</v>
      </c>
      <c r="H114" s="3362">
        <v>19</v>
      </c>
      <c r="I114" s="3358" t="s">
        <v>2660</v>
      </c>
      <c r="J114" s="3505">
        <v>19</v>
      </c>
      <c r="K114" s="3362">
        <v>45</v>
      </c>
      <c r="L114" s="3358" t="s">
        <v>2660</v>
      </c>
      <c r="M114" s="3507">
        <v>45</v>
      </c>
      <c r="N114" s="2524"/>
      <c r="O114" s="3357" t="s">
        <v>892</v>
      </c>
      <c r="P114" s="3358" t="s">
        <v>2660</v>
      </c>
      <c r="Q114" s="3508" t="s">
        <v>892</v>
      </c>
      <c r="R114" s="3360" t="s">
        <v>2763</v>
      </c>
      <c r="S114" s="3358" t="s">
        <v>2660</v>
      </c>
      <c r="T114" s="3509" t="s">
        <v>2763</v>
      </c>
      <c r="U114" s="3362">
        <v>19</v>
      </c>
      <c r="V114" s="3358" t="s">
        <v>2660</v>
      </c>
      <c r="W114" s="3508">
        <v>19</v>
      </c>
      <c r="X114" s="3362">
        <v>45</v>
      </c>
      <c r="Y114" s="3358" t="s">
        <v>2660</v>
      </c>
      <c r="Z114" s="3510">
        <v>45</v>
      </c>
      <c r="AA114" s="2524"/>
      <c r="AB114" s="2524"/>
      <c r="AC114" s="2524"/>
    </row>
    <row r="115" spans="1:29" s="3331" customFormat="1" ht="44.25">
      <c r="A115" s="2524"/>
      <c r="B115" s="3357" t="s">
        <v>832</v>
      </c>
      <c r="C115" s="3358" t="s">
        <v>2660</v>
      </c>
      <c r="D115" s="3505" t="s">
        <v>832</v>
      </c>
      <c r="E115" s="3360" t="s">
        <v>1404</v>
      </c>
      <c r="F115" s="3358" t="s">
        <v>2660</v>
      </c>
      <c r="G115" s="3506" t="s">
        <v>1404</v>
      </c>
      <c r="H115" s="3362">
        <v>20</v>
      </c>
      <c r="I115" s="3358" t="s">
        <v>2660</v>
      </c>
      <c r="J115" s="3505">
        <v>20</v>
      </c>
      <c r="K115" s="3362">
        <v>46</v>
      </c>
      <c r="L115" s="3358" t="s">
        <v>2660</v>
      </c>
      <c r="M115" s="3507">
        <v>46</v>
      </c>
      <c r="N115" s="2524"/>
      <c r="O115" s="3357" t="s">
        <v>832</v>
      </c>
      <c r="P115" s="3358" t="s">
        <v>2660</v>
      </c>
      <c r="Q115" s="3508" t="s">
        <v>832</v>
      </c>
      <c r="R115" s="3360" t="s">
        <v>1404</v>
      </c>
      <c r="S115" s="3358" t="s">
        <v>2660</v>
      </c>
      <c r="T115" s="3509" t="s">
        <v>1404</v>
      </c>
      <c r="U115" s="3362">
        <v>20</v>
      </c>
      <c r="V115" s="3358" t="s">
        <v>2660</v>
      </c>
      <c r="W115" s="3508">
        <v>20</v>
      </c>
      <c r="X115" s="3362">
        <v>46</v>
      </c>
      <c r="Y115" s="3358" t="s">
        <v>2660</v>
      </c>
      <c r="Z115" s="3510">
        <v>46</v>
      </c>
      <c r="AA115" s="2524"/>
      <c r="AB115" s="2524"/>
      <c r="AC115" s="2524"/>
    </row>
    <row r="116" spans="1:29" s="3331" customFormat="1" ht="44.25">
      <c r="A116" s="2524"/>
      <c r="B116" s="3357" t="s">
        <v>960</v>
      </c>
      <c r="C116" s="3358" t="s">
        <v>2660</v>
      </c>
      <c r="D116" s="3505" t="s">
        <v>960</v>
      </c>
      <c r="E116" s="3360" t="s">
        <v>1405</v>
      </c>
      <c r="F116" s="3358" t="s">
        <v>2660</v>
      </c>
      <c r="G116" s="3506" t="s">
        <v>1405</v>
      </c>
      <c r="H116" s="3362">
        <v>21</v>
      </c>
      <c r="I116" s="3358" t="s">
        <v>2660</v>
      </c>
      <c r="J116" s="3505">
        <v>21</v>
      </c>
      <c r="K116" s="3362">
        <v>47</v>
      </c>
      <c r="L116" s="3358" t="s">
        <v>2660</v>
      </c>
      <c r="M116" s="3507">
        <v>47</v>
      </c>
      <c r="N116" s="2524"/>
      <c r="O116" s="3357" t="s">
        <v>960</v>
      </c>
      <c r="P116" s="3358" t="s">
        <v>2660</v>
      </c>
      <c r="Q116" s="3508" t="s">
        <v>960</v>
      </c>
      <c r="R116" s="3360" t="s">
        <v>1405</v>
      </c>
      <c r="S116" s="3358" t="s">
        <v>2660</v>
      </c>
      <c r="T116" s="3509" t="s">
        <v>1405</v>
      </c>
      <c r="U116" s="3362">
        <v>21</v>
      </c>
      <c r="V116" s="3358" t="s">
        <v>2660</v>
      </c>
      <c r="W116" s="3508">
        <v>21</v>
      </c>
      <c r="X116" s="3362">
        <v>47</v>
      </c>
      <c r="Y116" s="3358" t="s">
        <v>2660</v>
      </c>
      <c r="Z116" s="3510">
        <v>47</v>
      </c>
      <c r="AA116" s="2524"/>
      <c r="AB116" s="2524"/>
      <c r="AC116" s="2524"/>
    </row>
    <row r="117" spans="1:29" s="3331" customFormat="1" ht="44.25">
      <c r="A117" s="2524"/>
      <c r="B117" s="3357" t="s">
        <v>981</v>
      </c>
      <c r="C117" s="3358" t="s">
        <v>2660</v>
      </c>
      <c r="D117" s="3505" t="s">
        <v>981</v>
      </c>
      <c r="E117" s="3360" t="s">
        <v>2764</v>
      </c>
      <c r="F117" s="3358" t="s">
        <v>2660</v>
      </c>
      <c r="G117" s="3506" t="s">
        <v>2764</v>
      </c>
      <c r="H117" s="3362">
        <v>22</v>
      </c>
      <c r="I117" s="3358" t="s">
        <v>2660</v>
      </c>
      <c r="J117" s="3505">
        <v>22</v>
      </c>
      <c r="K117" s="3362">
        <v>48</v>
      </c>
      <c r="L117" s="3358" t="s">
        <v>2660</v>
      </c>
      <c r="M117" s="3507">
        <v>48</v>
      </c>
      <c r="N117" s="2524"/>
      <c r="O117" s="3357" t="s">
        <v>981</v>
      </c>
      <c r="P117" s="3358" t="s">
        <v>2660</v>
      </c>
      <c r="Q117" s="3508" t="s">
        <v>981</v>
      </c>
      <c r="R117" s="3360" t="s">
        <v>2764</v>
      </c>
      <c r="S117" s="3358" t="s">
        <v>2660</v>
      </c>
      <c r="T117" s="3509" t="s">
        <v>2764</v>
      </c>
      <c r="U117" s="3362">
        <v>22</v>
      </c>
      <c r="V117" s="3358" t="s">
        <v>2660</v>
      </c>
      <c r="W117" s="3508">
        <v>22</v>
      </c>
      <c r="X117" s="3362">
        <v>48</v>
      </c>
      <c r="Y117" s="3358" t="s">
        <v>2660</v>
      </c>
      <c r="Z117" s="3510">
        <v>48</v>
      </c>
      <c r="AA117" s="2524"/>
      <c r="AB117" s="2524"/>
      <c r="AC117" s="2524"/>
    </row>
    <row r="118" spans="1:29" s="3331" customFormat="1" ht="44.25">
      <c r="A118" s="2524"/>
      <c r="B118" s="3357" t="s">
        <v>2765</v>
      </c>
      <c r="C118" s="3358" t="s">
        <v>2660</v>
      </c>
      <c r="D118" s="3505" t="s">
        <v>2765</v>
      </c>
      <c r="E118" s="3360" t="s">
        <v>2766</v>
      </c>
      <c r="F118" s="3358" t="s">
        <v>2660</v>
      </c>
      <c r="G118" s="3506" t="s">
        <v>2766</v>
      </c>
      <c r="H118" s="3362">
        <v>23</v>
      </c>
      <c r="I118" s="3358" t="s">
        <v>2660</v>
      </c>
      <c r="J118" s="3505">
        <v>23</v>
      </c>
      <c r="K118" s="3362">
        <v>49</v>
      </c>
      <c r="L118" s="3358" t="s">
        <v>2660</v>
      </c>
      <c r="M118" s="3507">
        <v>49</v>
      </c>
      <c r="N118" s="2524"/>
      <c r="O118" s="3357" t="s">
        <v>2765</v>
      </c>
      <c r="P118" s="3358" t="s">
        <v>2660</v>
      </c>
      <c r="Q118" s="3508" t="s">
        <v>2765</v>
      </c>
      <c r="R118" s="3360" t="s">
        <v>2766</v>
      </c>
      <c r="S118" s="3358" t="s">
        <v>2660</v>
      </c>
      <c r="T118" s="3509" t="s">
        <v>2766</v>
      </c>
      <c r="U118" s="3362">
        <v>23</v>
      </c>
      <c r="V118" s="3358" t="s">
        <v>2660</v>
      </c>
      <c r="W118" s="3508">
        <v>23</v>
      </c>
      <c r="X118" s="3362">
        <v>49</v>
      </c>
      <c r="Y118" s="3358" t="s">
        <v>2660</v>
      </c>
      <c r="Z118" s="3510">
        <v>49</v>
      </c>
      <c r="AA118" s="2524"/>
      <c r="AB118" s="2524"/>
      <c r="AC118" s="2524"/>
    </row>
    <row r="119" spans="1:29" s="3331" customFormat="1" ht="44.25">
      <c r="A119" s="2524"/>
      <c r="B119" s="3357" t="s">
        <v>137</v>
      </c>
      <c r="C119" s="3358" t="s">
        <v>2660</v>
      </c>
      <c r="D119" s="3505" t="s">
        <v>137</v>
      </c>
      <c r="E119" s="3360" t="s">
        <v>2767</v>
      </c>
      <c r="F119" s="3358" t="s">
        <v>2660</v>
      </c>
      <c r="G119" s="3506" t="s">
        <v>2767</v>
      </c>
      <c r="H119" s="3362">
        <v>24</v>
      </c>
      <c r="I119" s="3358" t="s">
        <v>2660</v>
      </c>
      <c r="J119" s="3505">
        <v>24</v>
      </c>
      <c r="K119" s="3362">
        <v>50</v>
      </c>
      <c r="L119" s="3358" t="s">
        <v>2660</v>
      </c>
      <c r="M119" s="3507">
        <v>50</v>
      </c>
      <c r="N119" s="2524"/>
      <c r="O119" s="3357" t="s">
        <v>137</v>
      </c>
      <c r="P119" s="3358" t="s">
        <v>2660</v>
      </c>
      <c r="Q119" s="3508" t="s">
        <v>137</v>
      </c>
      <c r="R119" s="3360" t="s">
        <v>2767</v>
      </c>
      <c r="S119" s="3358" t="s">
        <v>2660</v>
      </c>
      <c r="T119" s="3509" t="s">
        <v>2767</v>
      </c>
      <c r="U119" s="3362">
        <v>24</v>
      </c>
      <c r="V119" s="3358" t="s">
        <v>2660</v>
      </c>
      <c r="W119" s="3508">
        <v>24</v>
      </c>
      <c r="X119" s="3362">
        <v>50</v>
      </c>
      <c r="Y119" s="3358" t="s">
        <v>2660</v>
      </c>
      <c r="Z119" s="3510">
        <v>50</v>
      </c>
      <c r="AA119" s="2524"/>
      <c r="AB119" s="2524"/>
      <c r="AC119" s="2524"/>
    </row>
    <row r="120" spans="1:29" s="3331" customFormat="1" ht="44.25">
      <c r="A120" s="2524"/>
      <c r="B120" s="3357" t="s">
        <v>2756</v>
      </c>
      <c r="C120" s="3358" t="s">
        <v>2660</v>
      </c>
      <c r="D120" s="3505" t="s">
        <v>2756</v>
      </c>
      <c r="E120" s="3360" t="s">
        <v>2761</v>
      </c>
      <c r="F120" s="3358" t="s">
        <v>2660</v>
      </c>
      <c r="G120" s="3506" t="s">
        <v>2761</v>
      </c>
      <c r="H120" s="3362">
        <v>25</v>
      </c>
      <c r="I120" s="3358" t="s">
        <v>2660</v>
      </c>
      <c r="J120" s="3505">
        <v>25</v>
      </c>
      <c r="K120" s="3362">
        <v>51</v>
      </c>
      <c r="L120" s="3358" t="s">
        <v>2660</v>
      </c>
      <c r="M120" s="3507">
        <v>51</v>
      </c>
      <c r="N120" s="2524"/>
      <c r="O120" s="3357" t="s">
        <v>2756</v>
      </c>
      <c r="P120" s="3358" t="s">
        <v>2660</v>
      </c>
      <c r="Q120" s="3508" t="s">
        <v>2756</v>
      </c>
      <c r="R120" s="3360" t="s">
        <v>2761</v>
      </c>
      <c r="S120" s="3358" t="s">
        <v>2660</v>
      </c>
      <c r="T120" s="3509" t="s">
        <v>2761</v>
      </c>
      <c r="U120" s="3362">
        <v>25</v>
      </c>
      <c r="V120" s="3358" t="s">
        <v>2660</v>
      </c>
      <c r="W120" s="3508">
        <v>25</v>
      </c>
      <c r="X120" s="3362">
        <v>51</v>
      </c>
      <c r="Y120" s="3358" t="s">
        <v>2660</v>
      </c>
      <c r="Z120" s="3510">
        <v>51</v>
      </c>
      <c r="AA120" s="2524"/>
      <c r="AB120" s="2524"/>
      <c r="AC120" s="2524"/>
    </row>
    <row r="121" spans="1:29" s="3331" customFormat="1" ht="44.25">
      <c r="A121" s="2524"/>
      <c r="B121" s="3357" t="s">
        <v>1093</v>
      </c>
      <c r="C121" s="3358" t="s">
        <v>2660</v>
      </c>
      <c r="D121" s="3505" t="s">
        <v>1093</v>
      </c>
      <c r="E121" s="3360" t="s">
        <v>2760</v>
      </c>
      <c r="F121" s="3358" t="s">
        <v>2660</v>
      </c>
      <c r="G121" s="3506" t="s">
        <v>2760</v>
      </c>
      <c r="H121" s="3362">
        <v>26</v>
      </c>
      <c r="I121" s="3358" t="s">
        <v>2660</v>
      </c>
      <c r="J121" s="3505">
        <v>26</v>
      </c>
      <c r="K121" s="3362">
        <v>52</v>
      </c>
      <c r="L121" s="3358" t="s">
        <v>2660</v>
      </c>
      <c r="M121" s="3507">
        <v>52</v>
      </c>
      <c r="N121" s="2524"/>
      <c r="O121" s="3357" t="s">
        <v>1093</v>
      </c>
      <c r="P121" s="3358" t="s">
        <v>2660</v>
      </c>
      <c r="Q121" s="3508" t="s">
        <v>1093</v>
      </c>
      <c r="R121" s="3360" t="s">
        <v>2760</v>
      </c>
      <c r="S121" s="3358" t="s">
        <v>2660</v>
      </c>
      <c r="T121" s="3509" t="s">
        <v>2760</v>
      </c>
      <c r="U121" s="3362">
        <v>26</v>
      </c>
      <c r="V121" s="3358" t="s">
        <v>2660</v>
      </c>
      <c r="W121" s="3508">
        <v>26</v>
      </c>
      <c r="X121" s="3362">
        <v>52</v>
      </c>
      <c r="Y121" s="3358" t="s">
        <v>2660</v>
      </c>
      <c r="Z121" s="3510">
        <v>52</v>
      </c>
      <c r="AA121" s="2524"/>
      <c r="AB121" s="2524"/>
      <c r="AC121" s="2524"/>
    </row>
    <row r="122" spans="1:29" s="3331" customFormat="1" ht="44.25">
      <c r="A122" s="2524"/>
      <c r="B122" s="3357" t="s">
        <v>1383</v>
      </c>
      <c r="C122" s="3358" t="s">
        <v>2660</v>
      </c>
      <c r="D122" s="3505" t="s">
        <v>1383</v>
      </c>
      <c r="E122" s="3360" t="s">
        <v>298</v>
      </c>
      <c r="F122" s="3358" t="s">
        <v>2660</v>
      </c>
      <c r="G122" s="3506" t="s">
        <v>298</v>
      </c>
      <c r="H122" s="3362" t="s">
        <v>2758</v>
      </c>
      <c r="I122" s="3358" t="s">
        <v>2660</v>
      </c>
      <c r="J122" s="3505" t="s">
        <v>2758</v>
      </c>
      <c r="K122" s="3362" t="s">
        <v>2768</v>
      </c>
      <c r="L122" s="3358" t="s">
        <v>2660</v>
      </c>
      <c r="M122" s="3507" t="s">
        <v>2768</v>
      </c>
      <c r="N122" s="2524"/>
      <c r="O122" s="3357" t="s">
        <v>1383</v>
      </c>
      <c r="P122" s="3358" t="s">
        <v>2660</v>
      </c>
      <c r="Q122" s="3508" t="s">
        <v>1383</v>
      </c>
      <c r="R122" s="3360" t="s">
        <v>298</v>
      </c>
      <c r="S122" s="3358" t="s">
        <v>2660</v>
      </c>
      <c r="T122" s="3509" t="s">
        <v>298</v>
      </c>
      <c r="U122" s="3362" t="s">
        <v>2758</v>
      </c>
      <c r="V122" s="3358" t="s">
        <v>2660</v>
      </c>
      <c r="W122" s="3508" t="s">
        <v>2758</v>
      </c>
      <c r="X122" s="3362" t="s">
        <v>2768</v>
      </c>
      <c r="Y122" s="3358" t="s">
        <v>2660</v>
      </c>
      <c r="Z122" s="3510" t="s">
        <v>2768</v>
      </c>
      <c r="AA122" s="2524"/>
      <c r="AB122" s="2524"/>
      <c r="AC122" s="2524"/>
    </row>
    <row r="123" spans="1:29" s="3331" customFormat="1" ht="44.25">
      <c r="A123" s="2524"/>
      <c r="B123" s="3357" t="s">
        <v>2687</v>
      </c>
      <c r="C123" s="3358" t="s">
        <v>2660</v>
      </c>
      <c r="D123" s="3505" t="s">
        <v>2687</v>
      </c>
      <c r="E123" s="3360" t="s">
        <v>1381</v>
      </c>
      <c r="F123" s="3358" t="s">
        <v>2660</v>
      </c>
      <c r="G123" s="3506" t="s">
        <v>1381</v>
      </c>
      <c r="H123" s="3362" t="s">
        <v>1384</v>
      </c>
      <c r="I123" s="3358" t="s">
        <v>2660</v>
      </c>
      <c r="J123" s="3505" t="s">
        <v>1384</v>
      </c>
      <c r="K123" s="3362" t="s">
        <v>2781</v>
      </c>
      <c r="L123" s="3358" t="s">
        <v>2660</v>
      </c>
      <c r="M123" s="3507" t="s">
        <v>2781</v>
      </c>
      <c r="N123" s="2524"/>
      <c r="O123" s="3357" t="s">
        <v>2687</v>
      </c>
      <c r="P123" s="3358" t="s">
        <v>2660</v>
      </c>
      <c r="Q123" s="3508" t="s">
        <v>2687</v>
      </c>
      <c r="R123" s="3360" t="s">
        <v>1381</v>
      </c>
      <c r="S123" s="3358" t="s">
        <v>2660</v>
      </c>
      <c r="T123" s="3509" t="s">
        <v>1381</v>
      </c>
      <c r="U123" s="3362" t="s">
        <v>1384</v>
      </c>
      <c r="V123" s="3358" t="s">
        <v>2660</v>
      </c>
      <c r="W123" s="3508" t="s">
        <v>1384</v>
      </c>
      <c r="X123" s="3362" t="s">
        <v>2781</v>
      </c>
      <c r="Y123" s="3358" t="s">
        <v>2660</v>
      </c>
      <c r="Z123" s="3510" t="s">
        <v>2781</v>
      </c>
      <c r="AA123" s="2524"/>
      <c r="AB123" s="2524"/>
      <c r="AC123" s="2524"/>
    </row>
    <row r="124" spans="1:29" s="3331" customFormat="1" ht="44.25">
      <c r="A124" s="2524"/>
      <c r="B124" s="3357" t="s">
        <v>2695</v>
      </c>
      <c r="C124" s="3358" t="s">
        <v>2660</v>
      </c>
      <c r="D124" s="3505" t="s">
        <v>2695</v>
      </c>
      <c r="E124" s="3360" t="s">
        <v>2691</v>
      </c>
      <c r="F124" s="3358" t="s">
        <v>2660</v>
      </c>
      <c r="G124" s="3506" t="s">
        <v>2691</v>
      </c>
      <c r="H124" s="3362" t="s">
        <v>1333</v>
      </c>
      <c r="I124" s="3358" t="s">
        <v>2660</v>
      </c>
      <c r="J124" s="3505" t="s">
        <v>1333</v>
      </c>
      <c r="K124" s="3362" t="s">
        <v>2693</v>
      </c>
      <c r="L124" s="3358" t="s">
        <v>2660</v>
      </c>
      <c r="M124" s="3507" t="s">
        <v>2693</v>
      </c>
      <c r="N124" s="2524"/>
      <c r="O124" s="3357" t="s">
        <v>2695</v>
      </c>
      <c r="P124" s="3358" t="s">
        <v>2660</v>
      </c>
      <c r="Q124" s="3508" t="s">
        <v>2695</v>
      </c>
      <c r="R124" s="3360" t="s">
        <v>2691</v>
      </c>
      <c r="S124" s="3358" t="s">
        <v>2660</v>
      </c>
      <c r="T124" s="3509" t="s">
        <v>2691</v>
      </c>
      <c r="U124" s="3362" t="s">
        <v>1333</v>
      </c>
      <c r="V124" s="3358" t="s">
        <v>2660</v>
      </c>
      <c r="W124" s="3508" t="s">
        <v>1333</v>
      </c>
      <c r="X124" s="3362" t="s">
        <v>2693</v>
      </c>
      <c r="Y124" s="3358" t="s">
        <v>2660</v>
      </c>
      <c r="Z124" s="3510" t="s">
        <v>2693</v>
      </c>
      <c r="AA124" s="2524"/>
      <c r="AB124" s="2524"/>
      <c r="AC124" s="2524"/>
    </row>
    <row r="125" spans="1:29" s="3331" customFormat="1" ht="44.25">
      <c r="A125" s="2524"/>
      <c r="B125" s="3357" t="s">
        <v>2794</v>
      </c>
      <c r="C125" s="3358" t="s">
        <v>2660</v>
      </c>
      <c r="D125" s="3505" t="s">
        <v>2794</v>
      </c>
      <c r="E125" s="3360" t="s">
        <v>2702</v>
      </c>
      <c r="F125" s="3358" t="s">
        <v>2660</v>
      </c>
      <c r="G125" s="3506" t="s">
        <v>2702</v>
      </c>
      <c r="H125" s="3362" t="s">
        <v>1492</v>
      </c>
      <c r="I125" s="3358" t="s">
        <v>2660</v>
      </c>
      <c r="J125" s="3505" t="s">
        <v>1492</v>
      </c>
      <c r="K125" s="3362" t="s">
        <v>132</v>
      </c>
      <c r="L125" s="3358" t="s">
        <v>2660</v>
      </c>
      <c r="M125" s="3507" t="s">
        <v>132</v>
      </c>
      <c r="N125" s="2524"/>
      <c r="O125" s="3357" t="s">
        <v>2794</v>
      </c>
      <c r="P125" s="3358" t="s">
        <v>2660</v>
      </c>
      <c r="Q125" s="3508" t="s">
        <v>2794</v>
      </c>
      <c r="R125" s="3360" t="s">
        <v>2702</v>
      </c>
      <c r="S125" s="3358" t="s">
        <v>2660</v>
      </c>
      <c r="T125" s="3509" t="s">
        <v>2702</v>
      </c>
      <c r="U125" s="3362" t="s">
        <v>1492</v>
      </c>
      <c r="V125" s="3358" t="s">
        <v>2660</v>
      </c>
      <c r="W125" s="3508" t="s">
        <v>1492</v>
      </c>
      <c r="X125" s="3362" t="s">
        <v>132</v>
      </c>
      <c r="Y125" s="3358" t="s">
        <v>2660</v>
      </c>
      <c r="Z125" s="3510" t="s">
        <v>132</v>
      </c>
      <c r="AA125" s="2524"/>
      <c r="AB125" s="2524"/>
      <c r="AC125" s="2524"/>
    </row>
    <row r="126" spans="1:29" s="3331" customFormat="1" ht="44.25">
      <c r="A126" s="2524"/>
      <c r="B126" s="3357" t="s">
        <v>2699</v>
      </c>
      <c r="C126" s="3358" t="s">
        <v>2660</v>
      </c>
      <c r="D126" s="3505" t="s">
        <v>2699</v>
      </c>
      <c r="E126" s="3360" t="s">
        <v>2692</v>
      </c>
      <c r="F126" s="3358" t="s">
        <v>2660</v>
      </c>
      <c r="G126" s="3506" t="s">
        <v>2692</v>
      </c>
      <c r="H126" s="3362" t="s">
        <v>2795</v>
      </c>
      <c r="I126" s="3358" t="s">
        <v>2660</v>
      </c>
      <c r="J126" s="3505" t="s">
        <v>2795</v>
      </c>
      <c r="K126" s="3362" t="s">
        <v>2688</v>
      </c>
      <c r="L126" s="3358" t="s">
        <v>2660</v>
      </c>
      <c r="M126" s="3507" t="s">
        <v>2688</v>
      </c>
      <c r="N126" s="2524"/>
      <c r="O126" s="3357" t="s">
        <v>2699</v>
      </c>
      <c r="P126" s="3358" t="s">
        <v>2660</v>
      </c>
      <c r="Q126" s="3508" t="s">
        <v>2699</v>
      </c>
      <c r="R126" s="3360" t="s">
        <v>2692</v>
      </c>
      <c r="S126" s="3358" t="s">
        <v>2660</v>
      </c>
      <c r="T126" s="3509" t="s">
        <v>2692</v>
      </c>
      <c r="U126" s="3362" t="s">
        <v>2795</v>
      </c>
      <c r="V126" s="3358" t="s">
        <v>2660</v>
      </c>
      <c r="W126" s="3508" t="s">
        <v>2795</v>
      </c>
      <c r="X126" s="3362" t="s">
        <v>2688</v>
      </c>
      <c r="Y126" s="3358" t="s">
        <v>2660</v>
      </c>
      <c r="Z126" s="3510" t="s">
        <v>2688</v>
      </c>
      <c r="AA126" s="2524"/>
      <c r="AB126" s="2524"/>
      <c r="AC126" s="2524"/>
    </row>
    <row r="127" spans="1:29" s="3331" customFormat="1" ht="44.25">
      <c r="A127" s="2524"/>
      <c r="B127" s="3357" t="s">
        <v>2701</v>
      </c>
      <c r="C127" s="3358" t="s">
        <v>2660</v>
      </c>
      <c r="D127" s="3505" t="s">
        <v>2701</v>
      </c>
      <c r="E127" s="3360" t="s">
        <v>2703</v>
      </c>
      <c r="F127" s="3358" t="s">
        <v>2660</v>
      </c>
      <c r="G127" s="3506" t="s">
        <v>2703</v>
      </c>
      <c r="H127" s="3362" t="s">
        <v>2796</v>
      </c>
      <c r="I127" s="3358" t="s">
        <v>2660</v>
      </c>
      <c r="J127" s="3505" t="s">
        <v>2796</v>
      </c>
      <c r="K127" s="3362" t="s">
        <v>1380</v>
      </c>
      <c r="L127" s="3358" t="s">
        <v>2660</v>
      </c>
      <c r="M127" s="3507" t="s">
        <v>1380</v>
      </c>
      <c r="N127" s="2524"/>
      <c r="O127" s="3357" t="s">
        <v>2701</v>
      </c>
      <c r="P127" s="3358" t="s">
        <v>2660</v>
      </c>
      <c r="Q127" s="3508" t="s">
        <v>2701</v>
      </c>
      <c r="R127" s="3360" t="s">
        <v>2703</v>
      </c>
      <c r="S127" s="3358" t="s">
        <v>2660</v>
      </c>
      <c r="T127" s="3509" t="s">
        <v>2703</v>
      </c>
      <c r="U127" s="3362" t="s">
        <v>2796</v>
      </c>
      <c r="V127" s="3358" t="s">
        <v>2660</v>
      </c>
      <c r="W127" s="3508" t="s">
        <v>2796</v>
      </c>
      <c r="X127" s="3362" t="s">
        <v>1380</v>
      </c>
      <c r="Y127" s="3358" t="s">
        <v>2660</v>
      </c>
      <c r="Z127" s="3510" t="s">
        <v>1380</v>
      </c>
      <c r="AA127" s="2524"/>
      <c r="AB127" s="2524"/>
      <c r="AC127" s="2524"/>
    </row>
    <row r="128" spans="1:29" s="3331" customFormat="1" ht="44.25">
      <c r="A128" s="2524"/>
      <c r="B128" s="3357" t="s">
        <v>2798</v>
      </c>
      <c r="C128" s="3358" t="s">
        <v>2660</v>
      </c>
      <c r="D128" s="3505" t="s">
        <v>2798</v>
      </c>
      <c r="E128" s="3360" t="s">
        <v>2690</v>
      </c>
      <c r="F128" s="3358" t="s">
        <v>2660</v>
      </c>
      <c r="G128" s="3506" t="s">
        <v>2690</v>
      </c>
      <c r="H128" s="3362" t="s">
        <v>2698</v>
      </c>
      <c r="I128" s="3358" t="s">
        <v>2660</v>
      </c>
      <c r="J128" s="3505" t="s">
        <v>2698</v>
      </c>
      <c r="K128" s="3362" t="s">
        <v>2799</v>
      </c>
      <c r="L128" s="3358" t="s">
        <v>2660</v>
      </c>
      <c r="M128" s="3507" t="s">
        <v>2799</v>
      </c>
      <c r="N128" s="2524"/>
      <c r="O128" s="3357" t="s">
        <v>2798</v>
      </c>
      <c r="P128" s="3358" t="s">
        <v>2660</v>
      </c>
      <c r="Q128" s="3508" t="s">
        <v>2798</v>
      </c>
      <c r="R128" s="3360" t="s">
        <v>2690</v>
      </c>
      <c r="S128" s="3358" t="s">
        <v>2660</v>
      </c>
      <c r="T128" s="3509" t="s">
        <v>2690</v>
      </c>
      <c r="U128" s="3362" t="s">
        <v>2698</v>
      </c>
      <c r="V128" s="3358" t="s">
        <v>2660</v>
      </c>
      <c r="W128" s="3508" t="s">
        <v>2698</v>
      </c>
      <c r="X128" s="3362" t="s">
        <v>2799</v>
      </c>
      <c r="Y128" s="3358" t="s">
        <v>2660</v>
      </c>
      <c r="Z128" s="3510" t="s">
        <v>2799</v>
      </c>
      <c r="AA128" s="2524"/>
      <c r="AB128" s="2524"/>
      <c r="AC128" s="2524"/>
    </row>
    <row r="129" spans="1:29" s="3331" customFormat="1" ht="44.25">
      <c r="A129" s="2524"/>
      <c r="B129" s="3357" t="s">
        <v>2800</v>
      </c>
      <c r="C129" s="3358" t="s">
        <v>2660</v>
      </c>
      <c r="D129" s="3505" t="s">
        <v>2800</v>
      </c>
      <c r="E129" s="3360" t="s">
        <v>2704</v>
      </c>
      <c r="F129" s="3358" t="s">
        <v>2660</v>
      </c>
      <c r="G129" s="3506" t="s">
        <v>2704</v>
      </c>
      <c r="H129" s="3362" t="s">
        <v>2801</v>
      </c>
      <c r="I129" s="3358" t="s">
        <v>2660</v>
      </c>
      <c r="J129" s="3505" t="s">
        <v>2801</v>
      </c>
      <c r="K129" s="3362" t="s">
        <v>2802</v>
      </c>
      <c r="L129" s="3358" t="s">
        <v>2660</v>
      </c>
      <c r="M129" s="3507" t="s">
        <v>2802</v>
      </c>
      <c r="N129" s="2524"/>
      <c r="O129" s="3357" t="s">
        <v>2800</v>
      </c>
      <c r="P129" s="3358" t="s">
        <v>2660</v>
      </c>
      <c r="Q129" s="3508" t="s">
        <v>2800</v>
      </c>
      <c r="R129" s="3360" t="s">
        <v>2704</v>
      </c>
      <c r="S129" s="3358" t="s">
        <v>2660</v>
      </c>
      <c r="T129" s="3509" t="s">
        <v>2704</v>
      </c>
      <c r="U129" s="3362" t="s">
        <v>2801</v>
      </c>
      <c r="V129" s="3358" t="s">
        <v>2660</v>
      </c>
      <c r="W129" s="3508" t="s">
        <v>2801</v>
      </c>
      <c r="X129" s="3362" t="s">
        <v>2802</v>
      </c>
      <c r="Y129" s="3358" t="s">
        <v>2660</v>
      </c>
      <c r="Z129" s="3510" t="s">
        <v>2802</v>
      </c>
      <c r="AA129" s="2524"/>
      <c r="AB129" s="2524"/>
      <c r="AC129" s="2524"/>
    </row>
    <row r="130" spans="1:29" s="3331" customFormat="1" ht="44.25">
      <c r="A130" s="2524"/>
      <c r="B130" s="3357"/>
      <c r="C130" s="3358" t="s">
        <v>2660</v>
      </c>
      <c r="D130" s="3505"/>
      <c r="E130" s="3360" t="s">
        <v>2694</v>
      </c>
      <c r="F130" s="3358" t="s">
        <v>2660</v>
      </c>
      <c r="G130" s="3506" t="s">
        <v>2694</v>
      </c>
      <c r="H130" s="3362" t="s">
        <v>2697</v>
      </c>
      <c r="I130" s="3358" t="s">
        <v>2660</v>
      </c>
      <c r="J130" s="3505" t="s">
        <v>2697</v>
      </c>
      <c r="K130" s="3362"/>
      <c r="L130" s="3358" t="s">
        <v>2660</v>
      </c>
      <c r="M130" s="3507"/>
      <c r="N130" s="2524"/>
      <c r="O130" s="3357"/>
      <c r="P130" s="3358" t="s">
        <v>2660</v>
      </c>
      <c r="Q130" s="3508"/>
      <c r="R130" s="3360" t="s">
        <v>2694</v>
      </c>
      <c r="S130" s="3358" t="s">
        <v>2660</v>
      </c>
      <c r="T130" s="3509" t="s">
        <v>2694</v>
      </c>
      <c r="U130" s="3362" t="s">
        <v>2697</v>
      </c>
      <c r="V130" s="3358" t="s">
        <v>2660</v>
      </c>
      <c r="W130" s="3508" t="s">
        <v>2697</v>
      </c>
      <c r="X130" s="3362"/>
      <c r="Y130" s="3358" t="s">
        <v>2660</v>
      </c>
      <c r="Z130" s="3510"/>
      <c r="AA130" s="2524"/>
      <c r="AB130" s="2524"/>
      <c r="AC130" s="2524"/>
    </row>
    <row r="131" spans="1:29" s="3331" customFormat="1" ht="15">
      <c r="A131" s="311"/>
      <c r="B131" s="3511"/>
      <c r="C131" s="3512"/>
      <c r="D131" s="3512"/>
      <c r="E131" s="3512"/>
      <c r="F131" s="3512"/>
      <c r="G131" s="3512"/>
      <c r="H131" s="3512"/>
      <c r="I131" s="3512"/>
      <c r="J131" s="3512"/>
      <c r="K131" s="3512"/>
      <c r="L131" s="3512"/>
      <c r="M131" s="3513"/>
      <c r="N131" s="3514"/>
      <c r="O131" s="3511"/>
      <c r="P131" s="3512"/>
      <c r="Q131" s="3512"/>
      <c r="R131" s="3512"/>
      <c r="S131" s="3512"/>
      <c r="T131" s="3512"/>
      <c r="U131" s="3512"/>
      <c r="V131" s="3512"/>
      <c r="W131" s="3512"/>
      <c r="X131" s="3512"/>
      <c r="Y131" s="3512"/>
      <c r="Z131" s="3515"/>
      <c r="AA131" s="3492"/>
      <c r="AB131" s="311"/>
      <c r="AC131" s="311"/>
    </row>
    <row r="134" spans="1:29" s="3331" customFormat="1" ht="30">
      <c r="A134" s="311"/>
      <c r="B134" s="3333" t="s">
        <v>2656</v>
      </c>
      <c r="C134" s="3334"/>
      <c r="D134" s="3335" t="s">
        <v>2657</v>
      </c>
      <c r="E134" s="3339" t="s">
        <v>2839</v>
      </c>
      <c r="F134" s="3340"/>
      <c r="G134" s="3340"/>
      <c r="H134" s="3340"/>
      <c r="I134" s="3340"/>
      <c r="J134" s="3340"/>
      <c r="K134" s="3340"/>
      <c r="L134" s="3340"/>
      <c r="M134" s="3341"/>
      <c r="N134" s="311"/>
      <c r="O134" s="3333" t="s">
        <v>2656</v>
      </c>
      <c r="P134" s="3334"/>
      <c r="Q134" s="3335" t="s">
        <v>2657</v>
      </c>
      <c r="R134" s="3516" t="s">
        <v>2840</v>
      </c>
      <c r="S134" s="3517"/>
      <c r="T134" s="3517"/>
      <c r="U134" s="3517"/>
      <c r="V134" s="3517"/>
      <c r="W134" s="3517"/>
      <c r="X134" s="3517"/>
      <c r="Y134" s="3517"/>
      <c r="Z134" s="3518"/>
      <c r="AA134" s="311"/>
      <c r="AB134" s="311"/>
      <c r="AC134" s="311"/>
    </row>
    <row r="135" spans="1:29" s="3331" customFormat="1" ht="30">
      <c r="A135" s="311"/>
      <c r="B135" s="3342" t="s">
        <v>2662</v>
      </c>
      <c r="C135" s="3343" t="s">
        <v>2660</v>
      </c>
      <c r="D135" s="3519" t="str">
        <f>B135</f>
        <v>Aa</v>
      </c>
      <c r="E135" s="3441" t="s">
        <v>2661</v>
      </c>
      <c r="F135" s="3441"/>
      <c r="G135" s="3442"/>
      <c r="H135" s="3442"/>
      <c r="I135" s="3442"/>
      <c r="J135" s="3442"/>
      <c r="K135" s="3442"/>
      <c r="L135" s="3442"/>
      <c r="M135" s="3443"/>
      <c r="N135" s="311"/>
      <c r="O135" s="3342" t="s">
        <v>2662</v>
      </c>
      <c r="P135" s="3343" t="s">
        <v>2660</v>
      </c>
      <c r="Q135" s="3520" t="str">
        <f>O135</f>
        <v>Aa</v>
      </c>
      <c r="R135" s="3441" t="s">
        <v>2661</v>
      </c>
      <c r="S135" s="3441"/>
      <c r="T135" s="3442"/>
      <c r="U135" s="3442"/>
      <c r="V135" s="3442"/>
      <c r="W135" s="3442"/>
      <c r="X135" s="3442"/>
      <c r="Y135" s="3442"/>
      <c r="Z135" s="3443"/>
      <c r="AA135" s="311"/>
      <c r="AB135" s="311"/>
      <c r="AC135" s="311"/>
    </row>
    <row r="136" spans="1:29" s="3331" customFormat="1">
      <c r="A136" s="311"/>
      <c r="B136" s="3351"/>
      <c r="C136" s="311"/>
      <c r="D136" s="311"/>
      <c r="E136" s="311"/>
      <c r="F136" s="311"/>
      <c r="G136" s="311"/>
      <c r="H136" s="311"/>
      <c r="I136" s="311"/>
      <c r="J136" s="311"/>
      <c r="K136" s="311"/>
      <c r="L136" s="311"/>
      <c r="M136" s="3352"/>
      <c r="N136" s="311"/>
      <c r="O136" s="3351"/>
      <c r="P136" s="311"/>
      <c r="Q136" s="311"/>
      <c r="R136" s="311"/>
      <c r="S136" s="311"/>
      <c r="T136" s="311"/>
      <c r="U136" s="311"/>
      <c r="V136" s="311"/>
      <c r="W136" s="311"/>
      <c r="X136" s="311"/>
      <c r="Y136" s="311"/>
      <c r="Z136" s="3352"/>
      <c r="AA136" s="311"/>
      <c r="AB136" s="311"/>
      <c r="AC136" s="311"/>
    </row>
    <row r="137" spans="1:29" s="3331" customFormat="1">
      <c r="A137" s="311"/>
      <c r="B137" s="3355" t="s">
        <v>2664</v>
      </c>
      <c r="C137" s="5628" t="s">
        <v>2665</v>
      </c>
      <c r="D137" s="5629"/>
      <c r="E137" s="3356" t="s">
        <v>2666</v>
      </c>
      <c r="F137" s="5628" t="s">
        <v>2665</v>
      </c>
      <c r="G137" s="5629"/>
      <c r="H137" s="3356" t="s">
        <v>2667</v>
      </c>
      <c r="I137" s="5628" t="s">
        <v>2665</v>
      </c>
      <c r="J137" s="5629"/>
      <c r="K137" s="3356" t="s">
        <v>2668</v>
      </c>
      <c r="L137" s="5628" t="s">
        <v>2665</v>
      </c>
      <c r="M137" s="5630"/>
      <c r="N137" s="311"/>
      <c r="O137" s="3355" t="s">
        <v>2664</v>
      </c>
      <c r="P137" s="5623" t="s">
        <v>2665</v>
      </c>
      <c r="Q137" s="5631"/>
      <c r="R137" s="3356" t="s">
        <v>2666</v>
      </c>
      <c r="S137" s="5623" t="s">
        <v>2665</v>
      </c>
      <c r="T137" s="5631"/>
      <c r="U137" s="3356" t="s">
        <v>2667</v>
      </c>
      <c r="V137" s="5623" t="s">
        <v>2665</v>
      </c>
      <c r="W137" s="5631"/>
      <c r="X137" s="3356" t="s">
        <v>2668</v>
      </c>
      <c r="Y137" s="5623" t="s">
        <v>2665</v>
      </c>
      <c r="Z137" s="5624"/>
      <c r="AA137" s="311"/>
      <c r="AB137" s="311"/>
      <c r="AC137" s="311"/>
    </row>
    <row r="138" spans="1:29" s="3331" customFormat="1" ht="45">
      <c r="A138" s="2524"/>
      <c r="B138" s="3357" t="s">
        <v>675</v>
      </c>
      <c r="C138" s="3358" t="s">
        <v>2660</v>
      </c>
      <c r="D138" s="3521" t="s">
        <v>675</v>
      </c>
      <c r="E138" s="3360" t="s">
        <v>2669</v>
      </c>
      <c r="F138" s="3358" t="s">
        <v>2660</v>
      </c>
      <c r="G138" s="3522" t="s">
        <v>2669</v>
      </c>
      <c r="H138" s="3362">
        <v>1</v>
      </c>
      <c r="I138" s="3358" t="s">
        <v>2660</v>
      </c>
      <c r="J138" s="3523">
        <v>1</v>
      </c>
      <c r="K138" s="3362">
        <v>27</v>
      </c>
      <c r="L138" s="3358" t="s">
        <v>2660</v>
      </c>
      <c r="M138" s="3524">
        <v>27</v>
      </c>
      <c r="N138" s="2524"/>
      <c r="O138" s="3357" t="s">
        <v>675</v>
      </c>
      <c r="P138" s="3358" t="s">
        <v>2660</v>
      </c>
      <c r="Q138" s="3525" t="s">
        <v>675</v>
      </c>
      <c r="R138" s="3360" t="s">
        <v>2669</v>
      </c>
      <c r="S138" s="3358" t="s">
        <v>2660</v>
      </c>
      <c r="T138" s="3526" t="s">
        <v>2669</v>
      </c>
      <c r="U138" s="3362">
        <v>1</v>
      </c>
      <c r="V138" s="3358" t="s">
        <v>2660</v>
      </c>
      <c r="W138" s="3525">
        <v>1</v>
      </c>
      <c r="X138" s="3362">
        <v>27</v>
      </c>
      <c r="Y138" s="3358" t="s">
        <v>2660</v>
      </c>
      <c r="Z138" s="3527">
        <v>27</v>
      </c>
      <c r="AA138" s="2524"/>
      <c r="AB138" s="2524"/>
      <c r="AC138" s="2524"/>
    </row>
    <row r="139" spans="1:29" s="3331" customFormat="1" ht="45">
      <c r="A139" s="2524"/>
      <c r="B139" s="3357" t="s">
        <v>673</v>
      </c>
      <c r="C139" s="3358" t="s">
        <v>2660</v>
      </c>
      <c r="D139" s="3521" t="s">
        <v>673</v>
      </c>
      <c r="E139" s="3360" t="s">
        <v>2686</v>
      </c>
      <c r="F139" s="3358" t="s">
        <v>2660</v>
      </c>
      <c r="G139" s="3522" t="s">
        <v>2686</v>
      </c>
      <c r="H139" s="3362">
        <v>2</v>
      </c>
      <c r="I139" s="3358" t="s">
        <v>2660</v>
      </c>
      <c r="J139" s="3523">
        <v>2</v>
      </c>
      <c r="K139" s="3362">
        <v>28</v>
      </c>
      <c r="L139" s="3358" t="s">
        <v>2660</v>
      </c>
      <c r="M139" s="3524">
        <v>28</v>
      </c>
      <c r="N139" s="2524"/>
      <c r="O139" s="3357" t="s">
        <v>673</v>
      </c>
      <c r="P139" s="3358" t="s">
        <v>2660</v>
      </c>
      <c r="Q139" s="3525" t="s">
        <v>673</v>
      </c>
      <c r="R139" s="3360" t="s">
        <v>2686</v>
      </c>
      <c r="S139" s="3358" t="s">
        <v>2660</v>
      </c>
      <c r="T139" s="3526" t="s">
        <v>2686</v>
      </c>
      <c r="U139" s="3362">
        <v>2</v>
      </c>
      <c r="V139" s="3358" t="s">
        <v>2660</v>
      </c>
      <c r="W139" s="3525">
        <v>2</v>
      </c>
      <c r="X139" s="3362">
        <v>28</v>
      </c>
      <c r="Y139" s="3358" t="s">
        <v>2660</v>
      </c>
      <c r="Z139" s="3527">
        <v>28</v>
      </c>
      <c r="AA139" s="2524"/>
      <c r="AB139" s="2524"/>
      <c r="AC139" s="2524"/>
    </row>
    <row r="140" spans="1:29" s="3331" customFormat="1" ht="45">
      <c r="A140" s="2524"/>
      <c r="B140" s="3357" t="s">
        <v>671</v>
      </c>
      <c r="C140" s="3358" t="s">
        <v>2660</v>
      </c>
      <c r="D140" s="3521" t="s">
        <v>671</v>
      </c>
      <c r="E140" s="3360" t="s">
        <v>2705</v>
      </c>
      <c r="F140" s="3358" t="s">
        <v>2660</v>
      </c>
      <c r="G140" s="3522" t="s">
        <v>2705</v>
      </c>
      <c r="H140" s="3362">
        <v>3</v>
      </c>
      <c r="I140" s="3358" t="s">
        <v>2660</v>
      </c>
      <c r="J140" s="3523">
        <v>3</v>
      </c>
      <c r="K140" s="3362">
        <v>29</v>
      </c>
      <c r="L140" s="3358" t="s">
        <v>2660</v>
      </c>
      <c r="M140" s="3524">
        <v>29</v>
      </c>
      <c r="N140" s="2524"/>
      <c r="O140" s="3357" t="s">
        <v>671</v>
      </c>
      <c r="P140" s="3358" t="s">
        <v>2660</v>
      </c>
      <c r="Q140" s="3525" t="s">
        <v>671</v>
      </c>
      <c r="R140" s="3360" t="s">
        <v>2705</v>
      </c>
      <c r="S140" s="3358" t="s">
        <v>2660</v>
      </c>
      <c r="T140" s="3526" t="s">
        <v>2705</v>
      </c>
      <c r="U140" s="3362">
        <v>3</v>
      </c>
      <c r="V140" s="3358" t="s">
        <v>2660</v>
      </c>
      <c r="W140" s="3525">
        <v>3</v>
      </c>
      <c r="X140" s="3362">
        <v>29</v>
      </c>
      <c r="Y140" s="3358" t="s">
        <v>2660</v>
      </c>
      <c r="Z140" s="3527">
        <v>29</v>
      </c>
      <c r="AA140" s="2524"/>
      <c r="AB140" s="2524"/>
      <c r="AC140" s="2524"/>
    </row>
    <row r="141" spans="1:29" s="3331" customFormat="1" ht="45">
      <c r="A141" s="2524"/>
      <c r="B141" s="3357" t="s">
        <v>669</v>
      </c>
      <c r="C141" s="3358" t="s">
        <v>2660</v>
      </c>
      <c r="D141" s="3521" t="s">
        <v>669</v>
      </c>
      <c r="E141" s="3360" t="s">
        <v>2713</v>
      </c>
      <c r="F141" s="3358" t="s">
        <v>2660</v>
      </c>
      <c r="G141" s="3522" t="s">
        <v>2713</v>
      </c>
      <c r="H141" s="3362">
        <v>4</v>
      </c>
      <c r="I141" s="3358" t="s">
        <v>2660</v>
      </c>
      <c r="J141" s="3523">
        <v>4</v>
      </c>
      <c r="K141" s="3362">
        <v>30</v>
      </c>
      <c r="L141" s="3358" t="s">
        <v>2660</v>
      </c>
      <c r="M141" s="3524">
        <v>30</v>
      </c>
      <c r="N141" s="2524"/>
      <c r="O141" s="3357" t="s">
        <v>669</v>
      </c>
      <c r="P141" s="3358" t="s">
        <v>2660</v>
      </c>
      <c r="Q141" s="3525" t="s">
        <v>669</v>
      </c>
      <c r="R141" s="3360" t="s">
        <v>2713</v>
      </c>
      <c r="S141" s="3358" t="s">
        <v>2660</v>
      </c>
      <c r="T141" s="3526" t="s">
        <v>2713</v>
      </c>
      <c r="U141" s="3362">
        <v>4</v>
      </c>
      <c r="V141" s="3358" t="s">
        <v>2660</v>
      </c>
      <c r="W141" s="3525">
        <v>4</v>
      </c>
      <c r="X141" s="3362">
        <v>30</v>
      </c>
      <c r="Y141" s="3358" t="s">
        <v>2660</v>
      </c>
      <c r="Z141" s="3527">
        <v>30</v>
      </c>
      <c r="AA141" s="2524"/>
      <c r="AB141" s="2524"/>
      <c r="AC141" s="2524"/>
    </row>
    <row r="142" spans="1:29" s="3331" customFormat="1" ht="45">
      <c r="A142" s="2524"/>
      <c r="B142" s="3357" t="s">
        <v>829</v>
      </c>
      <c r="C142" s="3358" t="s">
        <v>2660</v>
      </c>
      <c r="D142" s="3521" t="s">
        <v>829</v>
      </c>
      <c r="E142" s="3360" t="s">
        <v>2715</v>
      </c>
      <c r="F142" s="3358" t="s">
        <v>2660</v>
      </c>
      <c r="G142" s="3522" t="s">
        <v>2715</v>
      </c>
      <c r="H142" s="3362">
        <v>5</v>
      </c>
      <c r="I142" s="3358" t="s">
        <v>2660</v>
      </c>
      <c r="J142" s="3523">
        <v>5</v>
      </c>
      <c r="K142" s="3362">
        <v>31</v>
      </c>
      <c r="L142" s="3358" t="s">
        <v>2660</v>
      </c>
      <c r="M142" s="3524">
        <v>31</v>
      </c>
      <c r="N142" s="2524"/>
      <c r="O142" s="3357" t="s">
        <v>829</v>
      </c>
      <c r="P142" s="3358" t="s">
        <v>2660</v>
      </c>
      <c r="Q142" s="3525" t="s">
        <v>829</v>
      </c>
      <c r="R142" s="3360" t="s">
        <v>2715</v>
      </c>
      <c r="S142" s="3358" t="s">
        <v>2660</v>
      </c>
      <c r="T142" s="3526" t="s">
        <v>2715</v>
      </c>
      <c r="U142" s="3362">
        <v>5</v>
      </c>
      <c r="V142" s="3358" t="s">
        <v>2660</v>
      </c>
      <c r="W142" s="3525">
        <v>5</v>
      </c>
      <c r="X142" s="3362">
        <v>31</v>
      </c>
      <c r="Y142" s="3358" t="s">
        <v>2660</v>
      </c>
      <c r="Z142" s="3527">
        <v>31</v>
      </c>
      <c r="AA142" s="2524"/>
      <c r="AB142" s="2524"/>
      <c r="AC142" s="2524"/>
    </row>
    <row r="143" spans="1:29" s="3331" customFormat="1" ht="45">
      <c r="A143" s="2524"/>
      <c r="B143" s="3357" t="s">
        <v>796</v>
      </c>
      <c r="C143" s="3358" t="s">
        <v>2660</v>
      </c>
      <c r="D143" s="3521" t="s">
        <v>796</v>
      </c>
      <c r="E143" s="3360" t="s">
        <v>2716</v>
      </c>
      <c r="F143" s="3358" t="s">
        <v>2660</v>
      </c>
      <c r="G143" s="3522" t="s">
        <v>2716</v>
      </c>
      <c r="H143" s="3362">
        <v>6</v>
      </c>
      <c r="I143" s="3358" t="s">
        <v>2660</v>
      </c>
      <c r="J143" s="3523">
        <v>6</v>
      </c>
      <c r="K143" s="3362">
        <v>32</v>
      </c>
      <c r="L143" s="3358" t="s">
        <v>2660</v>
      </c>
      <c r="M143" s="3524">
        <v>32</v>
      </c>
      <c r="N143" s="2524"/>
      <c r="O143" s="3357" t="s">
        <v>796</v>
      </c>
      <c r="P143" s="3358" t="s">
        <v>2660</v>
      </c>
      <c r="Q143" s="3525" t="s">
        <v>796</v>
      </c>
      <c r="R143" s="3360" t="s">
        <v>2716</v>
      </c>
      <c r="S143" s="3358" t="s">
        <v>2660</v>
      </c>
      <c r="T143" s="3526" t="s">
        <v>2716</v>
      </c>
      <c r="U143" s="3362">
        <v>6</v>
      </c>
      <c r="V143" s="3358" t="s">
        <v>2660</v>
      </c>
      <c r="W143" s="3525">
        <v>6</v>
      </c>
      <c r="X143" s="3362">
        <v>32</v>
      </c>
      <c r="Y143" s="3358" t="s">
        <v>2660</v>
      </c>
      <c r="Z143" s="3527">
        <v>32</v>
      </c>
      <c r="AA143" s="2524"/>
      <c r="AB143" s="2524"/>
      <c r="AC143" s="2524"/>
    </row>
    <row r="144" spans="1:29" s="3331" customFormat="1" ht="45">
      <c r="A144" s="2524"/>
      <c r="B144" s="3357" t="s">
        <v>926</v>
      </c>
      <c r="C144" s="3358" t="s">
        <v>2660</v>
      </c>
      <c r="D144" s="3521" t="s">
        <v>926</v>
      </c>
      <c r="E144" s="3360" t="s">
        <v>1515</v>
      </c>
      <c r="F144" s="3358" t="s">
        <v>2660</v>
      </c>
      <c r="G144" s="3522" t="s">
        <v>1515</v>
      </c>
      <c r="H144" s="3362">
        <v>7</v>
      </c>
      <c r="I144" s="3358" t="s">
        <v>2660</v>
      </c>
      <c r="J144" s="3523">
        <v>7</v>
      </c>
      <c r="K144" s="3362">
        <v>33</v>
      </c>
      <c r="L144" s="3358" t="s">
        <v>2660</v>
      </c>
      <c r="M144" s="3524">
        <v>33</v>
      </c>
      <c r="N144" s="2524"/>
      <c r="O144" s="3357" t="s">
        <v>926</v>
      </c>
      <c r="P144" s="3358" t="s">
        <v>2660</v>
      </c>
      <c r="Q144" s="3525" t="s">
        <v>926</v>
      </c>
      <c r="R144" s="3360" t="s">
        <v>1515</v>
      </c>
      <c r="S144" s="3358" t="s">
        <v>2660</v>
      </c>
      <c r="T144" s="3526" t="s">
        <v>1515</v>
      </c>
      <c r="U144" s="3362">
        <v>7</v>
      </c>
      <c r="V144" s="3358" t="s">
        <v>2660</v>
      </c>
      <c r="W144" s="3525">
        <v>7</v>
      </c>
      <c r="X144" s="3362">
        <v>33</v>
      </c>
      <c r="Y144" s="3358" t="s">
        <v>2660</v>
      </c>
      <c r="Z144" s="3527">
        <v>33</v>
      </c>
      <c r="AA144" s="2524"/>
      <c r="AB144" s="2524"/>
      <c r="AC144" s="2524"/>
    </row>
    <row r="145" spans="1:29" s="3331" customFormat="1" ht="45">
      <c r="A145" s="2524"/>
      <c r="B145" s="3357" t="s">
        <v>831</v>
      </c>
      <c r="C145" s="3358" t="s">
        <v>2660</v>
      </c>
      <c r="D145" s="3521" t="s">
        <v>831</v>
      </c>
      <c r="E145" s="3360" t="s">
        <v>2719</v>
      </c>
      <c r="F145" s="3358" t="s">
        <v>2660</v>
      </c>
      <c r="G145" s="3522" t="s">
        <v>2719</v>
      </c>
      <c r="H145" s="3362">
        <v>8</v>
      </c>
      <c r="I145" s="3358" t="s">
        <v>2660</v>
      </c>
      <c r="J145" s="3523">
        <v>8</v>
      </c>
      <c r="K145" s="3362">
        <v>34</v>
      </c>
      <c r="L145" s="3358" t="s">
        <v>2660</v>
      </c>
      <c r="M145" s="3524">
        <v>34</v>
      </c>
      <c r="N145" s="2524"/>
      <c r="O145" s="3357" t="s">
        <v>831</v>
      </c>
      <c r="P145" s="3358" t="s">
        <v>2660</v>
      </c>
      <c r="Q145" s="3525" t="s">
        <v>831</v>
      </c>
      <c r="R145" s="3360" t="s">
        <v>2719</v>
      </c>
      <c r="S145" s="3358" t="s">
        <v>2660</v>
      </c>
      <c r="T145" s="3526" t="s">
        <v>2719</v>
      </c>
      <c r="U145" s="3362">
        <v>8</v>
      </c>
      <c r="V145" s="3358" t="s">
        <v>2660</v>
      </c>
      <c r="W145" s="3525">
        <v>8</v>
      </c>
      <c r="X145" s="3362">
        <v>34</v>
      </c>
      <c r="Y145" s="3358" t="s">
        <v>2660</v>
      </c>
      <c r="Z145" s="3527">
        <v>34</v>
      </c>
      <c r="AA145" s="2524"/>
      <c r="AB145" s="2524"/>
      <c r="AC145" s="2524"/>
    </row>
    <row r="146" spans="1:29" s="3331" customFormat="1" ht="45">
      <c r="A146" s="2524"/>
      <c r="B146" s="3357" t="s">
        <v>881</v>
      </c>
      <c r="C146" s="3358" t="s">
        <v>2660</v>
      </c>
      <c r="D146" s="3521" t="s">
        <v>881</v>
      </c>
      <c r="E146" s="3360" t="s">
        <v>2720</v>
      </c>
      <c r="F146" s="3358" t="s">
        <v>2660</v>
      </c>
      <c r="G146" s="3522" t="s">
        <v>2720</v>
      </c>
      <c r="H146" s="3362">
        <v>9</v>
      </c>
      <c r="I146" s="3358" t="s">
        <v>2660</v>
      </c>
      <c r="J146" s="3523">
        <v>9</v>
      </c>
      <c r="K146" s="3362">
        <v>35</v>
      </c>
      <c r="L146" s="3358" t="s">
        <v>2660</v>
      </c>
      <c r="M146" s="3524">
        <v>35</v>
      </c>
      <c r="N146" s="2524"/>
      <c r="O146" s="3357" t="s">
        <v>881</v>
      </c>
      <c r="P146" s="3358" t="s">
        <v>2660</v>
      </c>
      <c r="Q146" s="3525" t="s">
        <v>881</v>
      </c>
      <c r="R146" s="3360" t="s">
        <v>2720</v>
      </c>
      <c r="S146" s="3358" t="s">
        <v>2660</v>
      </c>
      <c r="T146" s="3526" t="s">
        <v>2720</v>
      </c>
      <c r="U146" s="3362">
        <v>9</v>
      </c>
      <c r="V146" s="3358" t="s">
        <v>2660</v>
      </c>
      <c r="W146" s="3525">
        <v>9</v>
      </c>
      <c r="X146" s="3362">
        <v>35</v>
      </c>
      <c r="Y146" s="3358" t="s">
        <v>2660</v>
      </c>
      <c r="Z146" s="3527">
        <v>35</v>
      </c>
      <c r="AA146" s="2524"/>
      <c r="AB146" s="2524"/>
      <c r="AC146" s="2524"/>
    </row>
    <row r="147" spans="1:29" s="3331" customFormat="1" ht="45">
      <c r="A147" s="2524"/>
      <c r="B147" s="3357" t="s">
        <v>980</v>
      </c>
      <c r="C147" s="3358" t="s">
        <v>2660</v>
      </c>
      <c r="D147" s="3521" t="s">
        <v>980</v>
      </c>
      <c r="E147" s="3360" t="s">
        <v>2722</v>
      </c>
      <c r="F147" s="3358" t="s">
        <v>2660</v>
      </c>
      <c r="G147" s="3522" t="s">
        <v>2722</v>
      </c>
      <c r="H147" s="3362">
        <v>10</v>
      </c>
      <c r="I147" s="3358" t="s">
        <v>2660</v>
      </c>
      <c r="J147" s="3523">
        <v>10</v>
      </c>
      <c r="K147" s="3362">
        <v>36</v>
      </c>
      <c r="L147" s="3358" t="s">
        <v>2660</v>
      </c>
      <c r="M147" s="3524">
        <v>36</v>
      </c>
      <c r="N147" s="2524"/>
      <c r="O147" s="3357" t="s">
        <v>980</v>
      </c>
      <c r="P147" s="3358" t="s">
        <v>2660</v>
      </c>
      <c r="Q147" s="3525" t="s">
        <v>980</v>
      </c>
      <c r="R147" s="3360" t="s">
        <v>2722</v>
      </c>
      <c r="S147" s="3358" t="s">
        <v>2660</v>
      </c>
      <c r="T147" s="3526" t="s">
        <v>2722</v>
      </c>
      <c r="U147" s="3362">
        <v>10</v>
      </c>
      <c r="V147" s="3358" t="s">
        <v>2660</v>
      </c>
      <c r="W147" s="3525">
        <v>10</v>
      </c>
      <c r="X147" s="3362">
        <v>36</v>
      </c>
      <c r="Y147" s="3358" t="s">
        <v>2660</v>
      </c>
      <c r="Z147" s="3527">
        <v>36</v>
      </c>
      <c r="AA147" s="2524"/>
      <c r="AB147" s="2524"/>
      <c r="AC147" s="2524"/>
    </row>
    <row r="148" spans="1:29" s="3331" customFormat="1" ht="45">
      <c r="A148" s="2524"/>
      <c r="B148" s="3357" t="s">
        <v>2253</v>
      </c>
      <c r="C148" s="3358" t="s">
        <v>2660</v>
      </c>
      <c r="D148" s="3521" t="s">
        <v>2253</v>
      </c>
      <c r="E148" s="3360" t="s">
        <v>2724</v>
      </c>
      <c r="F148" s="3358" t="s">
        <v>2660</v>
      </c>
      <c r="G148" s="3522" t="s">
        <v>2724</v>
      </c>
      <c r="H148" s="3362">
        <v>11</v>
      </c>
      <c r="I148" s="3358" t="s">
        <v>2660</v>
      </c>
      <c r="J148" s="3523">
        <v>11</v>
      </c>
      <c r="K148" s="3362">
        <v>37</v>
      </c>
      <c r="L148" s="3358" t="s">
        <v>2660</v>
      </c>
      <c r="M148" s="3524">
        <v>37</v>
      </c>
      <c r="N148" s="2524"/>
      <c r="O148" s="3357" t="s">
        <v>2253</v>
      </c>
      <c r="P148" s="3358" t="s">
        <v>2660</v>
      </c>
      <c r="Q148" s="3525" t="s">
        <v>2253</v>
      </c>
      <c r="R148" s="3360" t="s">
        <v>2724</v>
      </c>
      <c r="S148" s="3358" t="s">
        <v>2660</v>
      </c>
      <c r="T148" s="3526" t="s">
        <v>2724</v>
      </c>
      <c r="U148" s="3362">
        <v>11</v>
      </c>
      <c r="V148" s="3358" t="s">
        <v>2660</v>
      </c>
      <c r="W148" s="3525">
        <v>11</v>
      </c>
      <c r="X148" s="3362">
        <v>37</v>
      </c>
      <c r="Y148" s="3358" t="s">
        <v>2660</v>
      </c>
      <c r="Z148" s="3527">
        <v>37</v>
      </c>
      <c r="AA148" s="2524"/>
      <c r="AB148" s="2524"/>
      <c r="AC148" s="2524"/>
    </row>
    <row r="149" spans="1:29" s="3331" customFormat="1" ht="45">
      <c r="A149" s="2524"/>
      <c r="B149" s="3357" t="s">
        <v>134</v>
      </c>
      <c r="C149" s="3358" t="s">
        <v>2660</v>
      </c>
      <c r="D149" s="3521" t="s">
        <v>134</v>
      </c>
      <c r="E149" s="3360" t="s">
        <v>2726</v>
      </c>
      <c r="F149" s="3358" t="s">
        <v>2660</v>
      </c>
      <c r="G149" s="3522" t="s">
        <v>2726</v>
      </c>
      <c r="H149" s="3362">
        <v>12</v>
      </c>
      <c r="I149" s="3358" t="s">
        <v>2660</v>
      </c>
      <c r="J149" s="3523">
        <v>12</v>
      </c>
      <c r="K149" s="3362">
        <v>38</v>
      </c>
      <c r="L149" s="3358" t="s">
        <v>2660</v>
      </c>
      <c r="M149" s="3524">
        <v>38</v>
      </c>
      <c r="N149" s="2524"/>
      <c r="O149" s="3357" t="s">
        <v>134</v>
      </c>
      <c r="P149" s="3358" t="s">
        <v>2660</v>
      </c>
      <c r="Q149" s="3525" t="s">
        <v>134</v>
      </c>
      <c r="R149" s="3360" t="s">
        <v>2726</v>
      </c>
      <c r="S149" s="3358" t="s">
        <v>2660</v>
      </c>
      <c r="T149" s="3526" t="s">
        <v>2726</v>
      </c>
      <c r="U149" s="3362">
        <v>12</v>
      </c>
      <c r="V149" s="3358" t="s">
        <v>2660</v>
      </c>
      <c r="W149" s="3525">
        <v>12</v>
      </c>
      <c r="X149" s="3362">
        <v>38</v>
      </c>
      <c r="Y149" s="3358" t="s">
        <v>2660</v>
      </c>
      <c r="Z149" s="3527">
        <v>38</v>
      </c>
      <c r="AA149" s="2524"/>
      <c r="AB149" s="2524"/>
      <c r="AC149" s="2524"/>
    </row>
    <row r="150" spans="1:29" s="3331" customFormat="1" ht="45">
      <c r="A150" s="2524"/>
      <c r="B150" s="3357" t="s">
        <v>793</v>
      </c>
      <c r="C150" s="3358" t="s">
        <v>2660</v>
      </c>
      <c r="D150" s="3521" t="s">
        <v>793</v>
      </c>
      <c r="E150" s="3360" t="s">
        <v>2727</v>
      </c>
      <c r="F150" s="3358" t="s">
        <v>2660</v>
      </c>
      <c r="G150" s="3522" t="s">
        <v>2727</v>
      </c>
      <c r="H150" s="3362">
        <v>13</v>
      </c>
      <c r="I150" s="3358" t="s">
        <v>2660</v>
      </c>
      <c r="J150" s="3523">
        <v>13</v>
      </c>
      <c r="K150" s="3362">
        <v>39</v>
      </c>
      <c r="L150" s="3358" t="s">
        <v>2660</v>
      </c>
      <c r="M150" s="3524">
        <v>39</v>
      </c>
      <c r="N150" s="2524"/>
      <c r="O150" s="3357" t="s">
        <v>793</v>
      </c>
      <c r="P150" s="3358" t="s">
        <v>2660</v>
      </c>
      <c r="Q150" s="3525" t="s">
        <v>793</v>
      </c>
      <c r="R150" s="3360" t="s">
        <v>2727</v>
      </c>
      <c r="S150" s="3358" t="s">
        <v>2660</v>
      </c>
      <c r="T150" s="3526" t="s">
        <v>2727</v>
      </c>
      <c r="U150" s="3362">
        <v>13</v>
      </c>
      <c r="V150" s="3358" t="s">
        <v>2660</v>
      </c>
      <c r="W150" s="3525">
        <v>13</v>
      </c>
      <c r="X150" s="3362">
        <v>39</v>
      </c>
      <c r="Y150" s="3358" t="s">
        <v>2660</v>
      </c>
      <c r="Z150" s="3527">
        <v>39</v>
      </c>
      <c r="AA150" s="2524"/>
      <c r="AB150" s="2524"/>
      <c r="AC150" s="2524"/>
    </row>
    <row r="151" spans="1:29" s="3331" customFormat="1" ht="45">
      <c r="A151" s="2524"/>
      <c r="B151" s="3357" t="s">
        <v>1068</v>
      </c>
      <c r="C151" s="3358" t="s">
        <v>2660</v>
      </c>
      <c r="D151" s="3521" t="s">
        <v>1068</v>
      </c>
      <c r="E151" s="3360" t="s">
        <v>2729</v>
      </c>
      <c r="F151" s="3358" t="s">
        <v>2660</v>
      </c>
      <c r="G151" s="3522" t="s">
        <v>2729</v>
      </c>
      <c r="H151" s="3362">
        <v>14</v>
      </c>
      <c r="I151" s="3358" t="s">
        <v>2660</v>
      </c>
      <c r="J151" s="3523">
        <v>14</v>
      </c>
      <c r="K151" s="3362">
        <v>40</v>
      </c>
      <c r="L151" s="3358" t="s">
        <v>2660</v>
      </c>
      <c r="M151" s="3524">
        <v>40</v>
      </c>
      <c r="N151" s="2524"/>
      <c r="O151" s="3357" t="s">
        <v>1068</v>
      </c>
      <c r="P151" s="3358" t="s">
        <v>2660</v>
      </c>
      <c r="Q151" s="3525" t="s">
        <v>1068</v>
      </c>
      <c r="R151" s="3360" t="s">
        <v>2729</v>
      </c>
      <c r="S151" s="3358" t="s">
        <v>2660</v>
      </c>
      <c r="T151" s="3526" t="s">
        <v>2729</v>
      </c>
      <c r="U151" s="3362">
        <v>14</v>
      </c>
      <c r="V151" s="3358" t="s">
        <v>2660</v>
      </c>
      <c r="W151" s="3525">
        <v>14</v>
      </c>
      <c r="X151" s="3362">
        <v>40</v>
      </c>
      <c r="Y151" s="3358" t="s">
        <v>2660</v>
      </c>
      <c r="Z151" s="3527">
        <v>40</v>
      </c>
      <c r="AA151" s="2524"/>
      <c r="AB151" s="2524"/>
      <c r="AC151" s="2524"/>
    </row>
    <row r="152" spans="1:29" s="3331" customFormat="1" ht="45">
      <c r="A152" s="2524"/>
      <c r="B152" s="3357" t="s">
        <v>2742</v>
      </c>
      <c r="C152" s="3358" t="s">
        <v>2660</v>
      </c>
      <c r="D152" s="3521" t="s">
        <v>2742</v>
      </c>
      <c r="E152" s="3360" t="s">
        <v>2743</v>
      </c>
      <c r="F152" s="3358" t="s">
        <v>2660</v>
      </c>
      <c r="G152" s="3522" t="s">
        <v>2743</v>
      </c>
      <c r="H152" s="3362">
        <v>15</v>
      </c>
      <c r="I152" s="3358" t="s">
        <v>2660</v>
      </c>
      <c r="J152" s="3523">
        <v>15</v>
      </c>
      <c r="K152" s="3362">
        <v>41</v>
      </c>
      <c r="L152" s="3358" t="s">
        <v>2660</v>
      </c>
      <c r="M152" s="3524">
        <v>41</v>
      </c>
      <c r="N152" s="2524"/>
      <c r="O152" s="3357" t="s">
        <v>2742</v>
      </c>
      <c r="P152" s="3358" t="s">
        <v>2660</v>
      </c>
      <c r="Q152" s="3525" t="s">
        <v>2742</v>
      </c>
      <c r="R152" s="3360" t="s">
        <v>2743</v>
      </c>
      <c r="S152" s="3358" t="s">
        <v>2660</v>
      </c>
      <c r="T152" s="3526" t="s">
        <v>2743</v>
      </c>
      <c r="U152" s="3362">
        <v>15</v>
      </c>
      <c r="V152" s="3358" t="s">
        <v>2660</v>
      </c>
      <c r="W152" s="3525">
        <v>15</v>
      </c>
      <c r="X152" s="3362">
        <v>41</v>
      </c>
      <c r="Y152" s="3358" t="s">
        <v>2660</v>
      </c>
      <c r="Z152" s="3527">
        <v>41</v>
      </c>
      <c r="AA152" s="2524"/>
      <c r="AB152" s="2524"/>
      <c r="AC152" s="2524"/>
    </row>
    <row r="153" spans="1:29" s="3331" customFormat="1" ht="45">
      <c r="A153" s="2524"/>
      <c r="B153" s="3357" t="s">
        <v>794</v>
      </c>
      <c r="C153" s="3358" t="s">
        <v>2660</v>
      </c>
      <c r="D153" s="3521" t="s">
        <v>794</v>
      </c>
      <c r="E153" s="3360" t="s">
        <v>1420</v>
      </c>
      <c r="F153" s="3358" t="s">
        <v>2660</v>
      </c>
      <c r="G153" s="3522" t="s">
        <v>1420</v>
      </c>
      <c r="H153" s="3362">
        <v>16</v>
      </c>
      <c r="I153" s="3358" t="s">
        <v>2660</v>
      </c>
      <c r="J153" s="3523">
        <v>16</v>
      </c>
      <c r="K153" s="3362">
        <v>42</v>
      </c>
      <c r="L153" s="3358" t="s">
        <v>2660</v>
      </c>
      <c r="M153" s="3524">
        <v>42</v>
      </c>
      <c r="N153" s="2524"/>
      <c r="O153" s="3357" t="s">
        <v>794</v>
      </c>
      <c r="P153" s="3358" t="s">
        <v>2660</v>
      </c>
      <c r="Q153" s="3525" t="s">
        <v>794</v>
      </c>
      <c r="R153" s="3360" t="s">
        <v>1420</v>
      </c>
      <c r="S153" s="3358" t="s">
        <v>2660</v>
      </c>
      <c r="T153" s="3526" t="s">
        <v>1420</v>
      </c>
      <c r="U153" s="3362">
        <v>16</v>
      </c>
      <c r="V153" s="3358" t="s">
        <v>2660</v>
      </c>
      <c r="W153" s="3525">
        <v>16</v>
      </c>
      <c r="X153" s="3362">
        <v>42</v>
      </c>
      <c r="Y153" s="3358" t="s">
        <v>2660</v>
      </c>
      <c r="Z153" s="3527">
        <v>42</v>
      </c>
      <c r="AA153" s="2524"/>
      <c r="AB153" s="2524"/>
      <c r="AC153" s="2524"/>
    </row>
    <row r="154" spans="1:29" s="3331" customFormat="1" ht="45">
      <c r="A154" s="2524"/>
      <c r="B154" s="3357" t="s">
        <v>1133</v>
      </c>
      <c r="C154" s="3358" t="s">
        <v>2660</v>
      </c>
      <c r="D154" s="3521" t="s">
        <v>1133</v>
      </c>
      <c r="E154" s="3360" t="s">
        <v>1419</v>
      </c>
      <c r="F154" s="3358" t="s">
        <v>2660</v>
      </c>
      <c r="G154" s="3522" t="s">
        <v>1419</v>
      </c>
      <c r="H154" s="3362">
        <v>17</v>
      </c>
      <c r="I154" s="3358" t="s">
        <v>2660</v>
      </c>
      <c r="J154" s="3523">
        <v>17</v>
      </c>
      <c r="K154" s="3362">
        <v>43</v>
      </c>
      <c r="L154" s="3358" t="s">
        <v>2660</v>
      </c>
      <c r="M154" s="3524">
        <v>43</v>
      </c>
      <c r="N154" s="2524"/>
      <c r="O154" s="3357" t="s">
        <v>1133</v>
      </c>
      <c r="P154" s="3358" t="s">
        <v>2660</v>
      </c>
      <c r="Q154" s="3525" t="s">
        <v>1133</v>
      </c>
      <c r="R154" s="3360" t="s">
        <v>1419</v>
      </c>
      <c r="S154" s="3358" t="s">
        <v>2660</v>
      </c>
      <c r="T154" s="3526" t="s">
        <v>1419</v>
      </c>
      <c r="U154" s="3362">
        <v>17</v>
      </c>
      <c r="V154" s="3358" t="s">
        <v>2660</v>
      </c>
      <c r="W154" s="3525">
        <v>17</v>
      </c>
      <c r="X154" s="3362">
        <v>43</v>
      </c>
      <c r="Y154" s="3358" t="s">
        <v>2660</v>
      </c>
      <c r="Z154" s="3527">
        <v>43</v>
      </c>
      <c r="AA154" s="2524"/>
      <c r="AB154" s="2524"/>
      <c r="AC154" s="2524"/>
    </row>
    <row r="155" spans="1:29" s="3331" customFormat="1" ht="45">
      <c r="A155" s="2524"/>
      <c r="B155" s="3357" t="s">
        <v>830</v>
      </c>
      <c r="C155" s="3358" t="s">
        <v>2660</v>
      </c>
      <c r="D155" s="3521" t="s">
        <v>830</v>
      </c>
      <c r="E155" s="3360" t="s">
        <v>2759</v>
      </c>
      <c r="F155" s="3358" t="s">
        <v>2660</v>
      </c>
      <c r="G155" s="3522" t="s">
        <v>2759</v>
      </c>
      <c r="H155" s="3362">
        <v>18</v>
      </c>
      <c r="I155" s="3358" t="s">
        <v>2660</v>
      </c>
      <c r="J155" s="3523">
        <v>18</v>
      </c>
      <c r="K155" s="3362">
        <v>44</v>
      </c>
      <c r="L155" s="3358" t="s">
        <v>2660</v>
      </c>
      <c r="M155" s="3524">
        <v>44</v>
      </c>
      <c r="N155" s="2524"/>
      <c r="O155" s="3357" t="s">
        <v>830</v>
      </c>
      <c r="P155" s="3358" t="s">
        <v>2660</v>
      </c>
      <c r="Q155" s="3525" t="s">
        <v>830</v>
      </c>
      <c r="R155" s="3360" t="s">
        <v>2759</v>
      </c>
      <c r="S155" s="3358" t="s">
        <v>2660</v>
      </c>
      <c r="T155" s="3526" t="s">
        <v>2759</v>
      </c>
      <c r="U155" s="3362">
        <v>18</v>
      </c>
      <c r="V155" s="3358" t="s">
        <v>2660</v>
      </c>
      <c r="W155" s="3525">
        <v>18</v>
      </c>
      <c r="X155" s="3362">
        <v>44</v>
      </c>
      <c r="Y155" s="3358" t="s">
        <v>2660</v>
      </c>
      <c r="Z155" s="3527">
        <v>44</v>
      </c>
      <c r="AA155" s="2524"/>
      <c r="AB155" s="2524"/>
      <c r="AC155" s="2524"/>
    </row>
    <row r="156" spans="1:29" s="3331" customFormat="1" ht="45">
      <c r="A156" s="2524"/>
      <c r="B156" s="3357" t="s">
        <v>892</v>
      </c>
      <c r="C156" s="3358" t="s">
        <v>2660</v>
      </c>
      <c r="D156" s="3521" t="s">
        <v>892</v>
      </c>
      <c r="E156" s="3360" t="s">
        <v>2763</v>
      </c>
      <c r="F156" s="3358" t="s">
        <v>2660</v>
      </c>
      <c r="G156" s="3522" t="s">
        <v>2763</v>
      </c>
      <c r="H156" s="3362">
        <v>19</v>
      </c>
      <c r="I156" s="3358" t="s">
        <v>2660</v>
      </c>
      <c r="J156" s="3523">
        <v>19</v>
      </c>
      <c r="K156" s="3362">
        <v>45</v>
      </c>
      <c r="L156" s="3358" t="s">
        <v>2660</v>
      </c>
      <c r="M156" s="3524">
        <v>45</v>
      </c>
      <c r="N156" s="2524"/>
      <c r="O156" s="3357" t="s">
        <v>892</v>
      </c>
      <c r="P156" s="3358" t="s">
        <v>2660</v>
      </c>
      <c r="Q156" s="3525" t="s">
        <v>892</v>
      </c>
      <c r="R156" s="3360" t="s">
        <v>2763</v>
      </c>
      <c r="S156" s="3358" t="s">
        <v>2660</v>
      </c>
      <c r="T156" s="3526" t="s">
        <v>2763</v>
      </c>
      <c r="U156" s="3362">
        <v>19</v>
      </c>
      <c r="V156" s="3358" t="s">
        <v>2660</v>
      </c>
      <c r="W156" s="3525">
        <v>19</v>
      </c>
      <c r="X156" s="3362">
        <v>45</v>
      </c>
      <c r="Y156" s="3358" t="s">
        <v>2660</v>
      </c>
      <c r="Z156" s="3527">
        <v>45</v>
      </c>
      <c r="AA156" s="2524"/>
      <c r="AB156" s="2524"/>
      <c r="AC156" s="2524"/>
    </row>
    <row r="157" spans="1:29" s="3331" customFormat="1" ht="45">
      <c r="A157" s="2524"/>
      <c r="B157" s="3357" t="s">
        <v>832</v>
      </c>
      <c r="C157" s="3358" t="s">
        <v>2660</v>
      </c>
      <c r="D157" s="3521" t="s">
        <v>832</v>
      </c>
      <c r="E157" s="3360" t="s">
        <v>1404</v>
      </c>
      <c r="F157" s="3358" t="s">
        <v>2660</v>
      </c>
      <c r="G157" s="3522" t="s">
        <v>1404</v>
      </c>
      <c r="H157" s="3362">
        <v>20</v>
      </c>
      <c r="I157" s="3358" t="s">
        <v>2660</v>
      </c>
      <c r="J157" s="3523">
        <v>20</v>
      </c>
      <c r="K157" s="3362">
        <v>46</v>
      </c>
      <c r="L157" s="3358" t="s">
        <v>2660</v>
      </c>
      <c r="M157" s="3524">
        <v>46</v>
      </c>
      <c r="N157" s="2524"/>
      <c r="O157" s="3357" t="s">
        <v>832</v>
      </c>
      <c r="P157" s="3358" t="s">
        <v>2660</v>
      </c>
      <c r="Q157" s="3525" t="s">
        <v>832</v>
      </c>
      <c r="R157" s="3360" t="s">
        <v>1404</v>
      </c>
      <c r="S157" s="3358" t="s">
        <v>2660</v>
      </c>
      <c r="T157" s="3526" t="s">
        <v>1404</v>
      </c>
      <c r="U157" s="3362">
        <v>20</v>
      </c>
      <c r="V157" s="3358" t="s">
        <v>2660</v>
      </c>
      <c r="W157" s="3525">
        <v>20</v>
      </c>
      <c r="X157" s="3362">
        <v>46</v>
      </c>
      <c r="Y157" s="3358" t="s">
        <v>2660</v>
      </c>
      <c r="Z157" s="3527">
        <v>46</v>
      </c>
      <c r="AA157" s="2524"/>
      <c r="AB157" s="2524"/>
      <c r="AC157" s="2524"/>
    </row>
    <row r="158" spans="1:29" s="3331" customFormat="1" ht="45">
      <c r="A158" s="2524"/>
      <c r="B158" s="3357" t="s">
        <v>960</v>
      </c>
      <c r="C158" s="3358" t="s">
        <v>2660</v>
      </c>
      <c r="D158" s="3521" t="s">
        <v>960</v>
      </c>
      <c r="E158" s="3360" t="s">
        <v>1405</v>
      </c>
      <c r="F158" s="3358" t="s">
        <v>2660</v>
      </c>
      <c r="G158" s="3522" t="s">
        <v>1405</v>
      </c>
      <c r="H158" s="3362">
        <v>21</v>
      </c>
      <c r="I158" s="3358" t="s">
        <v>2660</v>
      </c>
      <c r="J158" s="3523">
        <v>21</v>
      </c>
      <c r="K158" s="3362">
        <v>47</v>
      </c>
      <c r="L158" s="3358" t="s">
        <v>2660</v>
      </c>
      <c r="M158" s="3524">
        <v>47</v>
      </c>
      <c r="N158" s="2524"/>
      <c r="O158" s="3357" t="s">
        <v>960</v>
      </c>
      <c r="P158" s="3358" t="s">
        <v>2660</v>
      </c>
      <c r="Q158" s="3525" t="s">
        <v>960</v>
      </c>
      <c r="R158" s="3360" t="s">
        <v>1405</v>
      </c>
      <c r="S158" s="3358" t="s">
        <v>2660</v>
      </c>
      <c r="T158" s="3526" t="s">
        <v>1405</v>
      </c>
      <c r="U158" s="3362">
        <v>21</v>
      </c>
      <c r="V158" s="3358" t="s">
        <v>2660</v>
      </c>
      <c r="W158" s="3525">
        <v>21</v>
      </c>
      <c r="X158" s="3362">
        <v>47</v>
      </c>
      <c r="Y158" s="3358" t="s">
        <v>2660</v>
      </c>
      <c r="Z158" s="3527">
        <v>47</v>
      </c>
      <c r="AA158" s="2524"/>
      <c r="AB158" s="2524"/>
      <c r="AC158" s="2524"/>
    </row>
    <row r="159" spans="1:29" s="3331" customFormat="1" ht="45">
      <c r="A159" s="2524"/>
      <c r="B159" s="3357" t="s">
        <v>981</v>
      </c>
      <c r="C159" s="3358" t="s">
        <v>2660</v>
      </c>
      <c r="D159" s="3521" t="s">
        <v>981</v>
      </c>
      <c r="E159" s="3360" t="s">
        <v>2764</v>
      </c>
      <c r="F159" s="3358" t="s">
        <v>2660</v>
      </c>
      <c r="G159" s="3522" t="s">
        <v>2764</v>
      </c>
      <c r="H159" s="3362">
        <v>22</v>
      </c>
      <c r="I159" s="3358" t="s">
        <v>2660</v>
      </c>
      <c r="J159" s="3523">
        <v>22</v>
      </c>
      <c r="K159" s="3362">
        <v>48</v>
      </c>
      <c r="L159" s="3358" t="s">
        <v>2660</v>
      </c>
      <c r="M159" s="3524">
        <v>48</v>
      </c>
      <c r="N159" s="2524"/>
      <c r="O159" s="3357" t="s">
        <v>981</v>
      </c>
      <c r="P159" s="3358" t="s">
        <v>2660</v>
      </c>
      <c r="Q159" s="3525" t="s">
        <v>981</v>
      </c>
      <c r="R159" s="3360" t="s">
        <v>2764</v>
      </c>
      <c r="S159" s="3358" t="s">
        <v>2660</v>
      </c>
      <c r="T159" s="3526" t="s">
        <v>2764</v>
      </c>
      <c r="U159" s="3362">
        <v>22</v>
      </c>
      <c r="V159" s="3358" t="s">
        <v>2660</v>
      </c>
      <c r="W159" s="3525">
        <v>22</v>
      </c>
      <c r="X159" s="3362">
        <v>48</v>
      </c>
      <c r="Y159" s="3358" t="s">
        <v>2660</v>
      </c>
      <c r="Z159" s="3527">
        <v>48</v>
      </c>
      <c r="AA159" s="2524"/>
      <c r="AB159" s="2524"/>
      <c r="AC159" s="2524"/>
    </row>
    <row r="160" spans="1:29" s="3331" customFormat="1" ht="45">
      <c r="A160" s="2524"/>
      <c r="B160" s="3357" t="s">
        <v>2765</v>
      </c>
      <c r="C160" s="3358" t="s">
        <v>2660</v>
      </c>
      <c r="D160" s="3521" t="s">
        <v>2765</v>
      </c>
      <c r="E160" s="3360" t="s">
        <v>2766</v>
      </c>
      <c r="F160" s="3358" t="s">
        <v>2660</v>
      </c>
      <c r="G160" s="3522" t="s">
        <v>2766</v>
      </c>
      <c r="H160" s="3362">
        <v>23</v>
      </c>
      <c r="I160" s="3358" t="s">
        <v>2660</v>
      </c>
      <c r="J160" s="3523">
        <v>23</v>
      </c>
      <c r="K160" s="3362">
        <v>49</v>
      </c>
      <c r="L160" s="3358" t="s">
        <v>2660</v>
      </c>
      <c r="M160" s="3524">
        <v>49</v>
      </c>
      <c r="N160" s="2524"/>
      <c r="O160" s="3357" t="s">
        <v>2765</v>
      </c>
      <c r="P160" s="3358" t="s">
        <v>2660</v>
      </c>
      <c r="Q160" s="3525" t="s">
        <v>2765</v>
      </c>
      <c r="R160" s="3360" t="s">
        <v>2766</v>
      </c>
      <c r="S160" s="3358" t="s">
        <v>2660</v>
      </c>
      <c r="T160" s="3526" t="s">
        <v>2766</v>
      </c>
      <c r="U160" s="3362">
        <v>23</v>
      </c>
      <c r="V160" s="3358" t="s">
        <v>2660</v>
      </c>
      <c r="W160" s="3525">
        <v>23</v>
      </c>
      <c r="X160" s="3362">
        <v>49</v>
      </c>
      <c r="Y160" s="3358" t="s">
        <v>2660</v>
      </c>
      <c r="Z160" s="3527">
        <v>49</v>
      </c>
      <c r="AA160" s="2524"/>
      <c r="AB160" s="2524"/>
      <c r="AC160" s="2524"/>
    </row>
    <row r="161" spans="1:29" s="3331" customFormat="1" ht="45">
      <c r="A161" s="2524"/>
      <c r="B161" s="3357" t="s">
        <v>137</v>
      </c>
      <c r="C161" s="3358" t="s">
        <v>2660</v>
      </c>
      <c r="D161" s="3521" t="s">
        <v>137</v>
      </c>
      <c r="E161" s="3360" t="s">
        <v>2767</v>
      </c>
      <c r="F161" s="3358" t="s">
        <v>2660</v>
      </c>
      <c r="G161" s="3522" t="s">
        <v>2767</v>
      </c>
      <c r="H161" s="3362">
        <v>24</v>
      </c>
      <c r="I161" s="3358" t="s">
        <v>2660</v>
      </c>
      <c r="J161" s="3523">
        <v>24</v>
      </c>
      <c r="K161" s="3362">
        <v>50</v>
      </c>
      <c r="L161" s="3358" t="s">
        <v>2660</v>
      </c>
      <c r="M161" s="3524">
        <v>50</v>
      </c>
      <c r="N161" s="2524"/>
      <c r="O161" s="3357" t="s">
        <v>137</v>
      </c>
      <c r="P161" s="3358" t="s">
        <v>2660</v>
      </c>
      <c r="Q161" s="3525" t="s">
        <v>137</v>
      </c>
      <c r="R161" s="3360" t="s">
        <v>2767</v>
      </c>
      <c r="S161" s="3358" t="s">
        <v>2660</v>
      </c>
      <c r="T161" s="3526" t="s">
        <v>2767</v>
      </c>
      <c r="U161" s="3362">
        <v>24</v>
      </c>
      <c r="V161" s="3358" t="s">
        <v>2660</v>
      </c>
      <c r="W161" s="3525">
        <v>24</v>
      </c>
      <c r="X161" s="3362">
        <v>50</v>
      </c>
      <c r="Y161" s="3358" t="s">
        <v>2660</v>
      </c>
      <c r="Z161" s="3527">
        <v>50</v>
      </c>
      <c r="AA161" s="2524"/>
      <c r="AB161" s="2524"/>
      <c r="AC161" s="2524"/>
    </row>
    <row r="162" spans="1:29" s="3331" customFormat="1" ht="45">
      <c r="A162" s="2524"/>
      <c r="B162" s="3357" t="s">
        <v>2756</v>
      </c>
      <c r="C162" s="3358" t="s">
        <v>2660</v>
      </c>
      <c r="D162" s="3521" t="s">
        <v>2756</v>
      </c>
      <c r="E162" s="3360" t="s">
        <v>2761</v>
      </c>
      <c r="F162" s="3358" t="s">
        <v>2660</v>
      </c>
      <c r="G162" s="3522" t="s">
        <v>2761</v>
      </c>
      <c r="H162" s="3362">
        <v>25</v>
      </c>
      <c r="I162" s="3358" t="s">
        <v>2660</v>
      </c>
      <c r="J162" s="3523">
        <v>25</v>
      </c>
      <c r="K162" s="3362">
        <v>51</v>
      </c>
      <c r="L162" s="3358" t="s">
        <v>2660</v>
      </c>
      <c r="M162" s="3524">
        <v>51</v>
      </c>
      <c r="N162" s="2524"/>
      <c r="O162" s="3357" t="s">
        <v>2756</v>
      </c>
      <c r="P162" s="3358" t="s">
        <v>2660</v>
      </c>
      <c r="Q162" s="3525" t="s">
        <v>2756</v>
      </c>
      <c r="R162" s="3360" t="s">
        <v>2761</v>
      </c>
      <c r="S162" s="3358" t="s">
        <v>2660</v>
      </c>
      <c r="T162" s="3526" t="s">
        <v>2761</v>
      </c>
      <c r="U162" s="3362">
        <v>25</v>
      </c>
      <c r="V162" s="3358" t="s">
        <v>2660</v>
      </c>
      <c r="W162" s="3525">
        <v>25</v>
      </c>
      <c r="X162" s="3362">
        <v>51</v>
      </c>
      <c r="Y162" s="3358" t="s">
        <v>2660</v>
      </c>
      <c r="Z162" s="3527">
        <v>51</v>
      </c>
      <c r="AA162" s="2524"/>
      <c r="AB162" s="2524"/>
      <c r="AC162" s="2524"/>
    </row>
    <row r="163" spans="1:29" s="3331" customFormat="1" ht="45">
      <c r="A163" s="2524"/>
      <c r="B163" s="3357" t="s">
        <v>1093</v>
      </c>
      <c r="C163" s="3358" t="s">
        <v>2660</v>
      </c>
      <c r="D163" s="3521" t="s">
        <v>1093</v>
      </c>
      <c r="E163" s="3360" t="s">
        <v>2760</v>
      </c>
      <c r="F163" s="3358" t="s">
        <v>2660</v>
      </c>
      <c r="G163" s="3522" t="s">
        <v>2760</v>
      </c>
      <c r="H163" s="3362">
        <v>26</v>
      </c>
      <c r="I163" s="3358" t="s">
        <v>2660</v>
      </c>
      <c r="J163" s="3523">
        <v>26</v>
      </c>
      <c r="K163" s="3362">
        <v>52</v>
      </c>
      <c r="L163" s="3358" t="s">
        <v>2660</v>
      </c>
      <c r="M163" s="3524">
        <v>52</v>
      </c>
      <c r="N163" s="2524"/>
      <c r="O163" s="3357" t="s">
        <v>1093</v>
      </c>
      <c r="P163" s="3358" t="s">
        <v>2660</v>
      </c>
      <c r="Q163" s="3525" t="s">
        <v>1093</v>
      </c>
      <c r="R163" s="3360" t="s">
        <v>2760</v>
      </c>
      <c r="S163" s="3358" t="s">
        <v>2660</v>
      </c>
      <c r="T163" s="3526" t="s">
        <v>2760</v>
      </c>
      <c r="U163" s="3362">
        <v>26</v>
      </c>
      <c r="V163" s="3358" t="s">
        <v>2660</v>
      </c>
      <c r="W163" s="3525">
        <v>26</v>
      </c>
      <c r="X163" s="3362">
        <v>52</v>
      </c>
      <c r="Y163" s="3358" t="s">
        <v>2660</v>
      </c>
      <c r="Z163" s="3527">
        <v>52</v>
      </c>
      <c r="AA163" s="2524"/>
      <c r="AB163" s="2524"/>
      <c r="AC163" s="2524"/>
    </row>
    <row r="164" spans="1:29" s="3331" customFormat="1" ht="45">
      <c r="A164" s="2524"/>
      <c r="B164" s="3357" t="s">
        <v>1383</v>
      </c>
      <c r="C164" s="3358" t="s">
        <v>2660</v>
      </c>
      <c r="D164" s="3521" t="s">
        <v>1383</v>
      </c>
      <c r="E164" s="3360" t="s">
        <v>298</v>
      </c>
      <c r="F164" s="3358" t="s">
        <v>2660</v>
      </c>
      <c r="G164" s="3522" t="s">
        <v>298</v>
      </c>
      <c r="H164" s="3362" t="s">
        <v>2758</v>
      </c>
      <c r="I164" s="3358" t="s">
        <v>2660</v>
      </c>
      <c r="J164" s="3523" t="s">
        <v>2758</v>
      </c>
      <c r="K164" s="3362" t="s">
        <v>2768</v>
      </c>
      <c r="L164" s="3358" t="s">
        <v>2660</v>
      </c>
      <c r="M164" s="3524" t="s">
        <v>2768</v>
      </c>
      <c r="N164" s="2524"/>
      <c r="O164" s="3357" t="s">
        <v>1383</v>
      </c>
      <c r="P164" s="3358" t="s">
        <v>2660</v>
      </c>
      <c r="Q164" s="3525" t="s">
        <v>1383</v>
      </c>
      <c r="R164" s="3360" t="s">
        <v>298</v>
      </c>
      <c r="S164" s="3358" t="s">
        <v>2660</v>
      </c>
      <c r="T164" s="3526" t="s">
        <v>298</v>
      </c>
      <c r="U164" s="3362" t="s">
        <v>2758</v>
      </c>
      <c r="V164" s="3358" t="s">
        <v>2660</v>
      </c>
      <c r="W164" s="3525" t="s">
        <v>2758</v>
      </c>
      <c r="X164" s="3362" t="s">
        <v>2768</v>
      </c>
      <c r="Y164" s="3358" t="s">
        <v>2660</v>
      </c>
      <c r="Z164" s="3527" t="s">
        <v>2768</v>
      </c>
      <c r="AA164" s="2524"/>
      <c r="AB164" s="2524"/>
      <c r="AC164" s="2524"/>
    </row>
    <row r="165" spans="1:29" s="3331" customFormat="1" ht="45">
      <c r="A165" s="2524"/>
      <c r="B165" s="3357" t="s">
        <v>2687</v>
      </c>
      <c r="C165" s="3358" t="s">
        <v>2660</v>
      </c>
      <c r="D165" s="3521" t="s">
        <v>2687</v>
      </c>
      <c r="E165" s="3360" t="s">
        <v>1381</v>
      </c>
      <c r="F165" s="3358" t="s">
        <v>2660</v>
      </c>
      <c r="G165" s="3522" t="s">
        <v>1381</v>
      </c>
      <c r="H165" s="3362" t="s">
        <v>1384</v>
      </c>
      <c r="I165" s="3358" t="s">
        <v>2660</v>
      </c>
      <c r="J165" s="3523" t="s">
        <v>1384</v>
      </c>
      <c r="K165" s="3362" t="s">
        <v>2781</v>
      </c>
      <c r="L165" s="3358" t="s">
        <v>2660</v>
      </c>
      <c r="M165" s="3524" t="s">
        <v>2781</v>
      </c>
      <c r="N165" s="2524"/>
      <c r="O165" s="3357" t="s">
        <v>2687</v>
      </c>
      <c r="P165" s="3358" t="s">
        <v>2660</v>
      </c>
      <c r="Q165" s="3525" t="s">
        <v>2687</v>
      </c>
      <c r="R165" s="3360" t="s">
        <v>1381</v>
      </c>
      <c r="S165" s="3358" t="s">
        <v>2660</v>
      </c>
      <c r="T165" s="3526" t="s">
        <v>1381</v>
      </c>
      <c r="U165" s="3362" t="s">
        <v>1384</v>
      </c>
      <c r="V165" s="3358" t="s">
        <v>2660</v>
      </c>
      <c r="W165" s="3525" t="s">
        <v>1384</v>
      </c>
      <c r="X165" s="3362" t="s">
        <v>2781</v>
      </c>
      <c r="Y165" s="3358" t="s">
        <v>2660</v>
      </c>
      <c r="Z165" s="3527" t="s">
        <v>2781</v>
      </c>
      <c r="AA165" s="2524"/>
      <c r="AB165" s="2524"/>
      <c r="AC165" s="2524"/>
    </row>
    <row r="166" spans="1:29" s="3331" customFormat="1" ht="45">
      <c r="A166" s="2524"/>
      <c r="B166" s="3357" t="s">
        <v>2695</v>
      </c>
      <c r="C166" s="3358" t="s">
        <v>2660</v>
      </c>
      <c r="D166" s="3521" t="s">
        <v>2695</v>
      </c>
      <c r="E166" s="3360" t="s">
        <v>2691</v>
      </c>
      <c r="F166" s="3358" t="s">
        <v>2660</v>
      </c>
      <c r="G166" s="3522" t="s">
        <v>2691</v>
      </c>
      <c r="H166" s="3362" t="s">
        <v>1333</v>
      </c>
      <c r="I166" s="3358" t="s">
        <v>2660</v>
      </c>
      <c r="J166" s="3523" t="s">
        <v>1333</v>
      </c>
      <c r="K166" s="3362" t="s">
        <v>2693</v>
      </c>
      <c r="L166" s="3358" t="s">
        <v>2660</v>
      </c>
      <c r="M166" s="3524" t="s">
        <v>2693</v>
      </c>
      <c r="N166" s="2524"/>
      <c r="O166" s="3357" t="s">
        <v>2695</v>
      </c>
      <c r="P166" s="3358" t="s">
        <v>2660</v>
      </c>
      <c r="Q166" s="3525" t="s">
        <v>2695</v>
      </c>
      <c r="R166" s="3360" t="s">
        <v>2691</v>
      </c>
      <c r="S166" s="3358" t="s">
        <v>2660</v>
      </c>
      <c r="T166" s="3526" t="s">
        <v>2691</v>
      </c>
      <c r="U166" s="3362" t="s">
        <v>1333</v>
      </c>
      <c r="V166" s="3358" t="s">
        <v>2660</v>
      </c>
      <c r="W166" s="3525" t="s">
        <v>1333</v>
      </c>
      <c r="X166" s="3362" t="s">
        <v>2693</v>
      </c>
      <c r="Y166" s="3358" t="s">
        <v>2660</v>
      </c>
      <c r="Z166" s="3527" t="s">
        <v>2693</v>
      </c>
      <c r="AA166" s="2524"/>
      <c r="AB166" s="2524"/>
      <c r="AC166" s="2524"/>
    </row>
    <row r="167" spans="1:29" s="3331" customFormat="1" ht="45">
      <c r="A167" s="2524"/>
      <c r="B167" s="3357" t="s">
        <v>2794</v>
      </c>
      <c r="C167" s="3358" t="s">
        <v>2660</v>
      </c>
      <c r="D167" s="3521" t="s">
        <v>2794</v>
      </c>
      <c r="E167" s="3360" t="s">
        <v>2702</v>
      </c>
      <c r="F167" s="3358" t="s">
        <v>2660</v>
      </c>
      <c r="G167" s="3522" t="s">
        <v>2702</v>
      </c>
      <c r="H167" s="3362" t="s">
        <v>1492</v>
      </c>
      <c r="I167" s="3358" t="s">
        <v>2660</v>
      </c>
      <c r="J167" s="3523" t="s">
        <v>1492</v>
      </c>
      <c r="K167" s="3362" t="s">
        <v>132</v>
      </c>
      <c r="L167" s="3358" t="s">
        <v>2660</v>
      </c>
      <c r="M167" s="3524" t="s">
        <v>132</v>
      </c>
      <c r="N167" s="2524"/>
      <c r="O167" s="3357" t="s">
        <v>2794</v>
      </c>
      <c r="P167" s="3358" t="s">
        <v>2660</v>
      </c>
      <c r="Q167" s="3525" t="s">
        <v>2794</v>
      </c>
      <c r="R167" s="3360" t="s">
        <v>2702</v>
      </c>
      <c r="S167" s="3358" t="s">
        <v>2660</v>
      </c>
      <c r="T167" s="3526" t="s">
        <v>2702</v>
      </c>
      <c r="U167" s="3362" t="s">
        <v>1492</v>
      </c>
      <c r="V167" s="3358" t="s">
        <v>2660</v>
      </c>
      <c r="W167" s="3525" t="s">
        <v>1492</v>
      </c>
      <c r="X167" s="3362" t="s">
        <v>132</v>
      </c>
      <c r="Y167" s="3358" t="s">
        <v>2660</v>
      </c>
      <c r="Z167" s="3527" t="s">
        <v>132</v>
      </c>
      <c r="AA167" s="2524"/>
      <c r="AB167" s="2524"/>
      <c r="AC167" s="2524"/>
    </row>
    <row r="168" spans="1:29" s="3331" customFormat="1" ht="45">
      <c r="A168" s="2524"/>
      <c r="B168" s="3357" t="s">
        <v>2699</v>
      </c>
      <c r="C168" s="3358" t="s">
        <v>2660</v>
      </c>
      <c r="D168" s="3521" t="s">
        <v>2699</v>
      </c>
      <c r="E168" s="3360" t="s">
        <v>2692</v>
      </c>
      <c r="F168" s="3358" t="s">
        <v>2660</v>
      </c>
      <c r="G168" s="3522" t="s">
        <v>2692</v>
      </c>
      <c r="H168" s="3362" t="s">
        <v>2795</v>
      </c>
      <c r="I168" s="3358" t="s">
        <v>2660</v>
      </c>
      <c r="J168" s="3523" t="s">
        <v>2795</v>
      </c>
      <c r="K168" s="3362" t="s">
        <v>2688</v>
      </c>
      <c r="L168" s="3358" t="s">
        <v>2660</v>
      </c>
      <c r="M168" s="3524" t="s">
        <v>2688</v>
      </c>
      <c r="N168" s="2524"/>
      <c r="O168" s="3357" t="s">
        <v>2699</v>
      </c>
      <c r="P168" s="3358" t="s">
        <v>2660</v>
      </c>
      <c r="Q168" s="3525" t="s">
        <v>2699</v>
      </c>
      <c r="R168" s="3360" t="s">
        <v>2692</v>
      </c>
      <c r="S168" s="3358" t="s">
        <v>2660</v>
      </c>
      <c r="T168" s="3526" t="s">
        <v>2692</v>
      </c>
      <c r="U168" s="3362" t="s">
        <v>2795</v>
      </c>
      <c r="V168" s="3358" t="s">
        <v>2660</v>
      </c>
      <c r="W168" s="3525" t="s">
        <v>2795</v>
      </c>
      <c r="X168" s="3362" t="s">
        <v>2688</v>
      </c>
      <c r="Y168" s="3358" t="s">
        <v>2660</v>
      </c>
      <c r="Z168" s="3527" t="s">
        <v>2688</v>
      </c>
      <c r="AA168" s="2524"/>
      <c r="AB168" s="2524"/>
      <c r="AC168" s="2524"/>
    </row>
    <row r="169" spans="1:29" s="3331" customFormat="1" ht="45">
      <c r="A169" s="2524"/>
      <c r="B169" s="3357" t="s">
        <v>2701</v>
      </c>
      <c r="C169" s="3358" t="s">
        <v>2660</v>
      </c>
      <c r="D169" s="3521" t="s">
        <v>2701</v>
      </c>
      <c r="E169" s="3360" t="s">
        <v>2703</v>
      </c>
      <c r="F169" s="3358" t="s">
        <v>2660</v>
      </c>
      <c r="G169" s="3522" t="s">
        <v>2703</v>
      </c>
      <c r="H169" s="3362" t="s">
        <v>2796</v>
      </c>
      <c r="I169" s="3358" t="s">
        <v>2660</v>
      </c>
      <c r="J169" s="3523" t="s">
        <v>2796</v>
      </c>
      <c r="K169" s="3362" t="s">
        <v>1380</v>
      </c>
      <c r="L169" s="3358" t="s">
        <v>2660</v>
      </c>
      <c r="M169" s="3524" t="s">
        <v>1380</v>
      </c>
      <c r="N169" s="2524"/>
      <c r="O169" s="3357" t="s">
        <v>2701</v>
      </c>
      <c r="P169" s="3358" t="s">
        <v>2660</v>
      </c>
      <c r="Q169" s="3525" t="s">
        <v>2701</v>
      </c>
      <c r="R169" s="3360" t="s">
        <v>2703</v>
      </c>
      <c r="S169" s="3358" t="s">
        <v>2660</v>
      </c>
      <c r="T169" s="3526" t="s">
        <v>2703</v>
      </c>
      <c r="U169" s="3362" t="s">
        <v>2796</v>
      </c>
      <c r="V169" s="3358" t="s">
        <v>2660</v>
      </c>
      <c r="W169" s="3525" t="s">
        <v>2796</v>
      </c>
      <c r="X169" s="3362" t="s">
        <v>1380</v>
      </c>
      <c r="Y169" s="3358" t="s">
        <v>2660</v>
      </c>
      <c r="Z169" s="3527" t="s">
        <v>1380</v>
      </c>
      <c r="AA169" s="2524"/>
      <c r="AB169" s="2524"/>
      <c r="AC169" s="2524"/>
    </row>
    <row r="170" spans="1:29" s="3331" customFormat="1" ht="45">
      <c r="A170" s="2524"/>
      <c r="B170" s="3357" t="s">
        <v>2798</v>
      </c>
      <c r="C170" s="3358" t="s">
        <v>2660</v>
      </c>
      <c r="D170" s="3521" t="s">
        <v>2798</v>
      </c>
      <c r="E170" s="3360" t="s">
        <v>2690</v>
      </c>
      <c r="F170" s="3358" t="s">
        <v>2660</v>
      </c>
      <c r="G170" s="3522" t="s">
        <v>2690</v>
      </c>
      <c r="H170" s="3362" t="s">
        <v>2698</v>
      </c>
      <c r="I170" s="3358" t="s">
        <v>2660</v>
      </c>
      <c r="J170" s="3523" t="s">
        <v>2698</v>
      </c>
      <c r="K170" s="3362" t="s">
        <v>2799</v>
      </c>
      <c r="L170" s="3358" t="s">
        <v>2660</v>
      </c>
      <c r="M170" s="3524" t="s">
        <v>2799</v>
      </c>
      <c r="N170" s="2524"/>
      <c r="O170" s="3357" t="s">
        <v>2798</v>
      </c>
      <c r="P170" s="3358" t="s">
        <v>2660</v>
      </c>
      <c r="Q170" s="3525" t="s">
        <v>2798</v>
      </c>
      <c r="R170" s="3360" t="s">
        <v>2690</v>
      </c>
      <c r="S170" s="3358" t="s">
        <v>2660</v>
      </c>
      <c r="T170" s="3526" t="s">
        <v>2690</v>
      </c>
      <c r="U170" s="3362" t="s">
        <v>2698</v>
      </c>
      <c r="V170" s="3358" t="s">
        <v>2660</v>
      </c>
      <c r="W170" s="3525" t="s">
        <v>2698</v>
      </c>
      <c r="X170" s="3362" t="s">
        <v>2799</v>
      </c>
      <c r="Y170" s="3358" t="s">
        <v>2660</v>
      </c>
      <c r="Z170" s="3527" t="s">
        <v>2799</v>
      </c>
      <c r="AA170" s="2524"/>
      <c r="AB170" s="2524"/>
      <c r="AC170" s="2524"/>
    </row>
    <row r="171" spans="1:29" s="3331" customFormat="1" ht="45">
      <c r="A171" s="2524"/>
      <c r="B171" s="3357" t="s">
        <v>2800</v>
      </c>
      <c r="C171" s="3358" t="s">
        <v>2660</v>
      </c>
      <c r="D171" s="3521" t="s">
        <v>2800</v>
      </c>
      <c r="E171" s="3360" t="s">
        <v>2704</v>
      </c>
      <c r="F171" s="3358" t="s">
        <v>2660</v>
      </c>
      <c r="G171" s="3522" t="s">
        <v>2704</v>
      </c>
      <c r="H171" s="3362" t="s">
        <v>2801</v>
      </c>
      <c r="I171" s="3358" t="s">
        <v>2660</v>
      </c>
      <c r="J171" s="3523" t="s">
        <v>2801</v>
      </c>
      <c r="K171" s="3362" t="s">
        <v>2802</v>
      </c>
      <c r="L171" s="3358" t="s">
        <v>2660</v>
      </c>
      <c r="M171" s="3524" t="s">
        <v>2802</v>
      </c>
      <c r="N171" s="2524"/>
      <c r="O171" s="3357" t="s">
        <v>2800</v>
      </c>
      <c r="P171" s="3358" t="s">
        <v>2660</v>
      </c>
      <c r="Q171" s="3525" t="s">
        <v>2800</v>
      </c>
      <c r="R171" s="3360" t="s">
        <v>2704</v>
      </c>
      <c r="S171" s="3358" t="s">
        <v>2660</v>
      </c>
      <c r="T171" s="3526" t="s">
        <v>2704</v>
      </c>
      <c r="U171" s="3362" t="s">
        <v>2801</v>
      </c>
      <c r="V171" s="3358" t="s">
        <v>2660</v>
      </c>
      <c r="W171" s="3525" t="s">
        <v>2801</v>
      </c>
      <c r="X171" s="3362" t="s">
        <v>2802</v>
      </c>
      <c r="Y171" s="3358" t="s">
        <v>2660</v>
      </c>
      <c r="Z171" s="3527" t="s">
        <v>2802</v>
      </c>
      <c r="AA171" s="2524"/>
      <c r="AB171" s="2524"/>
      <c r="AC171" s="2524"/>
    </row>
    <row r="172" spans="1:29" s="3331" customFormat="1" ht="45">
      <c r="A172" s="2524"/>
      <c r="B172" s="3357"/>
      <c r="C172" s="3358" t="s">
        <v>2660</v>
      </c>
      <c r="D172" s="3521"/>
      <c r="E172" s="3360" t="s">
        <v>2694</v>
      </c>
      <c r="F172" s="3358" t="s">
        <v>2660</v>
      </c>
      <c r="G172" s="3522" t="s">
        <v>2694</v>
      </c>
      <c r="H172" s="3362" t="s">
        <v>2697</v>
      </c>
      <c r="I172" s="3358" t="s">
        <v>2660</v>
      </c>
      <c r="J172" s="3523" t="s">
        <v>2697</v>
      </c>
      <c r="K172" s="3362"/>
      <c r="L172" s="3358" t="s">
        <v>2660</v>
      </c>
      <c r="M172" s="3524"/>
      <c r="N172" s="2524"/>
      <c r="O172" s="3357"/>
      <c r="P172" s="3358" t="s">
        <v>2660</v>
      </c>
      <c r="Q172" s="3525"/>
      <c r="R172" s="3360" t="s">
        <v>2694</v>
      </c>
      <c r="S172" s="3358" t="s">
        <v>2660</v>
      </c>
      <c r="T172" s="3526" t="s">
        <v>2694</v>
      </c>
      <c r="U172" s="3362" t="s">
        <v>2697</v>
      </c>
      <c r="V172" s="3358" t="s">
        <v>2660</v>
      </c>
      <c r="W172" s="3525" t="s">
        <v>2697</v>
      </c>
      <c r="X172" s="3362"/>
      <c r="Y172" s="3358" t="s">
        <v>2660</v>
      </c>
      <c r="Z172" s="3527"/>
      <c r="AA172" s="2524"/>
      <c r="AB172" s="2524"/>
      <c r="AC172" s="2524"/>
    </row>
    <row r="173" spans="1:29" s="3331" customFormat="1" ht="15">
      <c r="A173" s="3488"/>
      <c r="B173" s="3489"/>
      <c r="C173" s="3490"/>
      <c r="D173" s="3490"/>
      <c r="E173" s="3490"/>
      <c r="F173" s="3490"/>
      <c r="G173" s="3490"/>
      <c r="H173" s="3490"/>
      <c r="I173" s="3490"/>
      <c r="J173" s="3490"/>
      <c r="K173" s="3490"/>
      <c r="L173" s="3490"/>
      <c r="M173" s="3491"/>
      <c r="N173" s="3488"/>
      <c r="O173" s="3511"/>
      <c r="P173" s="3512"/>
      <c r="Q173" s="3512"/>
      <c r="R173" s="3512"/>
      <c r="S173" s="3512"/>
      <c r="T173" s="3512"/>
      <c r="U173" s="3512"/>
      <c r="V173" s="3512"/>
      <c r="W173" s="3512"/>
      <c r="X173" s="3512"/>
      <c r="Y173" s="3512"/>
      <c r="Z173" s="3515"/>
      <c r="AA173" s="3488"/>
      <c r="AB173" s="3488"/>
      <c r="AC173" s="3488"/>
    </row>
    <row r="174" spans="1:29" s="3331" customFormat="1" ht="15">
      <c r="A174" s="311"/>
      <c r="B174" s="311"/>
      <c r="C174" s="311"/>
      <c r="D174" s="311"/>
      <c r="E174" s="311"/>
      <c r="F174" s="311"/>
      <c r="G174" s="311"/>
      <c r="H174" s="311"/>
      <c r="I174" s="311"/>
      <c r="J174" s="311"/>
      <c r="K174" s="311"/>
      <c r="L174" s="311"/>
      <c r="M174" s="311"/>
      <c r="N174" s="3488"/>
      <c r="O174" s="311"/>
      <c r="P174" s="311"/>
      <c r="Q174" s="311"/>
      <c r="R174" s="311"/>
      <c r="S174" s="311"/>
      <c r="T174" s="311"/>
      <c r="U174" s="311"/>
      <c r="V174" s="311"/>
      <c r="W174" s="311"/>
      <c r="X174" s="311"/>
      <c r="Y174" s="311"/>
      <c r="Z174" s="311"/>
      <c r="AA174" s="3514"/>
      <c r="AB174" s="311"/>
      <c r="AC174" s="311"/>
    </row>
  </sheetData>
  <mergeCells count="55">
    <mergeCell ref="S11:T11"/>
    <mergeCell ref="C11:D11"/>
    <mergeCell ref="F11:G11"/>
    <mergeCell ref="I11:J11"/>
    <mergeCell ref="L11:M11"/>
    <mergeCell ref="P11:Q11"/>
    <mergeCell ref="BD40:BD41"/>
    <mergeCell ref="V11:W11"/>
    <mergeCell ref="Y11:Z11"/>
    <mergeCell ref="BD12:BD13"/>
    <mergeCell ref="BD15:BD16"/>
    <mergeCell ref="BD18:BD19"/>
    <mergeCell ref="BD21:BD22"/>
    <mergeCell ref="BD24:BD25"/>
    <mergeCell ref="BD28:BD29"/>
    <mergeCell ref="BD31:BD32"/>
    <mergeCell ref="BD34:BD35"/>
    <mergeCell ref="BD37:BD38"/>
    <mergeCell ref="BD44:BD45"/>
    <mergeCell ref="BD47:BD48"/>
    <mergeCell ref="BD50:BD51"/>
    <mergeCell ref="C53:D53"/>
    <mergeCell ref="F53:G53"/>
    <mergeCell ref="I53:J53"/>
    <mergeCell ref="L53:M53"/>
    <mergeCell ref="P53:Q53"/>
    <mergeCell ref="S53:T53"/>
    <mergeCell ref="V53:W53"/>
    <mergeCell ref="Y53:Z53"/>
    <mergeCell ref="BD53:BD54"/>
    <mergeCell ref="BD56:BD57"/>
    <mergeCell ref="BD60:BD61"/>
    <mergeCell ref="AE63:AU64"/>
    <mergeCell ref="BD63:BD64"/>
    <mergeCell ref="AE66:AQ68"/>
    <mergeCell ref="BD66:BD67"/>
    <mergeCell ref="BD69:BD70"/>
    <mergeCell ref="AG70:AU70"/>
    <mergeCell ref="BD72:BD73"/>
    <mergeCell ref="Y137:Z137"/>
    <mergeCell ref="S95:T95"/>
    <mergeCell ref="V95:W95"/>
    <mergeCell ref="Y95:Z95"/>
    <mergeCell ref="C137:D137"/>
    <mergeCell ref="F137:G137"/>
    <mergeCell ref="I137:J137"/>
    <mergeCell ref="L137:M137"/>
    <mergeCell ref="P137:Q137"/>
    <mergeCell ref="S137:T137"/>
    <mergeCell ref="V137:W137"/>
    <mergeCell ref="C95:D95"/>
    <mergeCell ref="F95:G95"/>
    <mergeCell ref="I95:J95"/>
    <mergeCell ref="L95:M95"/>
    <mergeCell ref="P95:Q95"/>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A18E7-857E-42D5-ACBE-7DF4A4265B73}">
  <dimension ref="A1:AI339"/>
  <sheetViews>
    <sheetView zoomScaleNormal="100" workbookViewId="0">
      <selection sqref="A1:U1"/>
    </sheetView>
  </sheetViews>
  <sheetFormatPr baseColWidth="10" defaultRowHeight="46.5"/>
  <cols>
    <col min="1" max="1" width="4.85546875" style="2087" customWidth="1"/>
    <col min="2" max="2" width="6" style="3553" customWidth="1"/>
    <col min="3" max="3" width="16.140625" style="3558" customWidth="1"/>
    <col min="4" max="4" width="18.140625" style="3559" customWidth="1"/>
    <col min="5" max="5" width="6.140625" style="2087" customWidth="1"/>
    <col min="6" max="6" width="4.85546875" style="2087" customWidth="1"/>
    <col min="7" max="7" width="6" style="3553" customWidth="1"/>
    <col min="8" max="8" width="11.42578125" style="2087"/>
    <col min="9" max="9" width="18.140625" style="3559" customWidth="1"/>
    <col min="10" max="10" width="6.140625" style="2087" customWidth="1"/>
    <col min="11" max="11" width="4.85546875" style="2087" customWidth="1"/>
    <col min="12" max="12" width="7.42578125" style="3553" customWidth="1"/>
    <col min="13" max="13" width="11.42578125" style="2087"/>
    <col min="14" max="14" width="18.140625" style="3559" customWidth="1"/>
    <col min="15" max="15" width="6.140625" style="2087" customWidth="1"/>
    <col min="16" max="16" width="8.5703125" style="2087" customWidth="1"/>
    <col min="17" max="17" width="6" style="3553" customWidth="1"/>
    <col min="18" max="18" width="11.42578125" style="2087"/>
    <col min="19" max="19" width="18.140625" style="3559" customWidth="1"/>
    <col min="20" max="20" width="11.42578125" style="2087"/>
    <col min="21" max="21" width="8.42578125" style="2087" customWidth="1"/>
    <col min="22" max="16384" width="11.42578125" style="2087"/>
  </cols>
  <sheetData>
    <row r="1" spans="1:30" ht="44.25" customHeight="1">
      <c r="A1" s="5659" t="s">
        <v>2841</v>
      </c>
      <c r="B1" s="5659"/>
      <c r="C1" s="5659"/>
      <c r="D1" s="5659"/>
      <c r="E1" s="5659"/>
      <c r="F1" s="5659"/>
      <c r="G1" s="5659"/>
      <c r="H1" s="5659"/>
      <c r="I1" s="5659"/>
      <c r="J1" s="5659"/>
      <c r="K1" s="5659"/>
      <c r="L1" s="5659"/>
      <c r="M1" s="5659"/>
      <c r="N1" s="5659"/>
      <c r="O1" s="5659"/>
      <c r="P1" s="5659"/>
      <c r="Q1" s="5659"/>
      <c r="R1" s="5659"/>
      <c r="S1" s="5659"/>
      <c r="T1" s="5659"/>
      <c r="U1" s="5659"/>
      <c r="V1" s="3528" t="s">
        <v>1658</v>
      </c>
      <c r="W1" s="3529"/>
      <c r="X1" s="3529"/>
      <c r="Y1" s="3529"/>
      <c r="Z1" s="3529"/>
      <c r="AA1" s="3529"/>
      <c r="AB1" s="3530" t="str">
        <f ca="1">"Page "&amp;_xlfn.SHEET()&amp;" sur "&amp;_xlfn.SHEETS()</f>
        <v>Page 26 sur 28</v>
      </c>
      <c r="AC1" s="3531"/>
      <c r="AD1" s="3531"/>
    </row>
    <row r="2" spans="1:30" ht="15.75" customHeight="1">
      <c r="A2" s="2099"/>
      <c r="B2" s="3532"/>
      <c r="C2" s="3533"/>
      <c r="D2" s="3534"/>
      <c r="E2" s="2099"/>
      <c r="F2" s="2099"/>
      <c r="G2" s="3532"/>
      <c r="H2" s="2099"/>
      <c r="I2" s="3534"/>
      <c r="J2" s="2099"/>
      <c r="K2" s="2099"/>
      <c r="L2" s="3532"/>
      <c r="M2" s="2099"/>
      <c r="N2" s="3534"/>
      <c r="O2" s="2099"/>
      <c r="P2" s="2099"/>
      <c r="Q2" s="3532"/>
      <c r="R2" s="2099"/>
      <c r="S2" s="3534"/>
      <c r="T2" s="2099"/>
      <c r="U2" s="2099"/>
      <c r="V2" s="2099"/>
      <c r="W2" s="2099"/>
      <c r="X2" s="2099"/>
      <c r="Y2" s="2099"/>
      <c r="Z2" s="2099"/>
      <c r="AA2" s="2099"/>
      <c r="AB2" s="2099"/>
      <c r="AC2" s="2099"/>
      <c r="AD2" s="2099"/>
    </row>
    <row r="3" spans="1:30" ht="33.75">
      <c r="A3" s="2099"/>
      <c r="B3" s="3532"/>
      <c r="C3" s="3535" t="s">
        <v>2842</v>
      </c>
      <c r="D3" s="3534"/>
      <c r="E3" s="2099"/>
      <c r="F3" s="2099"/>
      <c r="G3" s="3532"/>
      <c r="H3" s="2099"/>
      <c r="I3" s="3534"/>
      <c r="J3" s="2099"/>
      <c r="K3" s="2099"/>
      <c r="L3" s="3532"/>
      <c r="M3" s="2099"/>
      <c r="N3" s="3534"/>
      <c r="O3" s="3536"/>
      <c r="P3" s="2099"/>
      <c r="Q3" s="3532"/>
      <c r="R3" s="2099"/>
      <c r="S3" s="3534"/>
      <c r="T3" s="2099"/>
      <c r="U3" s="2099"/>
      <c r="V3" s="2099"/>
      <c r="W3" s="2099"/>
      <c r="X3" s="2099"/>
      <c r="Y3" s="2099"/>
      <c r="Z3" s="2099"/>
      <c r="AA3" s="2099"/>
      <c r="AB3" s="2099"/>
      <c r="AC3" s="2099"/>
      <c r="AD3" s="2099"/>
    </row>
    <row r="4" spans="1:30" ht="21">
      <c r="A4" s="2099"/>
      <c r="B4" s="3532"/>
      <c r="C4" s="3537" t="s">
        <v>2843</v>
      </c>
      <c r="D4" s="3538" t="s">
        <v>2844</v>
      </c>
      <c r="E4" s="2099"/>
      <c r="F4" s="2099"/>
      <c r="G4" s="3532"/>
      <c r="H4" s="2099"/>
      <c r="I4" s="3534"/>
      <c r="J4" s="2099"/>
      <c r="K4" s="2099"/>
      <c r="L4" s="3532"/>
      <c r="M4" s="2099"/>
      <c r="N4" s="3537" t="s">
        <v>2843</v>
      </c>
      <c r="O4" s="3539" t="s">
        <v>2845</v>
      </c>
      <c r="P4" s="3540"/>
      <c r="Q4" s="3532"/>
      <c r="R4" s="2099"/>
      <c r="S4" s="3541"/>
      <c r="T4" s="3537" t="s">
        <v>2843</v>
      </c>
      <c r="U4" s="3539" t="s">
        <v>2846</v>
      </c>
      <c r="V4" s="3540"/>
      <c r="W4" s="2099"/>
      <c r="X4" s="2099"/>
      <c r="Y4" s="2099"/>
      <c r="Z4" s="3537" t="s">
        <v>2843</v>
      </c>
      <c r="AA4" s="3539" t="s">
        <v>2847</v>
      </c>
      <c r="AB4" s="3540"/>
      <c r="AC4" s="2099"/>
      <c r="AD4" s="2099"/>
    </row>
    <row r="5" spans="1:30" ht="23.25">
      <c r="A5" s="2099"/>
      <c r="B5" s="3532"/>
      <c r="C5" s="3542"/>
      <c r="D5" s="3538"/>
      <c r="E5" s="2099"/>
      <c r="F5" s="2099"/>
      <c r="G5" s="3532"/>
      <c r="H5" s="2099"/>
      <c r="I5" s="3534"/>
      <c r="J5" s="2099"/>
      <c r="K5" s="2099"/>
      <c r="L5" s="3532"/>
      <c r="M5" s="2099"/>
      <c r="N5" s="3543"/>
      <c r="O5" s="3536"/>
      <c r="P5" s="2099"/>
      <c r="Q5" s="3532"/>
      <c r="R5" s="2099"/>
      <c r="S5" s="3541"/>
      <c r="T5" s="3544"/>
      <c r="U5" s="2099"/>
      <c r="V5" s="2099"/>
      <c r="W5" s="2099"/>
      <c r="X5" s="2099"/>
      <c r="Y5" s="2099"/>
      <c r="Z5" s="2099"/>
      <c r="AA5" s="2099"/>
      <c r="AB5" s="2099"/>
      <c r="AC5" s="2099"/>
      <c r="AD5" s="2099"/>
    </row>
    <row r="6" spans="1:30" ht="21">
      <c r="A6" s="2099"/>
      <c r="B6" s="3532"/>
      <c r="C6" s="3537" t="s">
        <v>2843</v>
      </c>
      <c r="D6" s="3545" t="s">
        <v>2848</v>
      </c>
      <c r="E6" s="2099"/>
      <c r="F6" s="2099"/>
      <c r="G6" s="3532"/>
      <c r="H6" s="2099"/>
      <c r="I6" s="3534"/>
      <c r="J6" s="2099"/>
      <c r="K6" s="2099"/>
      <c r="L6" s="3532"/>
      <c r="M6" s="2099"/>
      <c r="N6" s="3537" t="s">
        <v>2843</v>
      </c>
      <c r="O6" s="3539" t="s">
        <v>2849</v>
      </c>
      <c r="P6" s="3540"/>
      <c r="Q6" s="3532"/>
      <c r="R6" s="2099"/>
      <c r="S6" s="3541"/>
      <c r="T6" s="3537" t="s">
        <v>2843</v>
      </c>
      <c r="U6" s="3539" t="s">
        <v>2850</v>
      </c>
      <c r="V6" s="3540"/>
      <c r="W6" s="2099"/>
      <c r="X6" s="2099"/>
      <c r="Y6" s="2099"/>
      <c r="Z6" s="3537" t="s">
        <v>2843</v>
      </c>
      <c r="AA6" s="3539" t="s">
        <v>2851</v>
      </c>
      <c r="AB6" s="3540"/>
      <c r="AC6" s="2099"/>
      <c r="AD6" s="2099"/>
    </row>
    <row r="7" spans="1:30" ht="23.25">
      <c r="A7" s="2099"/>
      <c r="B7" s="3532"/>
      <c r="C7" s="3542"/>
      <c r="D7" s="3538"/>
      <c r="E7" s="2099"/>
      <c r="F7" s="2099"/>
      <c r="G7" s="3532"/>
      <c r="H7" s="2099"/>
      <c r="I7" s="3534"/>
      <c r="J7" s="2099"/>
      <c r="K7" s="2099"/>
      <c r="L7" s="3532"/>
      <c r="M7" s="2099"/>
      <c r="N7" s="3543"/>
      <c r="O7" s="2099"/>
      <c r="P7" s="2099"/>
      <c r="Q7" s="3532"/>
      <c r="R7" s="2099"/>
      <c r="S7" s="3541"/>
      <c r="T7" s="2099"/>
      <c r="U7" s="2099"/>
      <c r="V7" s="2099"/>
      <c r="W7" s="2099"/>
      <c r="X7" s="2099"/>
      <c r="Y7" s="2099"/>
      <c r="Z7" s="2099"/>
      <c r="AA7" s="2099"/>
      <c r="AB7" s="2099"/>
      <c r="AC7" s="2099"/>
      <c r="AD7" s="2099"/>
    </row>
    <row r="8" spans="1:30" ht="21">
      <c r="A8" s="2099"/>
      <c r="B8" s="3532"/>
      <c r="C8" s="3537" t="s">
        <v>2843</v>
      </c>
      <c r="D8" s="3539" t="s">
        <v>2852</v>
      </c>
      <c r="E8" s="2099"/>
      <c r="F8" s="2099"/>
      <c r="G8" s="3532"/>
      <c r="H8" s="2099"/>
      <c r="I8" s="3534"/>
      <c r="J8" s="2099"/>
      <c r="K8" s="2099"/>
      <c r="L8" s="3532"/>
      <c r="M8" s="2099"/>
      <c r="N8" s="3537" t="s">
        <v>2843</v>
      </c>
      <c r="O8" s="3539" t="s">
        <v>2853</v>
      </c>
      <c r="P8" s="3540"/>
      <c r="Q8" s="3532"/>
      <c r="R8" s="2099"/>
      <c r="S8" s="3541"/>
      <c r="T8" s="3537" t="s">
        <v>2843</v>
      </c>
      <c r="U8" s="3539" t="s">
        <v>2854</v>
      </c>
      <c r="V8" s="3540"/>
      <c r="W8" s="2099"/>
      <c r="X8" s="2099"/>
      <c r="Y8" s="2099"/>
      <c r="Z8" s="3537" t="s">
        <v>2843</v>
      </c>
      <c r="AA8" s="3539" t="s">
        <v>2855</v>
      </c>
      <c r="AB8" s="3540"/>
      <c r="AC8" s="2099"/>
      <c r="AD8" s="2099"/>
    </row>
    <row r="9" spans="1:30" ht="19.5" customHeight="1">
      <c r="A9" s="2099"/>
      <c r="B9" s="3532"/>
      <c r="C9" s="3533"/>
      <c r="D9" s="3534"/>
      <c r="E9" s="2099"/>
      <c r="F9" s="2099"/>
      <c r="G9" s="3532"/>
      <c r="H9" s="2099"/>
      <c r="I9" s="3534"/>
      <c r="J9" s="2099"/>
      <c r="K9" s="2099"/>
      <c r="L9" s="3532"/>
      <c r="M9" s="2099"/>
      <c r="N9" s="3534"/>
      <c r="O9" s="2099"/>
      <c r="P9" s="2099"/>
      <c r="Q9" s="3532"/>
      <c r="R9" s="2099"/>
      <c r="S9" s="3534"/>
      <c r="T9" s="2099"/>
      <c r="U9" s="2099"/>
      <c r="V9" s="2099"/>
      <c r="W9" s="2099"/>
      <c r="X9" s="2099"/>
      <c r="Y9" s="2099"/>
      <c r="Z9" s="2099"/>
      <c r="AA9" s="2099"/>
      <c r="AB9" s="2099"/>
      <c r="AC9" s="2099"/>
      <c r="AD9" s="2099"/>
    </row>
    <row r="10" spans="1:30" ht="39" customHeight="1">
      <c r="A10" s="2099"/>
      <c r="B10" s="3532"/>
      <c r="C10" s="3546" t="s">
        <v>2856</v>
      </c>
      <c r="D10" s="3547" t="s">
        <v>2857</v>
      </c>
      <c r="E10" s="3548"/>
      <c r="F10" s="3548"/>
      <c r="G10" s="3549"/>
      <c r="H10" s="3548"/>
      <c r="I10" s="3550"/>
      <c r="J10" s="3548"/>
      <c r="K10" s="3548"/>
      <c r="L10" s="3549"/>
      <c r="M10" s="3548"/>
      <c r="N10" s="3550"/>
      <c r="O10" s="3548"/>
      <c r="P10" s="3548"/>
      <c r="Q10" s="3549"/>
      <c r="R10" s="3548"/>
      <c r="S10" s="3550"/>
      <c r="T10" s="3548"/>
      <c r="U10" s="3548"/>
      <c r="V10" s="3548"/>
      <c r="W10" s="3548"/>
      <c r="X10" s="3548"/>
      <c r="Y10" s="3548"/>
      <c r="Z10" s="3548"/>
      <c r="AA10" s="2099"/>
      <c r="AB10" s="2099"/>
      <c r="AC10" s="2099"/>
      <c r="AD10" s="2099"/>
    </row>
    <row r="11" spans="1:30" ht="19.5" customHeight="1">
      <c r="A11" s="2099"/>
      <c r="B11" s="3532"/>
      <c r="C11" s="3533"/>
      <c r="D11" s="3534"/>
      <c r="E11" s="2099"/>
      <c r="F11" s="2099"/>
      <c r="G11" s="3532"/>
      <c r="H11" s="2099"/>
      <c r="I11" s="3534"/>
      <c r="J11" s="2099"/>
      <c r="K11" s="2099"/>
      <c r="L11" s="3532"/>
      <c r="M11" s="2099"/>
      <c r="N11" s="3534"/>
      <c r="O11" s="2099"/>
      <c r="P11" s="2099"/>
      <c r="Q11" s="3532"/>
      <c r="R11" s="2099"/>
      <c r="S11" s="3534"/>
      <c r="T11" s="2099"/>
      <c r="U11" s="2099"/>
      <c r="V11" s="2099"/>
      <c r="W11" s="2099"/>
      <c r="X11" s="2099"/>
      <c r="Y11" s="2099"/>
      <c r="Z11" s="2099"/>
      <c r="AA11" s="2099"/>
      <c r="AB11" s="2099"/>
      <c r="AC11" s="2099"/>
      <c r="AD11" s="2099"/>
    </row>
    <row r="12" spans="1:30" ht="38.25" customHeight="1">
      <c r="A12" s="2099"/>
      <c r="B12" s="3532"/>
      <c r="C12" s="3546" t="s">
        <v>2856</v>
      </c>
      <c r="D12" s="3547" t="s">
        <v>2858</v>
      </c>
      <c r="E12" s="3548"/>
      <c r="F12" s="3548"/>
      <c r="G12" s="3549"/>
      <c r="H12" s="3548"/>
      <c r="I12" s="3550"/>
      <c r="J12" s="3548"/>
      <c r="K12" s="3548"/>
      <c r="L12" s="3549"/>
      <c r="M12" s="3548"/>
      <c r="N12" s="3550"/>
      <c r="O12" s="3548"/>
      <c r="P12" s="3548"/>
      <c r="Q12" s="3549"/>
      <c r="R12" s="3548"/>
      <c r="S12" s="3550"/>
      <c r="T12" s="3548"/>
      <c r="U12" s="3548"/>
      <c r="V12" s="3548"/>
      <c r="W12" s="3548"/>
      <c r="X12" s="3548"/>
      <c r="Y12" s="3548"/>
      <c r="Z12" s="3548"/>
      <c r="AA12" s="3548"/>
      <c r="AB12" s="3548"/>
      <c r="AC12" s="3548"/>
      <c r="AD12" s="3548"/>
    </row>
    <row r="13" spans="1:30" ht="19.5" customHeight="1">
      <c r="A13" s="2099"/>
      <c r="B13" s="3532"/>
      <c r="C13" s="3533"/>
      <c r="D13" s="3534"/>
      <c r="E13" s="2099"/>
      <c r="F13" s="2099"/>
      <c r="G13" s="3532"/>
      <c r="H13" s="2099"/>
      <c r="I13" s="3534"/>
      <c r="J13" s="2099"/>
      <c r="K13" s="2099"/>
      <c r="L13" s="3532"/>
      <c r="M13" s="2099"/>
      <c r="N13" s="3534"/>
      <c r="O13" s="2099"/>
      <c r="P13" s="2099"/>
      <c r="Q13" s="3532"/>
      <c r="R13" s="2099"/>
      <c r="S13" s="3534"/>
      <c r="T13" s="2099"/>
      <c r="U13" s="2099"/>
      <c r="V13" s="2099"/>
      <c r="W13" s="2099"/>
      <c r="X13" s="2099"/>
      <c r="Y13" s="2099"/>
      <c r="Z13" s="2099"/>
      <c r="AA13" s="2099"/>
      <c r="AB13" s="2099"/>
      <c r="AC13" s="2099"/>
      <c r="AD13" s="2099"/>
    </row>
    <row r="14" spans="1:30" ht="47.25">
      <c r="A14" s="2099"/>
      <c r="B14" s="2099"/>
      <c r="C14" s="2087"/>
      <c r="D14" s="3551" t="s">
        <v>2859</v>
      </c>
      <c r="E14" s="3552" t="s">
        <v>2860</v>
      </c>
      <c r="F14" s="2416"/>
      <c r="G14" s="2087"/>
      <c r="H14" s="3552" t="s">
        <v>2861</v>
      </c>
      <c r="I14" s="3552" t="s">
        <v>2862</v>
      </c>
      <c r="J14" s="3552" t="s">
        <v>2863</v>
      </c>
      <c r="M14" s="3554" t="s">
        <v>2864</v>
      </c>
      <c r="N14" s="3554" t="s">
        <v>2865</v>
      </c>
      <c r="O14" s="2416"/>
      <c r="P14" s="3554" t="s">
        <v>2866</v>
      </c>
      <c r="Q14" s="2416"/>
      <c r="S14" s="2416"/>
      <c r="T14" s="2416"/>
      <c r="U14" s="2416"/>
      <c r="V14" s="2416"/>
      <c r="W14" s="2416"/>
      <c r="X14" s="3555" t="s">
        <v>2867</v>
      </c>
      <c r="Y14" s="2416"/>
      <c r="AB14" s="3556" t="s">
        <v>2868</v>
      </c>
    </row>
    <row r="15" spans="1:30" ht="19.5" customHeight="1">
      <c r="A15" s="2099"/>
      <c r="B15" s="3532"/>
      <c r="C15" s="3533"/>
      <c r="D15" s="3534"/>
      <c r="E15" s="2099"/>
      <c r="F15" s="2099"/>
      <c r="G15" s="3532"/>
      <c r="H15" s="2099"/>
      <c r="I15" s="3534"/>
      <c r="J15" s="2099"/>
      <c r="K15" s="2099"/>
      <c r="L15" s="3532"/>
      <c r="M15" s="2099"/>
      <c r="N15" s="3534"/>
      <c r="O15" s="2099"/>
      <c r="P15" s="2099"/>
      <c r="Q15" s="3532"/>
      <c r="R15" s="2099"/>
      <c r="S15" s="3534"/>
      <c r="T15" s="2099"/>
      <c r="U15" s="2099"/>
      <c r="V15" s="2099"/>
      <c r="W15" s="2099"/>
      <c r="X15" s="2099"/>
      <c r="Y15" s="2099"/>
      <c r="Z15" s="2099"/>
      <c r="AA15" s="2099"/>
      <c r="AB15" s="2099"/>
      <c r="AC15" s="2099"/>
      <c r="AD15" s="2099"/>
    </row>
    <row r="16" spans="1:30">
      <c r="A16" s="3557">
        <v>1</v>
      </c>
      <c r="B16" s="3553" t="s">
        <v>2869</v>
      </c>
      <c r="C16" s="3558" t="s">
        <v>2870</v>
      </c>
      <c r="D16" s="3559" t="s">
        <v>2871</v>
      </c>
      <c r="E16" s="3560"/>
      <c r="F16" s="3557">
        <v>325</v>
      </c>
      <c r="G16" s="3553" t="s">
        <v>2872</v>
      </c>
      <c r="H16" s="3558" t="s">
        <v>2873</v>
      </c>
      <c r="I16" s="3559" t="s">
        <v>2874</v>
      </c>
      <c r="J16" s="3560"/>
      <c r="K16" s="3557">
        <v>649</v>
      </c>
      <c r="L16" s="3553" t="s">
        <v>2875</v>
      </c>
      <c r="M16" s="3558" t="s">
        <v>2876</v>
      </c>
      <c r="N16" s="3559" t="s">
        <v>2877</v>
      </c>
      <c r="O16" s="3560"/>
      <c r="P16" s="3557">
        <v>973</v>
      </c>
      <c r="Q16" s="3553" t="s">
        <v>2878</v>
      </c>
      <c r="R16" s="3558" t="s">
        <v>2879</v>
      </c>
      <c r="S16" s="3559" t="s">
        <v>2880</v>
      </c>
      <c r="T16" s="2099"/>
      <c r="U16" s="3561" t="s">
        <v>2881</v>
      </c>
      <c r="W16" s="3560"/>
      <c r="X16" s="3562"/>
      <c r="Y16" s="3562"/>
      <c r="Z16" s="3562"/>
      <c r="AA16" s="3562"/>
      <c r="AB16" s="3562"/>
      <c r="AC16" s="3562"/>
      <c r="AD16" s="3562"/>
    </row>
    <row r="17" spans="1:35">
      <c r="A17" s="3557">
        <v>2</v>
      </c>
      <c r="B17" s="3553" t="s">
        <v>2882</v>
      </c>
      <c r="C17" s="3558" t="s">
        <v>2883</v>
      </c>
      <c r="D17" s="3559" t="s">
        <v>2884</v>
      </c>
      <c r="E17" s="3560"/>
      <c r="F17" s="3557">
        <v>326</v>
      </c>
      <c r="G17" s="3553" t="s">
        <v>2885</v>
      </c>
      <c r="H17" s="3558" t="s">
        <v>2886</v>
      </c>
      <c r="I17" s="3559" t="s">
        <v>2887</v>
      </c>
      <c r="J17" s="3560"/>
      <c r="K17" s="3557">
        <v>650</v>
      </c>
      <c r="L17" s="3553" t="s">
        <v>2888</v>
      </c>
      <c r="M17" s="3558" t="s">
        <v>2889</v>
      </c>
      <c r="N17" s="3559" t="s">
        <v>2890</v>
      </c>
      <c r="O17" s="3560"/>
      <c r="P17" s="3557">
        <v>974</v>
      </c>
      <c r="Q17" s="3553" t="s">
        <v>2891</v>
      </c>
      <c r="R17" s="3558" t="s">
        <v>2892</v>
      </c>
      <c r="S17" s="3559" t="s">
        <v>2893</v>
      </c>
      <c r="T17" s="2099"/>
      <c r="U17" s="3537" t="s">
        <v>2843</v>
      </c>
      <c r="V17" s="3563" t="s">
        <v>2894</v>
      </c>
      <c r="W17" s="3564"/>
      <c r="X17" s="3565"/>
      <c r="Y17" s="3562"/>
      <c r="Z17" s="3562"/>
      <c r="AA17" s="3562"/>
      <c r="AB17" s="3562"/>
      <c r="AC17" s="3562"/>
      <c r="AD17" s="3562"/>
      <c r="AH17" s="3566"/>
    </row>
    <row r="18" spans="1:35">
      <c r="A18" s="3557">
        <v>3</v>
      </c>
      <c r="B18" s="3553" t="s">
        <v>2895</v>
      </c>
      <c r="C18" s="3558" t="s">
        <v>2896</v>
      </c>
      <c r="D18" s="3559" t="s">
        <v>2897</v>
      </c>
      <c r="E18" s="3560"/>
      <c r="F18" s="3557">
        <v>327</v>
      </c>
      <c r="G18" s="3553" t="s">
        <v>2898</v>
      </c>
      <c r="H18" s="3558" t="s">
        <v>2899</v>
      </c>
      <c r="I18" s="3559" t="s">
        <v>2900</v>
      </c>
      <c r="J18" s="3560"/>
      <c r="K18" s="3557">
        <v>651</v>
      </c>
      <c r="L18" s="3553" t="s">
        <v>2901</v>
      </c>
      <c r="M18" s="3558" t="s">
        <v>2902</v>
      </c>
      <c r="N18" s="3559" t="s">
        <v>2903</v>
      </c>
      <c r="O18" s="3560"/>
      <c r="P18" s="3557">
        <v>975</v>
      </c>
      <c r="Q18" s="3553" t="s">
        <v>2904</v>
      </c>
      <c r="R18" s="3558" t="s">
        <v>2905</v>
      </c>
      <c r="S18" s="3559" t="s">
        <v>2906</v>
      </c>
      <c r="T18" s="2099"/>
      <c r="U18" s="3561" t="s">
        <v>2842</v>
      </c>
      <c r="V18" s="3561"/>
      <c r="W18" s="3560"/>
      <c r="X18" s="3565"/>
      <c r="Y18" s="3562"/>
      <c r="Z18" s="3562"/>
      <c r="AA18" s="3562"/>
      <c r="AB18" s="3562"/>
      <c r="AC18" s="3562"/>
      <c r="AD18" s="3562"/>
      <c r="AH18" s="3566"/>
    </row>
    <row r="19" spans="1:35">
      <c r="A19" s="3557">
        <v>4</v>
      </c>
      <c r="B19" s="3553" t="s">
        <v>2907</v>
      </c>
      <c r="C19" s="3558" t="s">
        <v>2908</v>
      </c>
      <c r="D19" s="3559" t="s">
        <v>2909</v>
      </c>
      <c r="E19" s="3560"/>
      <c r="F19" s="3557">
        <v>328</v>
      </c>
      <c r="G19" s="3553" t="s">
        <v>2910</v>
      </c>
      <c r="H19" s="3558" t="s">
        <v>2911</v>
      </c>
      <c r="I19" s="3559" t="s">
        <v>2912</v>
      </c>
      <c r="J19" s="3560"/>
      <c r="K19" s="3557">
        <v>652</v>
      </c>
      <c r="L19" s="3553" t="s">
        <v>2913</v>
      </c>
      <c r="M19" s="3558" t="s">
        <v>2914</v>
      </c>
      <c r="N19" s="3559" t="s">
        <v>2915</v>
      </c>
      <c r="O19" s="3560"/>
      <c r="P19" s="3557">
        <v>976</v>
      </c>
      <c r="Q19" s="3553" t="s">
        <v>2916</v>
      </c>
      <c r="R19" s="3558" t="s">
        <v>2917</v>
      </c>
      <c r="S19" s="3559" t="s">
        <v>2918</v>
      </c>
      <c r="T19" s="2099"/>
      <c r="U19" s="3537" t="s">
        <v>2843</v>
      </c>
      <c r="V19" s="3563" t="s">
        <v>2844</v>
      </c>
      <c r="W19" s="3564"/>
      <c r="X19" s="3565"/>
      <c r="Y19" s="3562"/>
      <c r="Z19" s="3562"/>
      <c r="AA19" s="3562"/>
      <c r="AB19" s="3562"/>
      <c r="AC19" s="3562"/>
      <c r="AD19" s="3562"/>
      <c r="AH19" s="3566"/>
      <c r="AI19" s="3566"/>
    </row>
    <row r="20" spans="1:35">
      <c r="A20" s="3557">
        <v>5</v>
      </c>
      <c r="B20" s="3553" t="s">
        <v>2919</v>
      </c>
      <c r="C20" s="3558" t="s">
        <v>2920</v>
      </c>
      <c r="D20" s="3559" t="s">
        <v>2921</v>
      </c>
      <c r="E20" s="3560"/>
      <c r="F20" s="3557">
        <v>329</v>
      </c>
      <c r="G20" s="3553" t="s">
        <v>2922</v>
      </c>
      <c r="H20" s="3558" t="s">
        <v>2923</v>
      </c>
      <c r="I20" s="3559" t="s">
        <v>2924</v>
      </c>
      <c r="J20" s="3560"/>
      <c r="K20" s="3557">
        <v>653</v>
      </c>
      <c r="L20" s="3553" t="s">
        <v>2925</v>
      </c>
      <c r="M20" s="3558" t="s">
        <v>2926</v>
      </c>
      <c r="N20" s="3559" t="s">
        <v>2927</v>
      </c>
      <c r="O20" s="3560"/>
      <c r="P20" s="3557">
        <v>977</v>
      </c>
      <c r="Q20" s="3553" t="s">
        <v>2928</v>
      </c>
      <c r="R20" s="3558" t="s">
        <v>2929</v>
      </c>
      <c r="S20" s="3559" t="s">
        <v>2930</v>
      </c>
      <c r="T20" s="2099"/>
      <c r="U20" s="3567"/>
      <c r="V20" s="3561" t="s">
        <v>2931</v>
      </c>
      <c r="W20" s="3560"/>
      <c r="X20" s="3565"/>
      <c r="Y20" s="3562"/>
      <c r="Z20" s="3562"/>
      <c r="AA20" s="3562"/>
      <c r="AB20" s="3562"/>
      <c r="AC20" s="3562"/>
      <c r="AD20" s="3562"/>
    </row>
    <row r="21" spans="1:35">
      <c r="A21" s="3557">
        <v>6</v>
      </c>
      <c r="B21" s="3553">
        <v>2795</v>
      </c>
      <c r="C21" s="3558" t="s">
        <v>2932</v>
      </c>
      <c r="D21" s="3559" t="s">
        <v>2933</v>
      </c>
      <c r="E21" s="3560"/>
      <c r="F21" s="3557">
        <v>330</v>
      </c>
      <c r="G21" s="3553" t="s">
        <v>2934</v>
      </c>
      <c r="H21" s="3558" t="s">
        <v>2935</v>
      </c>
      <c r="I21" s="3559" t="s">
        <v>2936</v>
      </c>
      <c r="J21" s="3560"/>
      <c r="K21" s="3557">
        <v>654</v>
      </c>
      <c r="L21" s="3553" t="s">
        <v>2937</v>
      </c>
      <c r="M21" s="3558" t="s">
        <v>2938</v>
      </c>
      <c r="N21" s="3559" t="s">
        <v>2939</v>
      </c>
      <c r="O21" s="3560"/>
      <c r="P21" s="3557">
        <v>978</v>
      </c>
      <c r="Q21" s="3553" t="s">
        <v>2940</v>
      </c>
      <c r="R21" s="3558" t="s">
        <v>2941</v>
      </c>
      <c r="S21" s="3559" t="s">
        <v>2942</v>
      </c>
      <c r="T21" s="2099"/>
      <c r="U21" s="3560"/>
      <c r="V21" s="3560"/>
      <c r="W21" s="3560"/>
      <c r="X21" s="3560"/>
      <c r="Y21" s="3560"/>
      <c r="Z21" s="3560"/>
      <c r="AA21" s="3560"/>
      <c r="AB21" s="3560"/>
      <c r="AC21" s="3560"/>
      <c r="AD21" s="3560"/>
    </row>
    <row r="22" spans="1:35">
      <c r="A22" s="3557">
        <v>7</v>
      </c>
      <c r="B22" s="3553">
        <v>2796</v>
      </c>
      <c r="C22" s="3558" t="s">
        <v>2943</v>
      </c>
      <c r="D22" s="3559" t="s">
        <v>2944</v>
      </c>
      <c r="E22" s="3560"/>
      <c r="F22" s="3557">
        <v>331</v>
      </c>
      <c r="G22" s="3553" t="s">
        <v>2945</v>
      </c>
      <c r="H22" s="3558" t="s">
        <v>2946</v>
      </c>
      <c r="I22" s="3559" t="s">
        <v>2947</v>
      </c>
      <c r="J22" s="3560"/>
      <c r="K22" s="3557">
        <v>655</v>
      </c>
      <c r="L22" s="3553" t="s">
        <v>2948</v>
      </c>
      <c r="M22" s="3558" t="s">
        <v>2949</v>
      </c>
      <c r="N22" s="3559" t="s">
        <v>2950</v>
      </c>
      <c r="O22" s="3560"/>
      <c r="P22" s="3557">
        <v>979</v>
      </c>
      <c r="Q22" s="3553" t="s">
        <v>2951</v>
      </c>
      <c r="R22" s="3558" t="s">
        <v>2952</v>
      </c>
      <c r="S22" s="3559" t="s">
        <v>2953</v>
      </c>
      <c r="T22" s="2099"/>
      <c r="U22" s="3560"/>
      <c r="V22" s="3560"/>
      <c r="W22" s="3560"/>
      <c r="X22" s="3564"/>
      <c r="Y22" s="3564"/>
      <c r="Z22" s="3564"/>
      <c r="AA22" s="3564"/>
      <c r="AB22" s="3564"/>
      <c r="AC22" s="3564"/>
      <c r="AD22" s="3560"/>
    </row>
    <row r="23" spans="1:35">
      <c r="A23" s="3557">
        <v>8</v>
      </c>
      <c r="B23" s="3553">
        <v>2797</v>
      </c>
      <c r="C23" s="3558" t="s">
        <v>2954</v>
      </c>
      <c r="D23" s="3559" t="s">
        <v>2955</v>
      </c>
      <c r="E23" s="3560"/>
      <c r="F23" s="3557">
        <v>332</v>
      </c>
      <c r="G23" s="3553" t="s">
        <v>2956</v>
      </c>
      <c r="H23" s="3558" t="s">
        <v>2957</v>
      </c>
      <c r="I23" s="3559" t="s">
        <v>2958</v>
      </c>
      <c r="J23" s="3560"/>
      <c r="K23" s="3557">
        <v>656</v>
      </c>
      <c r="L23" s="3553" t="s">
        <v>2959</v>
      </c>
      <c r="M23" s="3558" t="s">
        <v>2960</v>
      </c>
      <c r="N23" s="3559" t="s">
        <v>2961</v>
      </c>
      <c r="O23" s="3560"/>
      <c r="P23" s="3557">
        <v>980</v>
      </c>
      <c r="Q23" s="3553" t="s">
        <v>2962</v>
      </c>
      <c r="R23" s="3558" t="s">
        <v>2963</v>
      </c>
      <c r="S23" s="3559" t="s">
        <v>2964</v>
      </c>
      <c r="T23" s="2099"/>
      <c r="U23" s="3564" t="s">
        <v>2965</v>
      </c>
      <c r="V23" s="3564"/>
      <c r="W23" s="3564"/>
      <c r="X23" s="3564"/>
      <c r="Y23" s="3560"/>
      <c r="Z23" s="3560"/>
      <c r="AA23" s="3560"/>
      <c r="AB23" s="3560"/>
      <c r="AC23" s="3560"/>
      <c r="AD23" s="3560"/>
      <c r="AE23" s="2099"/>
    </row>
    <row r="24" spans="1:35">
      <c r="A24" s="3557">
        <v>9</v>
      </c>
      <c r="B24" s="3553" t="s">
        <v>2966</v>
      </c>
      <c r="C24" s="3558" t="s">
        <v>2967</v>
      </c>
      <c r="D24" s="3559" t="s">
        <v>2968</v>
      </c>
      <c r="E24" s="3560"/>
      <c r="F24" s="3557">
        <v>333</v>
      </c>
      <c r="G24" s="3553" t="s">
        <v>2969</v>
      </c>
      <c r="H24" s="3558" t="s">
        <v>2970</v>
      </c>
      <c r="I24" s="3559" t="s">
        <v>2971</v>
      </c>
      <c r="J24" s="3560"/>
      <c r="K24" s="3557">
        <v>657</v>
      </c>
      <c r="L24" s="3553" t="s">
        <v>2972</v>
      </c>
      <c r="M24" s="3558" t="s">
        <v>2973</v>
      </c>
      <c r="N24" s="3559" t="s">
        <v>2974</v>
      </c>
      <c r="O24" s="3560"/>
      <c r="P24" s="3557">
        <v>981</v>
      </c>
      <c r="Q24" s="3553" t="s">
        <v>2975</v>
      </c>
      <c r="R24" s="3558" t="s">
        <v>2976</v>
      </c>
      <c r="S24" s="3559" t="s">
        <v>2977</v>
      </c>
      <c r="T24" s="2099"/>
      <c r="U24" s="3564" t="s">
        <v>2978</v>
      </c>
      <c r="V24" s="3564"/>
      <c r="W24" s="3564"/>
      <c r="X24" s="3564"/>
      <c r="Y24" s="3560"/>
      <c r="Z24" s="3560"/>
      <c r="AA24" s="3560"/>
      <c r="AB24" s="3560"/>
      <c r="AC24" s="3560"/>
      <c r="AD24" s="3560"/>
    </row>
    <row r="25" spans="1:35">
      <c r="A25" s="3557">
        <v>10</v>
      </c>
      <c r="B25" s="3553" t="s">
        <v>2979</v>
      </c>
      <c r="C25" s="3558" t="s">
        <v>2980</v>
      </c>
      <c r="E25" s="3560"/>
      <c r="F25" s="3557">
        <v>334</v>
      </c>
      <c r="G25" s="3553" t="s">
        <v>2981</v>
      </c>
      <c r="H25" s="3558" t="s">
        <v>2982</v>
      </c>
      <c r="I25" s="3559" t="s">
        <v>2983</v>
      </c>
      <c r="J25" s="3560"/>
      <c r="K25" s="3557">
        <v>658</v>
      </c>
      <c r="L25" s="3553" t="s">
        <v>2984</v>
      </c>
      <c r="M25" s="3558" t="s">
        <v>2985</v>
      </c>
      <c r="N25" s="3559" t="s">
        <v>2986</v>
      </c>
      <c r="O25" s="3560"/>
      <c r="P25" s="3557">
        <v>982</v>
      </c>
      <c r="Q25" s="3553" t="s">
        <v>2987</v>
      </c>
      <c r="R25" s="3558" t="s">
        <v>2988</v>
      </c>
      <c r="S25" s="3559" t="s">
        <v>2989</v>
      </c>
      <c r="T25" s="2099"/>
      <c r="U25" s="3564"/>
      <c r="V25" s="3564" t="s">
        <v>2990</v>
      </c>
      <c r="W25" s="3564"/>
      <c r="X25" s="3564"/>
      <c r="Y25" s="3560"/>
      <c r="Z25" s="3560"/>
      <c r="AA25" s="3560"/>
      <c r="AB25" s="3560"/>
      <c r="AC25" s="3560"/>
      <c r="AD25" s="3560"/>
    </row>
    <row r="26" spans="1:35">
      <c r="A26" s="3557">
        <v>11</v>
      </c>
      <c r="B26" s="3553" t="s">
        <v>2991</v>
      </c>
      <c r="C26" s="3558" t="s">
        <v>2992</v>
      </c>
      <c r="E26" s="3560"/>
      <c r="F26" s="3557">
        <v>335</v>
      </c>
      <c r="G26" s="3553" t="s">
        <v>2993</v>
      </c>
      <c r="H26" s="3558" t="s">
        <v>2994</v>
      </c>
      <c r="I26" s="3559" t="s">
        <v>2995</v>
      </c>
      <c r="J26" s="3560"/>
      <c r="K26" s="3557">
        <v>659</v>
      </c>
      <c r="L26" s="3553" t="s">
        <v>2996</v>
      </c>
      <c r="M26" s="3558" t="s">
        <v>2997</v>
      </c>
      <c r="N26" s="3559" t="s">
        <v>2998</v>
      </c>
      <c r="O26" s="3560"/>
      <c r="P26" s="3557">
        <v>983</v>
      </c>
      <c r="Q26" s="3553" t="s">
        <v>2999</v>
      </c>
      <c r="R26" s="3558" t="s">
        <v>3000</v>
      </c>
      <c r="S26" s="3559" t="s">
        <v>3001</v>
      </c>
      <c r="T26" s="2099"/>
      <c r="U26" s="3564"/>
      <c r="V26" s="3564" t="s">
        <v>3002</v>
      </c>
      <c r="W26" s="3564"/>
      <c r="X26" s="3564"/>
      <c r="Y26" s="3560"/>
      <c r="Z26" s="3560"/>
      <c r="AA26" s="3560"/>
      <c r="AB26" s="3560"/>
      <c r="AC26" s="3560"/>
      <c r="AD26" s="3560"/>
    </row>
    <row r="27" spans="1:35">
      <c r="A27" s="3557">
        <v>12</v>
      </c>
      <c r="B27" s="3553">
        <v>3030</v>
      </c>
      <c r="C27" s="3558" t="s">
        <v>3003</v>
      </c>
      <c r="E27" s="3560"/>
      <c r="F27" s="3557">
        <v>336</v>
      </c>
      <c r="G27" s="3553" t="s">
        <v>3004</v>
      </c>
      <c r="H27" s="3558" t="s">
        <v>3005</v>
      </c>
      <c r="I27" s="3559" t="s">
        <v>3006</v>
      </c>
      <c r="J27" s="3560"/>
      <c r="K27" s="3557">
        <v>660</v>
      </c>
      <c r="L27" s="3553" t="s">
        <v>3007</v>
      </c>
      <c r="M27" s="3558" t="s">
        <v>3008</v>
      </c>
      <c r="N27" s="3559" t="s">
        <v>3009</v>
      </c>
      <c r="O27" s="3560"/>
      <c r="P27" s="3557">
        <v>984</v>
      </c>
      <c r="Q27" s="3553" t="s">
        <v>3010</v>
      </c>
      <c r="R27" s="3558" t="s">
        <v>3011</v>
      </c>
      <c r="S27" s="3559" t="s">
        <v>3012</v>
      </c>
      <c r="T27" s="2099"/>
      <c r="U27" s="3567"/>
      <c r="V27" s="3560"/>
      <c r="W27" s="3560"/>
      <c r="X27" s="3560"/>
      <c r="Y27" s="3560"/>
      <c r="Z27" s="3560"/>
      <c r="AA27" s="3560"/>
      <c r="AB27" s="3560"/>
      <c r="AC27" s="3560"/>
      <c r="AD27" s="3560"/>
    </row>
    <row r="28" spans="1:35">
      <c r="A28" s="3557">
        <v>13</v>
      </c>
      <c r="B28" s="3553" t="s">
        <v>3013</v>
      </c>
      <c r="C28" s="3558" t="s">
        <v>3014</v>
      </c>
      <c r="E28" s="3560"/>
      <c r="F28" s="3557">
        <v>337</v>
      </c>
      <c r="G28" s="3553" t="s">
        <v>3015</v>
      </c>
      <c r="H28" s="3558" t="s">
        <v>3016</v>
      </c>
      <c r="I28" s="3559" t="s">
        <v>3017</v>
      </c>
      <c r="J28" s="3560"/>
      <c r="K28" s="3557">
        <v>661</v>
      </c>
      <c r="L28" s="3553" t="s">
        <v>3018</v>
      </c>
      <c r="M28" s="3558" t="s">
        <v>3019</v>
      </c>
      <c r="N28" s="3559" t="s">
        <v>3020</v>
      </c>
      <c r="O28" s="3560"/>
      <c r="P28" s="3557">
        <v>985</v>
      </c>
      <c r="Q28" s="3553" t="s">
        <v>3021</v>
      </c>
      <c r="R28" s="3558" t="s">
        <v>3022</v>
      </c>
      <c r="S28" s="3559" t="s">
        <v>3023</v>
      </c>
      <c r="T28" s="2099"/>
      <c r="U28" s="2099"/>
      <c r="V28" s="2099"/>
      <c r="W28" s="2099"/>
      <c r="X28" s="2099"/>
      <c r="Y28" s="2099"/>
      <c r="Z28" s="2099"/>
      <c r="AA28" s="2099"/>
      <c r="AB28" s="2099"/>
      <c r="AC28" s="2099"/>
      <c r="AD28" s="2099"/>
      <c r="AE28" s="2099"/>
      <c r="AF28" s="2099"/>
      <c r="AG28" s="2099"/>
    </row>
    <row r="29" spans="1:35">
      <c r="A29" s="3557">
        <v>14</v>
      </c>
      <c r="B29" s="3553" t="s">
        <v>3024</v>
      </c>
      <c r="C29" s="3558" t="s">
        <v>3025</v>
      </c>
      <c r="E29" s="3560"/>
      <c r="F29" s="3557">
        <v>338</v>
      </c>
      <c r="G29" s="3553" t="s">
        <v>3026</v>
      </c>
      <c r="H29" s="3558" t="s">
        <v>3027</v>
      </c>
      <c r="I29" s="3559" t="s">
        <v>3028</v>
      </c>
      <c r="J29" s="3560"/>
      <c r="K29" s="3557">
        <v>662</v>
      </c>
      <c r="L29" s="3553" t="s">
        <v>3029</v>
      </c>
      <c r="M29" s="3558" t="s">
        <v>3030</v>
      </c>
      <c r="N29" s="3559" t="s">
        <v>3031</v>
      </c>
      <c r="O29" s="3560"/>
      <c r="P29" s="3557">
        <v>986</v>
      </c>
      <c r="Q29" s="3553" t="s">
        <v>3032</v>
      </c>
      <c r="R29" s="3558" t="s">
        <v>3033</v>
      </c>
      <c r="S29" s="3559" t="s">
        <v>3034</v>
      </c>
      <c r="T29" s="2099"/>
      <c r="U29" s="2099"/>
      <c r="V29" s="2099"/>
      <c r="W29" s="2099"/>
      <c r="X29" s="2099"/>
      <c r="Y29" s="2099"/>
      <c r="Z29" s="2099"/>
      <c r="AA29" s="2099"/>
      <c r="AB29" s="2099"/>
      <c r="AC29" s="2099"/>
      <c r="AD29" s="2099"/>
    </row>
    <row r="30" spans="1:35">
      <c r="A30" s="3557">
        <v>15</v>
      </c>
      <c r="B30" s="3553">
        <v>2049</v>
      </c>
      <c r="C30" s="3558" t="s">
        <v>3035</v>
      </c>
      <c r="E30" s="3560"/>
      <c r="F30" s="3557">
        <v>339</v>
      </c>
      <c r="G30" s="3553" t="s">
        <v>3036</v>
      </c>
      <c r="H30" s="3558" t="s">
        <v>3037</v>
      </c>
      <c r="I30" s="3559" t="s">
        <v>3038</v>
      </c>
      <c r="J30" s="3560"/>
      <c r="K30" s="3557">
        <v>663</v>
      </c>
      <c r="L30" s="3553" t="s">
        <v>3039</v>
      </c>
      <c r="M30" s="3558" t="s">
        <v>3040</v>
      </c>
      <c r="N30" s="3559" t="s">
        <v>3041</v>
      </c>
      <c r="O30" s="3560"/>
      <c r="P30" s="3557">
        <v>987</v>
      </c>
      <c r="Q30" s="3553" t="s">
        <v>3042</v>
      </c>
      <c r="R30" s="3558" t="s">
        <v>3043</v>
      </c>
      <c r="S30" s="3559" t="s">
        <v>3044</v>
      </c>
      <c r="T30" s="2099"/>
      <c r="U30" s="2099"/>
      <c r="V30" s="2099"/>
      <c r="W30" s="2099"/>
      <c r="X30" s="2099"/>
      <c r="Y30" s="2099"/>
      <c r="Z30" s="2099"/>
      <c r="AA30" s="2099"/>
      <c r="AB30" s="2099"/>
      <c r="AC30" s="2099"/>
      <c r="AD30" s="2099"/>
    </row>
    <row r="31" spans="1:35">
      <c r="A31" s="3557">
        <v>16</v>
      </c>
      <c r="B31" s="3553" t="s">
        <v>3045</v>
      </c>
      <c r="C31" s="3558" t="s">
        <v>3046</v>
      </c>
      <c r="E31" s="3560"/>
      <c r="F31" s="3557">
        <v>340</v>
      </c>
      <c r="G31" s="3553" t="s">
        <v>3047</v>
      </c>
      <c r="H31" s="3558" t="s">
        <v>3048</v>
      </c>
      <c r="I31" s="3559" t="s">
        <v>3049</v>
      </c>
      <c r="J31" s="3560"/>
      <c r="K31" s="3557">
        <v>664</v>
      </c>
      <c r="L31" s="3553" t="s">
        <v>3050</v>
      </c>
      <c r="M31" s="3558" t="s">
        <v>3051</v>
      </c>
      <c r="N31" s="3559" t="s">
        <v>3052</v>
      </c>
      <c r="O31" s="3560"/>
      <c r="P31" s="3557">
        <v>988</v>
      </c>
      <c r="Q31" s="3553" t="s">
        <v>3053</v>
      </c>
      <c r="R31" s="3558" t="s">
        <v>3054</v>
      </c>
      <c r="S31" s="3559" t="s">
        <v>3055</v>
      </c>
      <c r="T31" s="2099"/>
      <c r="U31" s="2099"/>
      <c r="V31" s="2099"/>
      <c r="W31" s="2099"/>
      <c r="X31" s="2099"/>
      <c r="Y31" s="2099"/>
      <c r="Z31" s="2099"/>
      <c r="AA31" s="2099"/>
      <c r="AB31" s="2099"/>
      <c r="AC31" s="2099"/>
      <c r="AD31" s="2099"/>
    </row>
    <row r="32" spans="1:35">
      <c r="A32" s="3557">
        <v>17</v>
      </c>
      <c r="B32" s="3553" t="s">
        <v>3056</v>
      </c>
      <c r="C32" s="3558" t="s">
        <v>3057</v>
      </c>
      <c r="E32" s="3560"/>
      <c r="F32" s="3557">
        <v>341</v>
      </c>
      <c r="G32" s="3553" t="s">
        <v>3058</v>
      </c>
      <c r="H32" s="3558" t="s">
        <v>3059</v>
      </c>
      <c r="I32" s="3559" t="s">
        <v>3060</v>
      </c>
      <c r="J32" s="3560"/>
      <c r="K32" s="3557">
        <v>665</v>
      </c>
      <c r="L32" s="3553" t="s">
        <v>3061</v>
      </c>
      <c r="M32" s="3558" t="s">
        <v>3062</v>
      </c>
      <c r="N32" s="3559" t="s">
        <v>3063</v>
      </c>
      <c r="O32" s="3560"/>
      <c r="P32" s="3557">
        <v>989</v>
      </c>
      <c r="Q32" s="3553" t="s">
        <v>3064</v>
      </c>
      <c r="R32" s="3558" t="s">
        <v>3065</v>
      </c>
      <c r="S32" s="3559" t="s">
        <v>3066</v>
      </c>
      <c r="T32" s="2099"/>
      <c r="U32" s="2099"/>
      <c r="V32" s="2099"/>
      <c r="W32" s="2099"/>
      <c r="X32" s="2099"/>
      <c r="Y32" s="2099"/>
      <c r="Z32" s="2099"/>
      <c r="AA32" s="2099"/>
      <c r="AB32" s="2099"/>
      <c r="AC32" s="2099"/>
      <c r="AD32" s="2099"/>
    </row>
    <row r="33" spans="1:30">
      <c r="A33" s="3557">
        <v>18</v>
      </c>
      <c r="B33" s="3553" t="s">
        <v>3067</v>
      </c>
      <c r="C33" s="3558" t="s">
        <v>3068</v>
      </c>
      <c r="E33" s="3560"/>
      <c r="F33" s="3557">
        <v>342</v>
      </c>
      <c r="G33" s="3553" t="s">
        <v>3069</v>
      </c>
      <c r="H33" s="3558" t="s">
        <v>3070</v>
      </c>
      <c r="I33" s="3559" t="s">
        <v>3071</v>
      </c>
      <c r="J33" s="3560"/>
      <c r="K33" s="3557">
        <v>666</v>
      </c>
      <c r="L33" s="3553" t="s">
        <v>3072</v>
      </c>
      <c r="M33" s="3558" t="s">
        <v>3073</v>
      </c>
      <c r="N33" s="3559" t="s">
        <v>3074</v>
      </c>
      <c r="O33" s="3560"/>
      <c r="P33" s="3557">
        <v>990</v>
      </c>
      <c r="Q33" s="3553" t="s">
        <v>3075</v>
      </c>
      <c r="R33" s="3558" t="s">
        <v>3076</v>
      </c>
      <c r="S33" s="3559" t="s">
        <v>3077</v>
      </c>
      <c r="T33" s="2099"/>
      <c r="U33" s="2099"/>
      <c r="V33" s="2099"/>
      <c r="W33" s="2099"/>
      <c r="X33" s="2099"/>
      <c r="Y33" s="2099"/>
      <c r="Z33" s="2099"/>
      <c r="AA33" s="2099"/>
      <c r="AB33" s="2099"/>
      <c r="AC33" s="2099"/>
      <c r="AD33" s="2099"/>
    </row>
    <row r="34" spans="1:30">
      <c r="A34" s="3557">
        <v>19</v>
      </c>
      <c r="B34" s="3553" t="s">
        <v>3078</v>
      </c>
      <c r="C34" s="3558" t="s">
        <v>3079</v>
      </c>
      <c r="E34" s="3560"/>
      <c r="F34" s="3557">
        <v>343</v>
      </c>
      <c r="G34" s="3553" t="s">
        <v>3080</v>
      </c>
      <c r="H34" s="3558" t="s">
        <v>3081</v>
      </c>
      <c r="I34" s="3559" t="s">
        <v>3082</v>
      </c>
      <c r="J34" s="3560"/>
      <c r="K34" s="3557">
        <v>667</v>
      </c>
      <c r="L34" s="3553" t="s">
        <v>3083</v>
      </c>
      <c r="M34" s="3558" t="s">
        <v>3084</v>
      </c>
      <c r="N34" s="3559" t="s">
        <v>3085</v>
      </c>
      <c r="O34" s="3560"/>
      <c r="P34" s="3557">
        <v>991</v>
      </c>
      <c r="Q34" s="3553" t="s">
        <v>3086</v>
      </c>
      <c r="R34" s="3558" t="s">
        <v>3087</v>
      </c>
      <c r="S34" s="3559" t="s">
        <v>3088</v>
      </c>
      <c r="T34" s="2099"/>
      <c r="U34" s="2099"/>
      <c r="V34" s="2099"/>
      <c r="W34" s="2099"/>
      <c r="X34" s="2099"/>
      <c r="Y34" s="2099"/>
      <c r="Z34" s="2099"/>
      <c r="AA34" s="2099"/>
      <c r="AB34" s="2099"/>
      <c r="AC34" s="2099"/>
      <c r="AD34" s="2099"/>
    </row>
    <row r="35" spans="1:30">
      <c r="A35" s="3557">
        <v>20</v>
      </c>
      <c r="B35" s="3553" t="s">
        <v>3089</v>
      </c>
      <c r="C35" s="3558" t="s">
        <v>3090</v>
      </c>
      <c r="E35" s="3560"/>
      <c r="F35" s="3557">
        <v>344</v>
      </c>
      <c r="G35" s="3553" t="s">
        <v>3091</v>
      </c>
      <c r="H35" s="3558" t="s">
        <v>3092</v>
      </c>
      <c r="I35" s="3559" t="s">
        <v>3093</v>
      </c>
      <c r="J35" s="3560"/>
      <c r="K35" s="3557">
        <v>668</v>
      </c>
      <c r="L35" s="3553" t="s">
        <v>3094</v>
      </c>
      <c r="M35" s="3558" t="s">
        <v>3095</v>
      </c>
      <c r="N35" s="3559" t="s">
        <v>3096</v>
      </c>
      <c r="O35" s="3560"/>
      <c r="P35" s="3557">
        <v>992</v>
      </c>
      <c r="Q35" s="3553" t="s">
        <v>3097</v>
      </c>
      <c r="R35" s="3558" t="s">
        <v>3098</v>
      </c>
      <c r="S35" s="3559" t="s">
        <v>3099</v>
      </c>
      <c r="T35" s="2099"/>
      <c r="U35" s="2099"/>
      <c r="V35" s="2099"/>
      <c r="W35" s="2099"/>
      <c r="X35" s="2099"/>
      <c r="Y35" s="2099"/>
      <c r="Z35" s="2099"/>
      <c r="AA35" s="2099"/>
      <c r="AB35" s="2099"/>
      <c r="AC35" s="2099"/>
      <c r="AD35" s="2099"/>
    </row>
    <row r="36" spans="1:30">
      <c r="A36" s="3557">
        <v>21</v>
      </c>
      <c r="B36" s="3553" t="s">
        <v>3100</v>
      </c>
      <c r="C36" s="3558" t="s">
        <v>3101</v>
      </c>
      <c r="E36" s="3560"/>
      <c r="F36" s="3557">
        <v>345</v>
      </c>
      <c r="G36" s="3553" t="s">
        <v>3102</v>
      </c>
      <c r="H36" s="3558" t="s">
        <v>3103</v>
      </c>
      <c r="I36" s="3559" t="s">
        <v>3104</v>
      </c>
      <c r="J36" s="3560"/>
      <c r="K36" s="3557">
        <v>669</v>
      </c>
      <c r="L36" s="3553" t="s">
        <v>3105</v>
      </c>
      <c r="M36" s="3558" t="s">
        <v>3106</v>
      </c>
      <c r="N36" s="3559" t="s">
        <v>3107</v>
      </c>
      <c r="O36" s="3560"/>
      <c r="P36" s="3557">
        <v>993</v>
      </c>
      <c r="Q36" s="3553" t="s">
        <v>3108</v>
      </c>
      <c r="R36" s="3558" t="s">
        <v>3109</v>
      </c>
      <c r="S36" s="3559" t="s">
        <v>3110</v>
      </c>
      <c r="T36" s="2099"/>
      <c r="U36" s="2099"/>
      <c r="V36" s="2099"/>
      <c r="W36" s="2099"/>
      <c r="X36" s="2099"/>
      <c r="Y36" s="2099"/>
      <c r="Z36" s="2099"/>
      <c r="AA36" s="2099"/>
      <c r="AB36" s="2099"/>
      <c r="AC36" s="2099"/>
      <c r="AD36" s="2099"/>
    </row>
    <row r="37" spans="1:30">
      <c r="A37" s="3557">
        <v>22</v>
      </c>
      <c r="B37" s="3553" t="s">
        <v>3111</v>
      </c>
      <c r="C37" s="3558" t="s">
        <v>3112</v>
      </c>
      <c r="E37" s="3560"/>
      <c r="F37" s="3557">
        <v>346</v>
      </c>
      <c r="G37" s="3553" t="s">
        <v>3113</v>
      </c>
      <c r="H37" s="3558" t="s">
        <v>3114</v>
      </c>
      <c r="I37" s="3559" t="s">
        <v>3115</v>
      </c>
      <c r="J37" s="3560"/>
      <c r="K37" s="3557">
        <v>670</v>
      </c>
      <c r="L37" s="3553" t="s">
        <v>3116</v>
      </c>
      <c r="M37" s="3558" t="s">
        <v>3117</v>
      </c>
      <c r="N37" s="3559" t="s">
        <v>3118</v>
      </c>
      <c r="O37" s="3560"/>
      <c r="P37" s="3557">
        <v>994</v>
      </c>
      <c r="Q37" s="3553" t="s">
        <v>3119</v>
      </c>
      <c r="R37" s="3558" t="s">
        <v>3120</v>
      </c>
      <c r="S37" s="3559" t="s">
        <v>3121</v>
      </c>
      <c r="T37" s="2099"/>
      <c r="U37" s="2099"/>
      <c r="V37" s="2099"/>
      <c r="W37" s="2099"/>
      <c r="X37" s="2099"/>
      <c r="Y37" s="2099"/>
      <c r="Z37" s="2099"/>
      <c r="AA37" s="2099"/>
      <c r="AB37" s="2099"/>
      <c r="AC37" s="2099"/>
      <c r="AD37" s="2099"/>
    </row>
    <row r="38" spans="1:30">
      <c r="A38" s="3557">
        <v>23</v>
      </c>
      <c r="B38" s="3553" t="s">
        <v>3122</v>
      </c>
      <c r="C38" s="3558" t="s">
        <v>3123</v>
      </c>
      <c r="E38" s="3560"/>
      <c r="F38" s="3557">
        <v>347</v>
      </c>
      <c r="G38" s="3553" t="s">
        <v>3124</v>
      </c>
      <c r="H38" s="3558" t="s">
        <v>3125</v>
      </c>
      <c r="I38" s="3559" t="s">
        <v>3126</v>
      </c>
      <c r="J38" s="3560"/>
      <c r="K38" s="3557">
        <v>671</v>
      </c>
      <c r="L38" s="3553" t="s">
        <v>3127</v>
      </c>
      <c r="M38" s="3558" t="s">
        <v>3128</v>
      </c>
      <c r="N38" s="3559" t="s">
        <v>3129</v>
      </c>
      <c r="O38" s="3560"/>
      <c r="P38" s="3557">
        <v>995</v>
      </c>
      <c r="Q38" s="3553" t="s">
        <v>3130</v>
      </c>
      <c r="R38" s="3558" t="s">
        <v>3131</v>
      </c>
      <c r="S38" s="3559" t="s">
        <v>3132</v>
      </c>
      <c r="T38" s="2099"/>
      <c r="U38" s="2099"/>
      <c r="V38" s="2099"/>
      <c r="W38" s="2099"/>
      <c r="X38" s="2099"/>
      <c r="Y38" s="2099"/>
      <c r="Z38" s="2099"/>
      <c r="AA38" s="2099"/>
      <c r="AB38" s="2099"/>
      <c r="AC38" s="2099"/>
      <c r="AD38" s="2099"/>
    </row>
    <row r="39" spans="1:30">
      <c r="A39" s="3557">
        <v>24</v>
      </c>
      <c r="B39" s="3553" t="s">
        <v>3133</v>
      </c>
      <c r="C39" s="3558" t="s">
        <v>3134</v>
      </c>
      <c r="D39" s="3559" t="s">
        <v>3135</v>
      </c>
      <c r="E39" s="3560"/>
      <c r="F39" s="3557">
        <v>348</v>
      </c>
      <c r="G39" s="3553" t="s">
        <v>3136</v>
      </c>
      <c r="H39" s="3558" t="s">
        <v>3137</v>
      </c>
      <c r="I39" s="3559" t="s">
        <v>3138</v>
      </c>
      <c r="J39" s="3560"/>
      <c r="K39" s="3557">
        <v>672</v>
      </c>
      <c r="L39" s="3553" t="s">
        <v>3139</v>
      </c>
      <c r="M39" s="3558" t="s">
        <v>3140</v>
      </c>
      <c r="N39" s="3559" t="s">
        <v>3141</v>
      </c>
      <c r="O39" s="3560"/>
      <c r="P39" s="3557">
        <v>996</v>
      </c>
      <c r="Q39" s="3553" t="s">
        <v>3142</v>
      </c>
      <c r="R39" s="3558" t="s">
        <v>3143</v>
      </c>
      <c r="T39" s="2099"/>
      <c r="U39" s="2099"/>
      <c r="V39" s="2099"/>
      <c r="W39" s="2099"/>
      <c r="X39" s="2099"/>
      <c r="Y39" s="2099"/>
      <c r="Z39" s="2099"/>
      <c r="AA39" s="2099"/>
      <c r="AB39" s="2099"/>
      <c r="AC39" s="2099"/>
      <c r="AD39" s="2099"/>
    </row>
    <row r="40" spans="1:30">
      <c r="A40" s="3557">
        <v>25</v>
      </c>
      <c r="B40" s="3553" t="s">
        <v>3144</v>
      </c>
      <c r="C40" s="3558" t="s">
        <v>3145</v>
      </c>
      <c r="D40" s="3559" t="s">
        <v>3146</v>
      </c>
      <c r="E40" s="3560"/>
      <c r="F40" s="3557">
        <v>349</v>
      </c>
      <c r="G40" s="3553" t="s">
        <v>3147</v>
      </c>
      <c r="H40" s="3558" t="s">
        <v>3148</v>
      </c>
      <c r="I40" s="3559" t="s">
        <v>3149</v>
      </c>
      <c r="J40" s="3560"/>
      <c r="K40" s="3557">
        <v>673</v>
      </c>
      <c r="L40" s="3553" t="s">
        <v>3150</v>
      </c>
      <c r="M40" s="3558" t="s">
        <v>3151</v>
      </c>
      <c r="N40" s="3559" t="s">
        <v>3152</v>
      </c>
      <c r="O40" s="3560"/>
      <c r="P40" s="3557">
        <v>997</v>
      </c>
      <c r="Q40" s="3553" t="s">
        <v>3153</v>
      </c>
      <c r="R40" s="3558" t="s">
        <v>3154</v>
      </c>
      <c r="T40" s="2099"/>
      <c r="U40" s="2099"/>
      <c r="V40" s="2099"/>
      <c r="W40" s="2099"/>
      <c r="X40" s="2099"/>
      <c r="Y40" s="2099"/>
      <c r="Z40" s="2099"/>
      <c r="AA40" s="2099"/>
      <c r="AB40" s="2099"/>
      <c r="AC40" s="2099"/>
      <c r="AD40" s="2099"/>
    </row>
    <row r="41" spans="1:30">
      <c r="A41" s="3557">
        <v>26</v>
      </c>
      <c r="B41" s="3553" t="s">
        <v>3155</v>
      </c>
      <c r="C41" s="3558" t="s">
        <v>3156</v>
      </c>
      <c r="D41" s="3559" t="s">
        <v>3146</v>
      </c>
      <c r="E41" s="3560"/>
      <c r="F41" s="3557">
        <v>350</v>
      </c>
      <c r="G41" s="3553" t="s">
        <v>3157</v>
      </c>
      <c r="H41" s="3558" t="s">
        <v>3158</v>
      </c>
      <c r="I41" s="3559" t="s">
        <v>3159</v>
      </c>
      <c r="J41" s="3560"/>
      <c r="K41" s="3557">
        <v>674</v>
      </c>
      <c r="L41" s="3553" t="s">
        <v>3160</v>
      </c>
      <c r="M41" s="3558" t="s">
        <v>3161</v>
      </c>
      <c r="N41" s="3559" t="s">
        <v>3162</v>
      </c>
      <c r="O41" s="3560"/>
      <c r="P41" s="3557">
        <v>998</v>
      </c>
      <c r="Q41" s="3553" t="s">
        <v>3163</v>
      </c>
      <c r="R41" s="3558" t="s">
        <v>3164</v>
      </c>
      <c r="T41" s="2099"/>
      <c r="U41" s="2099"/>
      <c r="V41" s="2099"/>
      <c r="W41" s="2099"/>
      <c r="X41" s="2099"/>
      <c r="Y41" s="2099"/>
      <c r="Z41" s="2099"/>
      <c r="AA41" s="2099"/>
      <c r="AB41" s="2099"/>
      <c r="AC41" s="2099"/>
      <c r="AD41" s="2099"/>
    </row>
    <row r="42" spans="1:30">
      <c r="A42" s="3557">
        <v>27</v>
      </c>
      <c r="B42" s="3553" t="s">
        <v>3165</v>
      </c>
      <c r="C42" s="3558" t="s">
        <v>3166</v>
      </c>
      <c r="D42" s="3559" t="s">
        <v>3167</v>
      </c>
      <c r="E42" s="3560"/>
      <c r="F42" s="3557">
        <v>351</v>
      </c>
      <c r="G42" s="3553" t="s">
        <v>3168</v>
      </c>
      <c r="H42" s="3558" t="s">
        <v>3169</v>
      </c>
      <c r="I42" s="3559" t="s">
        <v>3170</v>
      </c>
      <c r="J42" s="3560"/>
      <c r="K42" s="3557">
        <v>675</v>
      </c>
      <c r="L42" s="3553" t="s">
        <v>3171</v>
      </c>
      <c r="M42" s="3558" t="s">
        <v>3172</v>
      </c>
      <c r="N42" s="3559" t="s">
        <v>3173</v>
      </c>
      <c r="O42" s="3560"/>
      <c r="P42" s="3557">
        <v>999</v>
      </c>
      <c r="Q42" s="3553" t="s">
        <v>3174</v>
      </c>
      <c r="R42" s="3558" t="s">
        <v>3175</v>
      </c>
      <c r="S42" s="3559" t="s">
        <v>3176</v>
      </c>
      <c r="T42" s="2099"/>
      <c r="U42" s="2099"/>
      <c r="V42" s="2099"/>
      <c r="W42" s="2099"/>
      <c r="X42" s="2099"/>
      <c r="Y42" s="2099"/>
      <c r="Z42" s="2099"/>
      <c r="AA42" s="2099"/>
      <c r="AB42" s="2099"/>
      <c r="AC42" s="2099"/>
      <c r="AD42" s="2099"/>
    </row>
    <row r="43" spans="1:30">
      <c r="A43" s="3557">
        <v>28</v>
      </c>
      <c r="B43" s="3553" t="s">
        <v>3177</v>
      </c>
      <c r="C43" s="3558" t="s">
        <v>3178</v>
      </c>
      <c r="D43" s="3559" t="s">
        <v>3179</v>
      </c>
      <c r="E43" s="3560"/>
      <c r="F43" s="3557">
        <v>352</v>
      </c>
      <c r="G43" s="3553" t="s">
        <v>3180</v>
      </c>
      <c r="H43" s="3558" t="s">
        <v>3181</v>
      </c>
      <c r="I43" s="3559" t="s">
        <v>3182</v>
      </c>
      <c r="J43" s="3560"/>
      <c r="K43" s="3557">
        <v>676</v>
      </c>
      <c r="L43" s="3553" t="s">
        <v>3183</v>
      </c>
      <c r="M43" s="3558" t="s">
        <v>3184</v>
      </c>
      <c r="N43" s="3559" t="s">
        <v>3185</v>
      </c>
      <c r="O43" s="3560"/>
      <c r="P43" s="3557">
        <v>1000</v>
      </c>
      <c r="Q43" s="3553" t="s">
        <v>3186</v>
      </c>
      <c r="R43" s="3558" t="s">
        <v>3187</v>
      </c>
      <c r="S43" s="3559" t="s">
        <v>3188</v>
      </c>
      <c r="T43" s="2099"/>
      <c r="U43" s="2099"/>
      <c r="V43" s="2099"/>
      <c r="W43" s="2099"/>
      <c r="X43" s="2099"/>
      <c r="Y43" s="2099"/>
      <c r="Z43" s="2099"/>
      <c r="AA43" s="2099"/>
      <c r="AB43" s="2099"/>
      <c r="AC43" s="2099"/>
      <c r="AD43" s="2099"/>
    </row>
    <row r="44" spans="1:30">
      <c r="A44" s="3557">
        <v>29</v>
      </c>
      <c r="B44" s="3553" t="s">
        <v>3189</v>
      </c>
      <c r="C44" s="3558" t="s">
        <v>3190</v>
      </c>
      <c r="D44" s="3559" t="s">
        <v>3191</v>
      </c>
      <c r="E44" s="3560"/>
      <c r="F44" s="3557">
        <v>353</v>
      </c>
      <c r="G44" s="3553" t="s">
        <v>3192</v>
      </c>
      <c r="H44" s="3558" t="s">
        <v>3193</v>
      </c>
      <c r="I44" s="3559" t="s">
        <v>3194</v>
      </c>
      <c r="J44" s="3560"/>
      <c r="K44" s="3557">
        <v>677</v>
      </c>
      <c r="L44" s="3553" t="s">
        <v>3195</v>
      </c>
      <c r="M44" s="3558" t="s">
        <v>3196</v>
      </c>
      <c r="N44" s="3559" t="s">
        <v>3197</v>
      </c>
      <c r="O44" s="3560"/>
      <c r="P44" s="3557">
        <v>1001</v>
      </c>
      <c r="Q44" s="3553" t="s">
        <v>3198</v>
      </c>
      <c r="R44" s="3558" t="s">
        <v>3199</v>
      </c>
      <c r="S44" s="3559" t="s">
        <v>3200</v>
      </c>
      <c r="T44" s="2099"/>
      <c r="U44" s="2099"/>
      <c r="V44" s="2099"/>
      <c r="W44" s="2099"/>
      <c r="X44" s="2099"/>
      <c r="Y44" s="2099"/>
      <c r="Z44" s="2099"/>
      <c r="AA44" s="2099"/>
      <c r="AB44" s="2099"/>
      <c r="AC44" s="2099"/>
      <c r="AD44" s="2099"/>
    </row>
    <row r="45" spans="1:30">
      <c r="A45" s="3557">
        <v>30</v>
      </c>
      <c r="B45" s="3553">
        <v>2328</v>
      </c>
      <c r="C45" s="3558" t="s">
        <v>3201</v>
      </c>
      <c r="D45" s="3559" t="s">
        <v>3202</v>
      </c>
      <c r="E45" s="3560"/>
      <c r="F45" s="3557">
        <v>354</v>
      </c>
      <c r="G45" s="3553" t="s">
        <v>3203</v>
      </c>
      <c r="H45" s="3558" t="s">
        <v>3204</v>
      </c>
      <c r="I45" s="3559" t="s">
        <v>3205</v>
      </c>
      <c r="J45" s="3560"/>
      <c r="K45" s="3557">
        <v>678</v>
      </c>
      <c r="L45" s="3553" t="s">
        <v>3206</v>
      </c>
      <c r="M45" s="3558" t="s">
        <v>3207</v>
      </c>
      <c r="N45" s="3559" t="s">
        <v>3208</v>
      </c>
      <c r="O45" s="3560"/>
      <c r="P45" s="3557">
        <v>1002</v>
      </c>
      <c r="Q45" s="3553" t="s">
        <v>3209</v>
      </c>
      <c r="R45" s="3558" t="s">
        <v>3210</v>
      </c>
      <c r="S45" s="3559" t="s">
        <v>3211</v>
      </c>
      <c r="T45" s="2099"/>
      <c r="U45" s="2099"/>
      <c r="V45" s="2099"/>
      <c r="W45" s="2099"/>
      <c r="X45" s="2099"/>
      <c r="Y45" s="2099"/>
      <c r="Z45" s="2099"/>
      <c r="AA45" s="2099"/>
      <c r="AB45" s="2099"/>
      <c r="AC45" s="2099"/>
      <c r="AD45" s="2099"/>
    </row>
    <row r="46" spans="1:30">
      <c r="A46" s="3557">
        <v>31</v>
      </c>
      <c r="B46" s="3553">
        <v>2935</v>
      </c>
      <c r="C46" s="3558" t="s">
        <v>3212</v>
      </c>
      <c r="D46" s="3559" t="s">
        <v>3213</v>
      </c>
      <c r="E46" s="3560"/>
      <c r="F46" s="3557">
        <v>355</v>
      </c>
      <c r="G46" s="3553" t="s">
        <v>3214</v>
      </c>
      <c r="H46" s="3558" t="s">
        <v>3215</v>
      </c>
      <c r="I46" s="3559" t="s">
        <v>3216</v>
      </c>
      <c r="J46" s="3560"/>
      <c r="K46" s="3557">
        <v>679</v>
      </c>
      <c r="L46" s="3553" t="s">
        <v>3217</v>
      </c>
      <c r="M46" s="3558" t="s">
        <v>3218</v>
      </c>
      <c r="N46" s="3559" t="s">
        <v>3219</v>
      </c>
      <c r="O46" s="3560"/>
      <c r="P46" s="3557">
        <v>1003</v>
      </c>
      <c r="Q46" s="3553" t="s">
        <v>3220</v>
      </c>
      <c r="R46" s="3558" t="s">
        <v>3221</v>
      </c>
      <c r="S46" s="3559" t="s">
        <v>3222</v>
      </c>
      <c r="T46" s="2099"/>
      <c r="U46" s="2099"/>
      <c r="V46" s="2099"/>
      <c r="W46" s="2099"/>
      <c r="X46" s="2099"/>
      <c r="Y46" s="2099"/>
      <c r="Z46" s="2099"/>
      <c r="AA46" s="2099"/>
      <c r="AB46" s="2099"/>
      <c r="AC46" s="2099"/>
      <c r="AD46" s="2099"/>
    </row>
    <row r="47" spans="1:30">
      <c r="A47" s="3557">
        <v>32</v>
      </c>
      <c r="B47" s="3553">
        <v>2934</v>
      </c>
      <c r="C47" s="3558" t="s">
        <v>3223</v>
      </c>
      <c r="D47" s="3559" t="s">
        <v>3224</v>
      </c>
      <c r="E47" s="3560"/>
      <c r="F47" s="3557">
        <v>356</v>
      </c>
      <c r="G47" s="3553" t="s">
        <v>3225</v>
      </c>
      <c r="H47" s="3558" t="s">
        <v>3226</v>
      </c>
      <c r="I47" s="3559" t="s">
        <v>3227</v>
      </c>
      <c r="J47" s="3560"/>
      <c r="K47" s="3557">
        <v>680</v>
      </c>
      <c r="L47" s="3553" t="s">
        <v>3228</v>
      </c>
      <c r="M47" s="3558" t="s">
        <v>3229</v>
      </c>
      <c r="N47" s="3559" t="s">
        <v>3230</v>
      </c>
      <c r="O47" s="3560"/>
      <c r="P47" s="3557">
        <v>1004</v>
      </c>
      <c r="Q47" s="3553" t="s">
        <v>3231</v>
      </c>
      <c r="R47" s="3558" t="s">
        <v>3232</v>
      </c>
      <c r="S47" s="3559" t="s">
        <v>3233</v>
      </c>
      <c r="T47" s="2099"/>
      <c r="U47" s="2099"/>
      <c r="V47" s="2099"/>
      <c r="W47" s="2099"/>
      <c r="X47" s="2099"/>
      <c r="Y47" s="2099"/>
      <c r="Z47" s="2099"/>
      <c r="AA47" s="2099"/>
      <c r="AB47" s="2099"/>
      <c r="AC47" s="2099"/>
      <c r="AD47" s="2099"/>
    </row>
    <row r="48" spans="1:30">
      <c r="A48" s="3557">
        <v>33</v>
      </c>
      <c r="B48" s="3553" t="s">
        <v>3234</v>
      </c>
      <c r="C48" s="3558" t="s">
        <v>3235</v>
      </c>
      <c r="D48" s="3559" t="s">
        <v>3236</v>
      </c>
      <c r="E48" s="3560"/>
      <c r="F48" s="3557">
        <v>357</v>
      </c>
      <c r="G48" s="3553" t="s">
        <v>3237</v>
      </c>
      <c r="H48" s="3558" t="s">
        <v>3238</v>
      </c>
      <c r="I48" s="3559" t="s">
        <v>3239</v>
      </c>
      <c r="J48" s="3560"/>
      <c r="K48" s="3557">
        <v>681</v>
      </c>
      <c r="L48" s="3553" t="s">
        <v>3240</v>
      </c>
      <c r="M48" s="3558" t="s">
        <v>3241</v>
      </c>
      <c r="N48" s="3559" t="s">
        <v>3242</v>
      </c>
      <c r="O48" s="3560"/>
      <c r="P48" s="3557">
        <v>1005</v>
      </c>
      <c r="Q48" s="3553" t="s">
        <v>3243</v>
      </c>
      <c r="R48" s="3558" t="s">
        <v>3244</v>
      </c>
      <c r="S48" s="3559" t="s">
        <v>3245</v>
      </c>
      <c r="T48" s="2099"/>
      <c r="U48" s="2099"/>
      <c r="V48" s="2099"/>
      <c r="W48" s="2099"/>
      <c r="X48" s="2099"/>
      <c r="Y48" s="2099"/>
      <c r="Z48" s="2099"/>
      <c r="AA48" s="2099"/>
      <c r="AB48" s="2099"/>
      <c r="AC48" s="2099"/>
      <c r="AD48" s="2099"/>
    </row>
    <row r="49" spans="1:30">
      <c r="A49" s="3557">
        <v>34</v>
      </c>
      <c r="B49" s="3553" t="s">
        <v>3246</v>
      </c>
      <c r="C49" s="3558" t="s">
        <v>3247</v>
      </c>
      <c r="D49" s="3559" t="s">
        <v>3248</v>
      </c>
      <c r="E49" s="3560"/>
      <c r="F49" s="3557">
        <v>358</v>
      </c>
      <c r="G49" s="3553" t="s">
        <v>3249</v>
      </c>
      <c r="H49" s="3558" t="s">
        <v>3250</v>
      </c>
      <c r="I49" s="3559" t="s">
        <v>3251</v>
      </c>
      <c r="J49" s="3560"/>
      <c r="K49" s="3557">
        <v>682</v>
      </c>
      <c r="L49" s="3553" t="s">
        <v>3252</v>
      </c>
      <c r="M49" s="3558" t="s">
        <v>3253</v>
      </c>
      <c r="N49" s="3559" t="s">
        <v>3254</v>
      </c>
      <c r="O49" s="3560"/>
      <c r="P49" s="3557">
        <v>1006</v>
      </c>
      <c r="Q49" s="3553" t="s">
        <v>3255</v>
      </c>
      <c r="R49" s="3558" t="s">
        <v>3256</v>
      </c>
      <c r="S49" s="3559" t="s">
        <v>3257</v>
      </c>
      <c r="T49" s="2099"/>
      <c r="U49" s="2099"/>
      <c r="V49" s="2099"/>
      <c r="W49" s="2099"/>
      <c r="X49" s="2099"/>
      <c r="Y49" s="2099"/>
      <c r="Z49" s="2099"/>
      <c r="AA49" s="2099"/>
      <c r="AB49" s="2099"/>
      <c r="AC49" s="2099"/>
      <c r="AD49" s="2099"/>
    </row>
    <row r="50" spans="1:30">
      <c r="A50" s="3557">
        <v>35</v>
      </c>
      <c r="B50" s="3553" t="s">
        <v>3258</v>
      </c>
      <c r="C50" s="3558" t="s">
        <v>3259</v>
      </c>
      <c r="D50" s="3559" t="s">
        <v>3260</v>
      </c>
      <c r="E50" s="3560"/>
      <c r="F50" s="3557">
        <v>359</v>
      </c>
      <c r="G50" s="3553" t="s">
        <v>3261</v>
      </c>
      <c r="H50" s="3558" t="s">
        <v>3262</v>
      </c>
      <c r="I50" s="3559" t="s">
        <v>3263</v>
      </c>
      <c r="J50" s="3560"/>
      <c r="K50" s="3557">
        <v>683</v>
      </c>
      <c r="L50" s="3553" t="s">
        <v>3264</v>
      </c>
      <c r="M50" s="3558" t="s">
        <v>3265</v>
      </c>
      <c r="N50" s="3559" t="s">
        <v>3266</v>
      </c>
      <c r="O50" s="3560"/>
      <c r="P50" s="3557">
        <v>1007</v>
      </c>
      <c r="Q50" s="3553" t="s">
        <v>3267</v>
      </c>
      <c r="R50" s="3558" t="s">
        <v>3268</v>
      </c>
      <c r="S50" s="3559" t="s">
        <v>3269</v>
      </c>
      <c r="T50" s="2099"/>
      <c r="U50" s="2099"/>
      <c r="V50" s="2099"/>
      <c r="W50" s="2099"/>
      <c r="X50" s="2099"/>
      <c r="Y50" s="2099"/>
      <c r="Z50" s="2099"/>
      <c r="AA50" s="2099"/>
      <c r="AB50" s="2099"/>
      <c r="AC50" s="2099"/>
      <c r="AD50" s="2099"/>
    </row>
    <row r="51" spans="1:30">
      <c r="A51" s="3557">
        <v>36</v>
      </c>
      <c r="B51" s="3553" t="s">
        <v>3270</v>
      </c>
      <c r="C51" s="3558" t="s">
        <v>3271</v>
      </c>
      <c r="D51" s="3559" t="s">
        <v>3272</v>
      </c>
      <c r="E51" s="3560"/>
      <c r="F51" s="3557">
        <v>360</v>
      </c>
      <c r="G51" s="3553" t="s">
        <v>3273</v>
      </c>
      <c r="H51" s="3558" t="s">
        <v>3274</v>
      </c>
      <c r="I51" s="3559" t="s">
        <v>3275</v>
      </c>
      <c r="J51" s="3560"/>
      <c r="K51" s="3557">
        <v>684</v>
      </c>
      <c r="L51" s="3553" t="s">
        <v>3276</v>
      </c>
      <c r="M51" s="3558" t="s">
        <v>3277</v>
      </c>
      <c r="N51" s="3559" t="s">
        <v>3278</v>
      </c>
      <c r="O51" s="3560"/>
      <c r="P51" s="3557">
        <v>1008</v>
      </c>
      <c r="Q51" s="3553" t="s">
        <v>3279</v>
      </c>
      <c r="R51" s="3558" t="s">
        <v>3280</v>
      </c>
      <c r="S51" s="3559" t="s">
        <v>3281</v>
      </c>
      <c r="T51" s="2099"/>
      <c r="U51" s="2099"/>
      <c r="V51" s="2099"/>
      <c r="W51" s="2099"/>
      <c r="X51" s="2099"/>
      <c r="Y51" s="2099"/>
      <c r="Z51" s="2099"/>
      <c r="AA51" s="2099"/>
      <c r="AB51" s="2099"/>
      <c r="AC51" s="2099"/>
      <c r="AD51" s="2099"/>
    </row>
    <row r="52" spans="1:30">
      <c r="A52" s="3557">
        <v>37</v>
      </c>
      <c r="B52" s="3553" t="s">
        <v>3282</v>
      </c>
      <c r="C52" s="3558" t="s">
        <v>3283</v>
      </c>
      <c r="D52" s="3559" t="s">
        <v>3284</v>
      </c>
      <c r="E52" s="3560"/>
      <c r="F52" s="3557">
        <v>361</v>
      </c>
      <c r="G52" s="3553" t="s">
        <v>3285</v>
      </c>
      <c r="H52" s="3558" t="s">
        <v>3286</v>
      </c>
      <c r="I52" s="3559" t="s">
        <v>3287</v>
      </c>
      <c r="J52" s="3560"/>
      <c r="K52" s="3557">
        <v>685</v>
      </c>
      <c r="L52" s="3553" t="s">
        <v>3288</v>
      </c>
      <c r="M52" s="3558" t="s">
        <v>3289</v>
      </c>
      <c r="N52" s="3559" t="s">
        <v>3290</v>
      </c>
      <c r="O52" s="3560"/>
      <c r="P52" s="3557">
        <v>1009</v>
      </c>
      <c r="Q52" s="3553" t="s">
        <v>3291</v>
      </c>
      <c r="R52" s="3558" t="s">
        <v>3292</v>
      </c>
      <c r="S52" s="3559" t="s">
        <v>3293</v>
      </c>
      <c r="T52" s="2099"/>
      <c r="U52" s="2099"/>
      <c r="V52" s="2099"/>
      <c r="W52" s="2099"/>
      <c r="X52" s="2099"/>
      <c r="Y52" s="2099"/>
      <c r="Z52" s="2099"/>
      <c r="AA52" s="2099"/>
      <c r="AB52" s="2099"/>
      <c r="AC52" s="2099"/>
      <c r="AD52" s="2099"/>
    </row>
    <row r="53" spans="1:30">
      <c r="A53" s="3557">
        <v>38</v>
      </c>
      <c r="B53" s="3553" t="s">
        <v>3294</v>
      </c>
      <c r="C53" s="3558" t="s">
        <v>3295</v>
      </c>
      <c r="D53" s="3559" t="s">
        <v>3296</v>
      </c>
      <c r="E53" s="3560"/>
      <c r="F53" s="3557">
        <v>362</v>
      </c>
      <c r="G53" s="3553" t="s">
        <v>3297</v>
      </c>
      <c r="H53" s="3558" t="s">
        <v>3298</v>
      </c>
      <c r="I53" s="3559" t="s">
        <v>3299</v>
      </c>
      <c r="J53" s="3560"/>
      <c r="K53" s="3557">
        <v>686</v>
      </c>
      <c r="L53" s="3553" t="s">
        <v>3300</v>
      </c>
      <c r="M53" s="3558" t="s">
        <v>3301</v>
      </c>
      <c r="N53" s="3559" t="s">
        <v>3302</v>
      </c>
      <c r="O53" s="3560"/>
      <c r="P53" s="3557">
        <v>1010</v>
      </c>
      <c r="Q53" s="3553" t="s">
        <v>3303</v>
      </c>
      <c r="R53" s="3558" t="s">
        <v>3304</v>
      </c>
      <c r="S53" s="3559" t="s">
        <v>3305</v>
      </c>
      <c r="T53" s="2099"/>
      <c r="U53" s="2099"/>
      <c r="V53" s="2099"/>
      <c r="W53" s="2099"/>
      <c r="X53" s="2099"/>
      <c r="Y53" s="2099"/>
      <c r="Z53" s="2099"/>
      <c r="AA53" s="2099"/>
      <c r="AB53" s="2099"/>
      <c r="AC53" s="2099"/>
      <c r="AD53" s="2099"/>
    </row>
    <row r="54" spans="1:30">
      <c r="A54" s="3557">
        <v>39</v>
      </c>
      <c r="B54" s="3553" t="s">
        <v>3306</v>
      </c>
      <c r="C54" s="3558" t="s">
        <v>3307</v>
      </c>
      <c r="D54" s="3559" t="s">
        <v>3308</v>
      </c>
      <c r="E54" s="3560"/>
      <c r="F54" s="3557">
        <v>363</v>
      </c>
      <c r="G54" s="3553" t="s">
        <v>3309</v>
      </c>
      <c r="H54" s="3558" t="s">
        <v>3310</v>
      </c>
      <c r="I54" s="3559" t="s">
        <v>3311</v>
      </c>
      <c r="J54" s="3560"/>
      <c r="K54" s="3557">
        <v>687</v>
      </c>
      <c r="L54" s="3553" t="s">
        <v>3312</v>
      </c>
      <c r="M54" s="3558" t="s">
        <v>3313</v>
      </c>
      <c r="N54" s="3559" t="s">
        <v>3314</v>
      </c>
      <c r="O54" s="3560"/>
      <c r="P54" s="3557">
        <v>1011</v>
      </c>
      <c r="Q54" s="3553" t="s">
        <v>3315</v>
      </c>
      <c r="R54" s="3558" t="s">
        <v>3316</v>
      </c>
      <c r="S54" s="3559" t="s">
        <v>3317</v>
      </c>
      <c r="T54" s="2099"/>
      <c r="U54" s="2099"/>
      <c r="V54" s="2099"/>
      <c r="W54" s="2099"/>
      <c r="X54" s="2099"/>
      <c r="Y54" s="2099"/>
      <c r="Z54" s="2099"/>
      <c r="AA54" s="2099"/>
      <c r="AB54" s="2099"/>
      <c r="AC54" s="2099"/>
      <c r="AD54" s="2099"/>
    </row>
    <row r="55" spans="1:30">
      <c r="A55" s="3557">
        <v>40</v>
      </c>
      <c r="B55" s="3553" t="s">
        <v>3318</v>
      </c>
      <c r="C55" s="3558" t="s">
        <v>3319</v>
      </c>
      <c r="D55" s="3559" t="s">
        <v>3320</v>
      </c>
      <c r="E55" s="3560"/>
      <c r="F55" s="3557">
        <v>364</v>
      </c>
      <c r="G55" s="3553" t="s">
        <v>3321</v>
      </c>
      <c r="H55" s="3558" t="s">
        <v>3322</v>
      </c>
      <c r="I55" s="3559" t="s">
        <v>3323</v>
      </c>
      <c r="J55" s="3560"/>
      <c r="K55" s="3557">
        <v>688</v>
      </c>
      <c r="L55" s="3553" t="s">
        <v>3324</v>
      </c>
      <c r="M55" s="3558" t="s">
        <v>3325</v>
      </c>
      <c r="N55" s="3559" t="s">
        <v>3326</v>
      </c>
      <c r="O55" s="3560"/>
      <c r="P55" s="3557">
        <v>1012</v>
      </c>
      <c r="Q55" s="3553" t="s">
        <v>3327</v>
      </c>
      <c r="R55" s="3558" t="s">
        <v>3328</v>
      </c>
      <c r="S55" s="3559" t="s">
        <v>3329</v>
      </c>
      <c r="T55" s="2099"/>
      <c r="U55" s="2099"/>
      <c r="V55" s="2099"/>
      <c r="W55" s="2099"/>
      <c r="X55" s="2099"/>
      <c r="Y55" s="2099"/>
      <c r="Z55" s="2099"/>
      <c r="AA55" s="2099"/>
      <c r="AB55" s="2099"/>
      <c r="AC55" s="2099"/>
      <c r="AD55" s="2099"/>
    </row>
    <row r="56" spans="1:30">
      <c r="A56" s="3557">
        <v>41</v>
      </c>
      <c r="B56" s="3553">
        <v>2197</v>
      </c>
      <c r="C56" s="3558" t="s">
        <v>3330</v>
      </c>
      <c r="D56" s="3559" t="s">
        <v>3331</v>
      </c>
      <c r="E56" s="3560"/>
      <c r="F56" s="3557">
        <v>365</v>
      </c>
      <c r="G56" s="3553" t="s">
        <v>3332</v>
      </c>
      <c r="H56" s="3558" t="s">
        <v>3333</v>
      </c>
      <c r="I56" s="3559" t="s">
        <v>3334</v>
      </c>
      <c r="J56" s="3560"/>
      <c r="K56" s="3557">
        <v>689</v>
      </c>
      <c r="L56" s="3553" t="s">
        <v>3335</v>
      </c>
      <c r="M56" s="3558" t="s">
        <v>3336</v>
      </c>
      <c r="N56" s="3559" t="s">
        <v>3263</v>
      </c>
      <c r="O56" s="3560"/>
      <c r="P56" s="3557">
        <v>1013</v>
      </c>
      <c r="Q56" s="3553" t="s">
        <v>3337</v>
      </c>
      <c r="R56" s="3558" t="s">
        <v>3338</v>
      </c>
      <c r="S56" s="3559" t="s">
        <v>3339</v>
      </c>
      <c r="T56" s="2099"/>
      <c r="U56" s="2099"/>
      <c r="V56" s="2099"/>
      <c r="W56" s="2099"/>
      <c r="X56" s="2099"/>
      <c r="Y56" s="2099"/>
      <c r="Z56" s="2099"/>
      <c r="AA56" s="2099"/>
      <c r="AB56" s="2099"/>
      <c r="AC56" s="2099"/>
      <c r="AD56" s="2099"/>
    </row>
    <row r="57" spans="1:30">
      <c r="A57" s="3557">
        <v>42</v>
      </c>
      <c r="B57" s="3553" t="s">
        <v>3340</v>
      </c>
      <c r="C57" s="3558" t="s">
        <v>3341</v>
      </c>
      <c r="D57" s="3559" t="s">
        <v>3342</v>
      </c>
      <c r="E57" s="3560"/>
      <c r="F57" s="3557">
        <v>366</v>
      </c>
      <c r="G57" s="3553" t="s">
        <v>3343</v>
      </c>
      <c r="H57" s="3558" t="s">
        <v>3344</v>
      </c>
      <c r="I57" s="3559" t="s">
        <v>3345</v>
      </c>
      <c r="J57" s="3560"/>
      <c r="K57" s="3557">
        <v>690</v>
      </c>
      <c r="L57" s="3553" t="s">
        <v>3346</v>
      </c>
      <c r="M57" s="3558" t="s">
        <v>3347</v>
      </c>
      <c r="N57" s="3559" t="s">
        <v>3348</v>
      </c>
      <c r="O57" s="3560"/>
      <c r="P57" s="3557">
        <v>1014</v>
      </c>
      <c r="Q57" s="3553" t="s">
        <v>3349</v>
      </c>
      <c r="R57" s="3558" t="s">
        <v>3350</v>
      </c>
      <c r="S57" s="3559" t="s">
        <v>3351</v>
      </c>
      <c r="T57" s="2099"/>
      <c r="U57" s="2099"/>
      <c r="V57" s="2099"/>
      <c r="W57" s="2099"/>
      <c r="X57" s="2099"/>
      <c r="Y57" s="2099"/>
      <c r="Z57" s="2099"/>
      <c r="AA57" s="2099"/>
      <c r="AB57" s="2099"/>
      <c r="AC57" s="2099"/>
      <c r="AD57" s="2099"/>
    </row>
    <row r="58" spans="1:30">
      <c r="A58" s="3557">
        <v>43</v>
      </c>
      <c r="B58" s="3553" t="s">
        <v>3352</v>
      </c>
      <c r="C58" s="3558" t="s">
        <v>3353</v>
      </c>
      <c r="D58" s="3559" t="s">
        <v>3354</v>
      </c>
      <c r="E58" s="3560"/>
      <c r="F58" s="3557">
        <v>367</v>
      </c>
      <c r="G58" s="3553" t="s">
        <v>3355</v>
      </c>
      <c r="H58" s="3558" t="s">
        <v>3356</v>
      </c>
      <c r="I58" s="3559" t="s">
        <v>3357</v>
      </c>
      <c r="J58" s="3560"/>
      <c r="K58" s="3557">
        <v>691</v>
      </c>
      <c r="L58" s="3553" t="s">
        <v>3358</v>
      </c>
      <c r="M58" s="3558" t="s">
        <v>3359</v>
      </c>
      <c r="N58" s="3559" t="s">
        <v>3360</v>
      </c>
      <c r="O58" s="3560"/>
      <c r="P58" s="3557">
        <v>1015</v>
      </c>
      <c r="Q58" s="3553" t="s">
        <v>3361</v>
      </c>
      <c r="R58" s="3558" t="s">
        <v>3362</v>
      </c>
      <c r="S58" s="3559" t="s">
        <v>3363</v>
      </c>
      <c r="T58" s="2099"/>
      <c r="U58" s="2099"/>
      <c r="V58" s="2099"/>
      <c r="W58" s="2099"/>
      <c r="X58" s="2099"/>
      <c r="Y58" s="2099"/>
      <c r="Z58" s="2099"/>
      <c r="AA58" s="2099"/>
      <c r="AB58" s="2099"/>
      <c r="AC58" s="2099"/>
      <c r="AD58" s="2099"/>
    </row>
    <row r="59" spans="1:30">
      <c r="A59" s="3557">
        <v>44</v>
      </c>
      <c r="B59" s="3553">
        <v>2198</v>
      </c>
      <c r="C59" s="3558" t="s">
        <v>3364</v>
      </c>
      <c r="D59" s="3559" t="s">
        <v>3365</v>
      </c>
      <c r="E59" s="3560"/>
      <c r="F59" s="3557">
        <v>368</v>
      </c>
      <c r="G59" s="3553" t="s">
        <v>3366</v>
      </c>
      <c r="H59" s="3558" t="s">
        <v>3367</v>
      </c>
      <c r="I59" s="3559" t="s">
        <v>3368</v>
      </c>
      <c r="J59" s="3560"/>
      <c r="K59" s="3557">
        <v>692</v>
      </c>
      <c r="L59" s="3553" t="s">
        <v>3369</v>
      </c>
      <c r="M59" s="3558" t="s">
        <v>3370</v>
      </c>
      <c r="N59" s="3559" t="s">
        <v>3371</v>
      </c>
      <c r="O59" s="3560"/>
      <c r="P59" s="3557">
        <v>1016</v>
      </c>
      <c r="Q59" s="3553" t="s">
        <v>3372</v>
      </c>
      <c r="R59" s="3558" t="s">
        <v>3373</v>
      </c>
      <c r="S59" s="3559" t="s">
        <v>3374</v>
      </c>
      <c r="T59" s="2099"/>
      <c r="U59" s="2099"/>
      <c r="V59" s="2099"/>
      <c r="W59" s="2099"/>
      <c r="X59" s="2099"/>
      <c r="Y59" s="2099"/>
      <c r="Z59" s="2099"/>
      <c r="AA59" s="2099"/>
      <c r="AB59" s="2099"/>
      <c r="AC59" s="2099"/>
      <c r="AD59" s="2099"/>
    </row>
    <row r="60" spans="1:30">
      <c r="A60" s="3557">
        <v>45</v>
      </c>
      <c r="B60" s="3553">
        <v>2199</v>
      </c>
      <c r="C60" s="3558" t="s">
        <v>3375</v>
      </c>
      <c r="D60" s="3559" t="s">
        <v>3376</v>
      </c>
      <c r="E60" s="3560"/>
      <c r="F60" s="3557">
        <v>369</v>
      </c>
      <c r="G60" s="3553" t="s">
        <v>3377</v>
      </c>
      <c r="H60" s="3558" t="s">
        <v>3378</v>
      </c>
      <c r="I60" s="3559" t="s">
        <v>3379</v>
      </c>
      <c r="J60" s="3560"/>
      <c r="K60" s="3557">
        <v>693</v>
      </c>
      <c r="L60" s="3553" t="s">
        <v>3380</v>
      </c>
      <c r="M60" s="3558" t="s">
        <v>3381</v>
      </c>
      <c r="N60" s="3559" t="s">
        <v>3382</v>
      </c>
      <c r="O60" s="3560"/>
      <c r="P60" s="3557">
        <v>1017</v>
      </c>
      <c r="Q60" s="3553" t="s">
        <v>3383</v>
      </c>
      <c r="R60" s="3558" t="s">
        <v>3384</v>
      </c>
      <c r="S60" s="3559" t="s">
        <v>3385</v>
      </c>
      <c r="T60" s="2099"/>
      <c r="U60" s="2099"/>
      <c r="V60" s="2099"/>
      <c r="W60" s="2099"/>
      <c r="X60" s="2099"/>
      <c r="Y60" s="2099"/>
      <c r="Z60" s="2099"/>
      <c r="AA60" s="2099"/>
      <c r="AB60" s="2099"/>
      <c r="AC60" s="2099"/>
      <c r="AD60" s="2099"/>
    </row>
    <row r="61" spans="1:30">
      <c r="A61" s="3557">
        <v>46</v>
      </c>
      <c r="B61" s="3553" t="s">
        <v>3386</v>
      </c>
      <c r="C61" s="3558" t="s">
        <v>3387</v>
      </c>
      <c r="D61" s="3559" t="s">
        <v>3388</v>
      </c>
      <c r="E61" s="3560"/>
      <c r="F61" s="3557">
        <v>370</v>
      </c>
      <c r="G61" s="3553" t="s">
        <v>3389</v>
      </c>
      <c r="H61" s="3558" t="s">
        <v>3390</v>
      </c>
      <c r="I61" s="3559" t="s">
        <v>3391</v>
      </c>
      <c r="J61" s="3560"/>
      <c r="K61" s="3557">
        <v>694</v>
      </c>
      <c r="L61" s="3553" t="s">
        <v>3392</v>
      </c>
      <c r="M61" s="3558" t="s">
        <v>3393</v>
      </c>
      <c r="N61" s="3559" t="s">
        <v>3394</v>
      </c>
      <c r="O61" s="3560"/>
      <c r="P61" s="3557">
        <v>1018</v>
      </c>
      <c r="Q61" s="3553" t="s">
        <v>3395</v>
      </c>
      <c r="R61" s="3558" t="s">
        <v>3396</v>
      </c>
      <c r="S61" s="3559" t="s">
        <v>3397</v>
      </c>
      <c r="T61" s="2099"/>
      <c r="U61" s="2099"/>
      <c r="V61" s="2099"/>
      <c r="W61" s="2099"/>
      <c r="X61" s="2099"/>
      <c r="Y61" s="2099"/>
      <c r="Z61" s="2099"/>
      <c r="AA61" s="2099"/>
      <c r="AB61" s="2099"/>
      <c r="AC61" s="2099"/>
      <c r="AD61" s="2099"/>
    </row>
    <row r="62" spans="1:30">
      <c r="A62" s="3557">
        <v>47</v>
      </c>
      <c r="B62" s="3553">
        <v>2196</v>
      </c>
      <c r="C62" s="3558" t="s">
        <v>3398</v>
      </c>
      <c r="D62" s="3559" t="s">
        <v>3399</v>
      </c>
      <c r="E62" s="3560"/>
      <c r="F62" s="3557">
        <v>371</v>
      </c>
      <c r="G62" s="3553" t="s">
        <v>3400</v>
      </c>
      <c r="H62" s="3558" t="s">
        <v>3401</v>
      </c>
      <c r="I62" s="3559" t="s">
        <v>3402</v>
      </c>
      <c r="J62" s="3560"/>
      <c r="K62" s="3557">
        <v>695</v>
      </c>
      <c r="L62" s="3553" t="s">
        <v>3403</v>
      </c>
      <c r="M62" s="3558" t="s">
        <v>3404</v>
      </c>
      <c r="N62" s="3559" t="s">
        <v>3405</v>
      </c>
      <c r="O62" s="3560"/>
      <c r="P62" s="3557">
        <v>1019</v>
      </c>
      <c r="Q62" s="3553" t="s">
        <v>3406</v>
      </c>
      <c r="R62" s="3558" t="s">
        <v>3407</v>
      </c>
      <c r="S62" s="3559" t="s">
        <v>3408</v>
      </c>
      <c r="T62" s="2099"/>
      <c r="U62" s="2099"/>
      <c r="V62" s="2099"/>
      <c r="W62" s="2099"/>
      <c r="X62" s="2099"/>
      <c r="Y62" s="2099"/>
      <c r="Z62" s="2099"/>
      <c r="AA62" s="2099"/>
      <c r="AB62" s="2099"/>
      <c r="AC62" s="2099"/>
      <c r="AD62" s="2099"/>
    </row>
    <row r="63" spans="1:30">
      <c r="A63" s="3557">
        <v>48</v>
      </c>
      <c r="B63" s="3553">
        <v>2194</v>
      </c>
      <c r="C63" s="3558" t="s">
        <v>3409</v>
      </c>
      <c r="D63" s="3559" t="s">
        <v>3410</v>
      </c>
      <c r="E63" s="3560"/>
      <c r="F63" s="3557">
        <v>372</v>
      </c>
      <c r="G63" s="3553" t="s">
        <v>3411</v>
      </c>
      <c r="H63" s="3558" t="s">
        <v>3412</v>
      </c>
      <c r="I63" s="3559" t="s">
        <v>3413</v>
      </c>
      <c r="J63" s="3560"/>
      <c r="K63" s="3557">
        <v>696</v>
      </c>
      <c r="L63" s="3553" t="s">
        <v>3414</v>
      </c>
      <c r="M63" s="3558" t="s">
        <v>3415</v>
      </c>
      <c r="N63" s="3559" t="s">
        <v>3416</v>
      </c>
      <c r="O63" s="3560"/>
      <c r="P63" s="3557">
        <v>1020</v>
      </c>
      <c r="Q63" s="3553" t="s">
        <v>3417</v>
      </c>
      <c r="R63" s="3558" t="s">
        <v>3418</v>
      </c>
      <c r="S63" s="3559" t="s">
        <v>3419</v>
      </c>
      <c r="T63" s="2099"/>
      <c r="U63" s="2099"/>
      <c r="V63" s="2099"/>
      <c r="W63" s="2099"/>
      <c r="X63" s="2099"/>
      <c r="Y63" s="2099"/>
      <c r="Z63" s="2099"/>
      <c r="AA63" s="2099"/>
      <c r="AB63" s="2099"/>
      <c r="AC63" s="2099"/>
      <c r="AD63" s="2099"/>
    </row>
    <row r="64" spans="1:30">
      <c r="A64" s="3557">
        <v>49</v>
      </c>
      <c r="B64" s="3553">
        <v>2195</v>
      </c>
      <c r="C64" s="3558" t="s">
        <v>3420</v>
      </c>
      <c r="D64" s="3559" t="s">
        <v>3421</v>
      </c>
      <c r="E64" s="3560"/>
      <c r="F64" s="3557">
        <v>373</v>
      </c>
      <c r="G64" s="3553" t="s">
        <v>3422</v>
      </c>
      <c r="H64" s="3558" t="s">
        <v>3423</v>
      </c>
      <c r="I64" s="3559" t="s">
        <v>3424</v>
      </c>
      <c r="J64" s="3560"/>
      <c r="K64" s="3557">
        <v>697</v>
      </c>
      <c r="L64" s="3553" t="s">
        <v>3425</v>
      </c>
      <c r="M64" s="3558" t="s">
        <v>3426</v>
      </c>
      <c r="N64" s="3559" t="s">
        <v>3427</v>
      </c>
      <c r="O64" s="3560"/>
      <c r="P64" s="3557">
        <v>1021</v>
      </c>
      <c r="Q64" s="3553" t="s">
        <v>3428</v>
      </c>
      <c r="R64" s="3558" t="s">
        <v>3429</v>
      </c>
      <c r="S64" s="3559" t="s">
        <v>3430</v>
      </c>
      <c r="T64" s="2099"/>
      <c r="U64" s="2099"/>
      <c r="V64" s="2099"/>
      <c r="W64" s="2099"/>
      <c r="X64" s="2099"/>
      <c r="Y64" s="2099"/>
      <c r="Z64" s="2099"/>
      <c r="AA64" s="2099"/>
      <c r="AB64" s="2099"/>
      <c r="AC64" s="2099"/>
      <c r="AD64" s="2099"/>
    </row>
    <row r="65" spans="1:30">
      <c r="A65" s="3557">
        <v>50</v>
      </c>
      <c r="B65" s="3553" t="s">
        <v>3431</v>
      </c>
      <c r="C65" s="3558" t="s">
        <v>2706</v>
      </c>
      <c r="D65" s="3559" t="s">
        <v>3432</v>
      </c>
      <c r="E65" s="3560"/>
      <c r="F65" s="3557">
        <v>374</v>
      </c>
      <c r="G65" s="3553" t="s">
        <v>3433</v>
      </c>
      <c r="H65" s="3558" t="s">
        <v>3434</v>
      </c>
      <c r="I65" s="3559" t="s">
        <v>3435</v>
      </c>
      <c r="J65" s="3560"/>
      <c r="K65" s="3557">
        <v>698</v>
      </c>
      <c r="L65" s="3553" t="s">
        <v>3436</v>
      </c>
      <c r="M65" s="3558" t="s">
        <v>3437</v>
      </c>
      <c r="N65" s="3559" t="s">
        <v>3438</v>
      </c>
      <c r="O65" s="3560"/>
      <c r="P65" s="3557">
        <v>1022</v>
      </c>
      <c r="Q65" s="3553" t="s">
        <v>3439</v>
      </c>
      <c r="R65" s="3558" t="s">
        <v>3440</v>
      </c>
      <c r="S65" s="3559" t="s">
        <v>3441</v>
      </c>
      <c r="T65" s="2099"/>
      <c r="U65" s="2099"/>
      <c r="V65" s="2099"/>
      <c r="W65" s="2099"/>
      <c r="X65" s="2099"/>
      <c r="Y65" s="2099"/>
      <c r="Z65" s="2099"/>
      <c r="AA65" s="2099"/>
      <c r="AB65" s="2099"/>
      <c r="AC65" s="2099"/>
      <c r="AD65" s="2099"/>
    </row>
    <row r="66" spans="1:30">
      <c r="A66" s="3557">
        <v>51</v>
      </c>
      <c r="B66" s="3553" t="s">
        <v>3442</v>
      </c>
      <c r="C66" s="3558" t="s">
        <v>2709</v>
      </c>
      <c r="D66" s="3559" t="s">
        <v>3443</v>
      </c>
      <c r="E66" s="3560"/>
      <c r="F66" s="3557">
        <v>375</v>
      </c>
      <c r="G66" s="3553" t="s">
        <v>3444</v>
      </c>
      <c r="H66" s="3558" t="s">
        <v>3445</v>
      </c>
      <c r="I66" s="3559" t="s">
        <v>3446</v>
      </c>
      <c r="J66" s="3560"/>
      <c r="K66" s="3557">
        <v>699</v>
      </c>
      <c r="L66" s="3553" t="s">
        <v>3447</v>
      </c>
      <c r="M66" s="3558" t="s">
        <v>3448</v>
      </c>
      <c r="N66" s="3559" t="s">
        <v>3449</v>
      </c>
      <c r="O66" s="3560"/>
      <c r="P66" s="3557">
        <v>1023</v>
      </c>
      <c r="Q66" s="3553" t="s">
        <v>3450</v>
      </c>
      <c r="R66" s="3558" t="s">
        <v>3451</v>
      </c>
      <c r="S66" s="3559" t="s">
        <v>3452</v>
      </c>
      <c r="T66" s="2099"/>
      <c r="U66" s="2099"/>
      <c r="V66" s="2099"/>
      <c r="W66" s="2099"/>
      <c r="X66" s="2099"/>
      <c r="Y66" s="2099"/>
      <c r="Z66" s="2099"/>
      <c r="AA66" s="2099"/>
      <c r="AB66" s="2099"/>
      <c r="AC66" s="2099"/>
      <c r="AD66" s="2099"/>
    </row>
    <row r="67" spans="1:30" ht="51">
      <c r="A67" s="3557">
        <v>52</v>
      </c>
      <c r="B67" s="3553">
        <v>2600</v>
      </c>
      <c r="C67" s="3558" t="s">
        <v>3453</v>
      </c>
      <c r="D67" s="3559" t="s">
        <v>3454</v>
      </c>
      <c r="E67" s="3560"/>
      <c r="F67" s="3557">
        <v>376</v>
      </c>
      <c r="G67" s="3553" t="s">
        <v>3455</v>
      </c>
      <c r="H67" s="3558" t="s">
        <v>3456</v>
      </c>
      <c r="I67" s="3559" t="s">
        <v>3457</v>
      </c>
      <c r="J67" s="3560"/>
      <c r="K67" s="3557">
        <v>700</v>
      </c>
      <c r="L67" s="3553" t="s">
        <v>3458</v>
      </c>
      <c r="M67" s="3558" t="s">
        <v>3459</v>
      </c>
      <c r="N67" s="3559" t="s">
        <v>3460</v>
      </c>
      <c r="O67" s="3560"/>
      <c r="P67" s="3557">
        <v>1024</v>
      </c>
      <c r="Q67" s="3553" t="s">
        <v>3461</v>
      </c>
      <c r="R67" s="3558" t="s">
        <v>3462</v>
      </c>
      <c r="S67" s="3559" t="s">
        <v>3463</v>
      </c>
      <c r="T67" s="2099"/>
      <c r="U67" s="2099"/>
      <c r="V67" s="2099"/>
      <c r="W67" s="2099"/>
      <c r="X67" s="2099"/>
      <c r="Y67" s="2099"/>
      <c r="Z67" s="2099"/>
      <c r="AA67" s="2099"/>
      <c r="AB67" s="2099"/>
      <c r="AC67" s="2099"/>
      <c r="AD67" s="2099"/>
    </row>
    <row r="68" spans="1:30" ht="51">
      <c r="A68" s="3557">
        <v>53</v>
      </c>
      <c r="B68" s="3553">
        <v>2601</v>
      </c>
      <c r="C68" s="3558" t="s">
        <v>3464</v>
      </c>
      <c r="D68" s="3559" t="s">
        <v>3465</v>
      </c>
      <c r="E68" s="3560"/>
      <c r="F68" s="3557">
        <v>377</v>
      </c>
      <c r="G68" s="3553" t="s">
        <v>3466</v>
      </c>
      <c r="H68" s="3558" t="s">
        <v>3467</v>
      </c>
      <c r="I68" s="3559" t="s">
        <v>3468</v>
      </c>
      <c r="J68" s="3560"/>
      <c r="K68" s="3557">
        <v>701</v>
      </c>
      <c r="L68" s="3553" t="s">
        <v>3469</v>
      </c>
      <c r="M68" s="3558" t="s">
        <v>3470</v>
      </c>
      <c r="N68" s="3559" t="s">
        <v>3471</v>
      </c>
      <c r="O68" s="3560"/>
      <c r="P68" s="3557">
        <v>1025</v>
      </c>
      <c r="Q68" s="3553" t="s">
        <v>3472</v>
      </c>
      <c r="R68" s="3558" t="s">
        <v>3473</v>
      </c>
      <c r="S68" s="3559" t="s">
        <v>3474</v>
      </c>
      <c r="T68" s="2099"/>
      <c r="U68" s="2099"/>
      <c r="V68" s="2099"/>
      <c r="W68" s="2099"/>
      <c r="X68" s="2099"/>
      <c r="Y68" s="2099"/>
      <c r="Z68" s="2099"/>
      <c r="AA68" s="2099"/>
      <c r="AB68" s="2099"/>
      <c r="AC68" s="2099"/>
      <c r="AD68" s="2099"/>
    </row>
    <row r="69" spans="1:30">
      <c r="A69" s="3557">
        <v>54</v>
      </c>
      <c r="B69" s="3553">
        <v>2602</v>
      </c>
      <c r="C69" s="3558" t="s">
        <v>3475</v>
      </c>
      <c r="D69" s="3559" t="s">
        <v>3476</v>
      </c>
      <c r="E69" s="3560"/>
      <c r="F69" s="3557">
        <v>378</v>
      </c>
      <c r="G69" s="3553" t="s">
        <v>3477</v>
      </c>
      <c r="H69" s="3558" t="s">
        <v>3478</v>
      </c>
      <c r="I69" s="3559" t="s">
        <v>3479</v>
      </c>
      <c r="J69" s="3560"/>
      <c r="K69" s="3557">
        <v>702</v>
      </c>
      <c r="L69" s="3553" t="s">
        <v>3480</v>
      </c>
      <c r="M69" s="3558" t="s">
        <v>3481</v>
      </c>
      <c r="N69" s="3559" t="s">
        <v>3482</v>
      </c>
      <c r="O69" s="3560"/>
      <c r="P69" s="3557">
        <v>1026</v>
      </c>
      <c r="Q69" s="3553" t="s">
        <v>3483</v>
      </c>
      <c r="R69" s="3558" t="s">
        <v>3484</v>
      </c>
      <c r="S69" s="3559" t="s">
        <v>3485</v>
      </c>
      <c r="T69" s="2099"/>
      <c r="U69" s="2099"/>
      <c r="V69" s="2099"/>
      <c r="W69" s="2099"/>
      <c r="X69" s="2099"/>
      <c r="Y69" s="2099"/>
      <c r="Z69" s="2099"/>
      <c r="AA69" s="2099"/>
      <c r="AB69" s="2099"/>
      <c r="AC69" s="2099"/>
      <c r="AD69" s="2099"/>
    </row>
    <row r="70" spans="1:30">
      <c r="A70" s="3557">
        <v>55</v>
      </c>
      <c r="B70" s="3553">
        <v>2603</v>
      </c>
      <c r="C70" s="3558" t="s">
        <v>3486</v>
      </c>
      <c r="D70" s="3559" t="s">
        <v>3487</v>
      </c>
      <c r="E70" s="3560"/>
      <c r="F70" s="3557">
        <v>379</v>
      </c>
      <c r="G70" s="3553" t="s">
        <v>3488</v>
      </c>
      <c r="H70" s="3558" t="s">
        <v>3489</v>
      </c>
      <c r="I70" s="3559" t="s">
        <v>3490</v>
      </c>
      <c r="J70" s="3560"/>
      <c r="K70" s="3557">
        <v>703</v>
      </c>
      <c r="L70" s="3553" t="s">
        <v>3491</v>
      </c>
      <c r="M70" s="3558" t="s">
        <v>3492</v>
      </c>
      <c r="N70" s="3559" t="s">
        <v>3493</v>
      </c>
      <c r="O70" s="3560"/>
      <c r="P70" s="3557">
        <v>1027</v>
      </c>
      <c r="Q70" s="3553" t="s">
        <v>3494</v>
      </c>
      <c r="R70" s="3558" t="s">
        <v>3495</v>
      </c>
      <c r="S70" s="3559" t="s">
        <v>3496</v>
      </c>
      <c r="T70" s="2099"/>
      <c r="U70" s="2099"/>
      <c r="V70" s="2099"/>
      <c r="W70" s="2099"/>
      <c r="X70" s="2099"/>
      <c r="Y70" s="2099"/>
      <c r="Z70" s="2099"/>
      <c r="AA70" s="2099"/>
      <c r="AB70" s="2099"/>
      <c r="AC70" s="2099"/>
      <c r="AD70" s="2099"/>
    </row>
    <row r="71" spans="1:30">
      <c r="A71" s="3557">
        <v>56</v>
      </c>
      <c r="B71" s="3553">
        <v>2604</v>
      </c>
      <c r="C71" s="3558" t="s">
        <v>3497</v>
      </c>
      <c r="D71" s="3559" t="s">
        <v>3498</v>
      </c>
      <c r="E71" s="3560"/>
      <c r="F71" s="3557">
        <v>380</v>
      </c>
      <c r="G71" s="3553" t="s">
        <v>3499</v>
      </c>
      <c r="H71" s="3558" t="s">
        <v>3500</v>
      </c>
      <c r="I71" s="3559" t="s">
        <v>3501</v>
      </c>
      <c r="J71" s="3560"/>
      <c r="K71" s="3557">
        <v>704</v>
      </c>
      <c r="L71" s="3553" t="s">
        <v>3502</v>
      </c>
      <c r="M71" s="3558" t="s">
        <v>3503</v>
      </c>
      <c r="N71" s="3559" t="s">
        <v>3504</v>
      </c>
      <c r="O71" s="3560"/>
      <c r="P71" s="3557">
        <v>1028</v>
      </c>
      <c r="Q71" s="3553" t="s">
        <v>3505</v>
      </c>
      <c r="R71" s="3558" t="s">
        <v>3506</v>
      </c>
      <c r="S71" s="3559" t="s">
        <v>3507</v>
      </c>
      <c r="T71" s="2099"/>
      <c r="U71" s="2099"/>
      <c r="V71" s="2099"/>
      <c r="W71" s="2099"/>
      <c r="X71" s="2099"/>
      <c r="Y71" s="2099"/>
      <c r="Z71" s="2099"/>
      <c r="AA71" s="2099"/>
      <c r="AB71" s="2099"/>
      <c r="AC71" s="2099"/>
      <c r="AD71" s="2099"/>
    </row>
    <row r="72" spans="1:30">
      <c r="A72" s="3557">
        <v>57</v>
      </c>
      <c r="B72" s="3553" t="s">
        <v>3508</v>
      </c>
      <c r="C72" s="3558" t="s">
        <v>3509</v>
      </c>
      <c r="D72" s="3559" t="s">
        <v>3510</v>
      </c>
      <c r="E72" s="3560"/>
      <c r="F72" s="3557">
        <v>381</v>
      </c>
      <c r="G72" s="3553" t="s">
        <v>3511</v>
      </c>
      <c r="H72" s="3558" t="s">
        <v>3512</v>
      </c>
      <c r="I72" s="3559" t="s">
        <v>3513</v>
      </c>
      <c r="J72" s="3560"/>
      <c r="K72" s="3557">
        <v>705</v>
      </c>
      <c r="L72" s="3553" t="s">
        <v>3514</v>
      </c>
      <c r="M72" s="3558" t="s">
        <v>3515</v>
      </c>
      <c r="N72" s="3559" t="s">
        <v>3516</v>
      </c>
      <c r="O72" s="3560"/>
      <c r="P72" s="3557">
        <v>1029</v>
      </c>
      <c r="Q72" s="3553" t="s">
        <v>3517</v>
      </c>
      <c r="R72" s="3558" t="s">
        <v>3518</v>
      </c>
      <c r="S72" s="3559" t="s">
        <v>3519</v>
      </c>
      <c r="T72" s="2099"/>
      <c r="U72" s="2099"/>
      <c r="V72" s="2099"/>
      <c r="W72" s="2099"/>
      <c r="X72" s="2099"/>
      <c r="Y72" s="2099"/>
      <c r="Z72" s="2099"/>
      <c r="AA72" s="2099"/>
      <c r="AB72" s="2099"/>
      <c r="AC72" s="2099"/>
      <c r="AD72" s="2099"/>
    </row>
    <row r="73" spans="1:30">
      <c r="A73" s="3557">
        <v>58</v>
      </c>
      <c r="B73" s="3553">
        <v>2611</v>
      </c>
      <c r="C73" s="3558" t="s">
        <v>3520</v>
      </c>
      <c r="D73" s="3559" t="s">
        <v>3521</v>
      </c>
      <c r="E73" s="3560"/>
      <c r="F73" s="3557">
        <v>382</v>
      </c>
      <c r="G73" s="3553" t="s">
        <v>3522</v>
      </c>
      <c r="H73" s="3558" t="s">
        <v>3523</v>
      </c>
      <c r="I73" s="3559" t="s">
        <v>3524</v>
      </c>
      <c r="J73" s="3560"/>
      <c r="K73" s="3557">
        <v>706</v>
      </c>
      <c r="L73" s="3553" t="s">
        <v>3525</v>
      </c>
      <c r="M73" s="3558" t="s">
        <v>3526</v>
      </c>
      <c r="N73" s="3559" t="s">
        <v>3527</v>
      </c>
      <c r="O73" s="3560"/>
      <c r="P73" s="3557">
        <v>1030</v>
      </c>
      <c r="Q73" s="3553" t="s">
        <v>3528</v>
      </c>
      <c r="R73" s="3558" t="s">
        <v>3529</v>
      </c>
      <c r="S73" s="3559" t="s">
        <v>3530</v>
      </c>
      <c r="T73" s="2099"/>
      <c r="U73" s="2099"/>
      <c r="V73" s="2099"/>
      <c r="W73" s="2099"/>
      <c r="X73" s="2099"/>
      <c r="Y73" s="2099"/>
      <c r="Z73" s="2099"/>
      <c r="AA73" s="2099"/>
      <c r="AB73" s="2099"/>
      <c r="AC73" s="2099"/>
      <c r="AD73" s="2099"/>
    </row>
    <row r="74" spans="1:30">
      <c r="A74" s="3557">
        <v>59</v>
      </c>
      <c r="B74" s="3553">
        <v>2620</v>
      </c>
      <c r="C74" s="3558" t="s">
        <v>3531</v>
      </c>
      <c r="D74" s="3559" t="s">
        <v>3532</v>
      </c>
      <c r="E74" s="3560"/>
      <c r="F74" s="3557">
        <v>383</v>
      </c>
      <c r="G74" s="3553" t="s">
        <v>3533</v>
      </c>
      <c r="H74" s="3558" t="s">
        <v>3534</v>
      </c>
      <c r="I74" s="3559" t="s">
        <v>3535</v>
      </c>
      <c r="J74" s="3560"/>
      <c r="K74" s="3557">
        <v>707</v>
      </c>
      <c r="L74" s="3553" t="s">
        <v>3536</v>
      </c>
      <c r="M74" s="3558" t="s">
        <v>3537</v>
      </c>
      <c r="N74" s="3559" t="s">
        <v>3538</v>
      </c>
      <c r="O74" s="3560"/>
      <c r="P74" s="3557">
        <v>1031</v>
      </c>
      <c r="Q74" s="3553" t="s">
        <v>3539</v>
      </c>
      <c r="R74" s="3558" t="s">
        <v>3540</v>
      </c>
      <c r="T74" s="2099"/>
      <c r="U74" s="2099"/>
      <c r="V74" s="2099"/>
      <c r="W74" s="2099"/>
      <c r="X74" s="2099"/>
      <c r="Y74" s="2099"/>
      <c r="Z74" s="2099"/>
      <c r="AA74" s="2099"/>
      <c r="AB74" s="2099"/>
      <c r="AC74" s="2099"/>
      <c r="AD74" s="2099"/>
    </row>
    <row r="75" spans="1:30">
      <c r="A75" s="3557">
        <v>60</v>
      </c>
      <c r="B75" s="3553">
        <v>2622</v>
      </c>
      <c r="C75" s="3558" t="s">
        <v>3541</v>
      </c>
      <c r="D75" s="3559" t="s">
        <v>3542</v>
      </c>
      <c r="E75" s="3560"/>
      <c r="F75" s="3557">
        <v>384</v>
      </c>
      <c r="G75" s="3553" t="s">
        <v>3543</v>
      </c>
      <c r="H75" s="3558" t="s">
        <v>3544</v>
      </c>
      <c r="I75" s="3559" t="s">
        <v>3545</v>
      </c>
      <c r="J75" s="3560"/>
      <c r="K75" s="3557">
        <v>708</v>
      </c>
      <c r="L75" s="3553" t="s">
        <v>3546</v>
      </c>
      <c r="M75" s="3558" t="s">
        <v>3547</v>
      </c>
      <c r="N75" s="3559" t="s">
        <v>3548</v>
      </c>
      <c r="O75" s="3560"/>
      <c r="P75" s="3557">
        <v>1032</v>
      </c>
      <c r="Q75" s="3553" t="s">
        <v>3549</v>
      </c>
      <c r="R75" s="3558" t="s">
        <v>3550</v>
      </c>
      <c r="S75" s="3559" t="s">
        <v>3551</v>
      </c>
      <c r="T75" s="2099"/>
      <c r="U75" s="2099"/>
      <c r="V75" s="2099"/>
      <c r="W75" s="2099"/>
      <c r="X75" s="2099"/>
      <c r="Y75" s="2099"/>
      <c r="Z75" s="2099"/>
      <c r="AA75" s="2099"/>
      <c r="AB75" s="2099"/>
      <c r="AC75" s="2099"/>
      <c r="AD75" s="2099"/>
    </row>
    <row r="76" spans="1:30">
      <c r="A76" s="3557">
        <v>61</v>
      </c>
      <c r="B76" s="3553">
        <v>2623</v>
      </c>
      <c r="C76" s="3558" t="s">
        <v>3552</v>
      </c>
      <c r="D76" s="3559" t="s">
        <v>3553</v>
      </c>
      <c r="E76" s="3560"/>
      <c r="F76" s="3557">
        <v>385</v>
      </c>
      <c r="G76" s="3553" t="s">
        <v>3554</v>
      </c>
      <c r="H76" s="3558" t="s">
        <v>3555</v>
      </c>
      <c r="I76" s="3559" t="s">
        <v>3556</v>
      </c>
      <c r="J76" s="3560"/>
      <c r="K76" s="3557">
        <v>709</v>
      </c>
      <c r="L76" s="3553" t="s">
        <v>3557</v>
      </c>
      <c r="M76" s="3558" t="s">
        <v>3558</v>
      </c>
      <c r="N76" s="3559" t="s">
        <v>3559</v>
      </c>
      <c r="O76" s="3560"/>
      <c r="P76" s="3557">
        <v>1033</v>
      </c>
      <c r="Q76" s="3553" t="s">
        <v>3560</v>
      </c>
      <c r="R76" s="3558" t="s">
        <v>3561</v>
      </c>
      <c r="S76" s="3559" t="s">
        <v>3562</v>
      </c>
      <c r="T76" s="2099"/>
      <c r="U76" s="2099"/>
      <c r="V76" s="2099"/>
      <c r="W76" s="2099"/>
      <c r="X76" s="2099"/>
      <c r="Y76" s="2099"/>
      <c r="Z76" s="2099"/>
      <c r="AA76" s="2099"/>
      <c r="AB76" s="2099"/>
      <c r="AC76" s="2099"/>
      <c r="AD76" s="2099"/>
    </row>
    <row r="77" spans="1:30">
      <c r="A77" s="3557">
        <v>62</v>
      </c>
      <c r="B77" s="3553">
        <v>2626</v>
      </c>
      <c r="C77" s="3558" t="s">
        <v>3563</v>
      </c>
      <c r="D77" s="3559" t="s">
        <v>3564</v>
      </c>
      <c r="E77" s="3560"/>
      <c r="F77" s="3557">
        <v>386</v>
      </c>
      <c r="G77" s="3553" t="s">
        <v>3565</v>
      </c>
      <c r="H77" s="3558" t="s">
        <v>3566</v>
      </c>
      <c r="I77" s="3559" t="s">
        <v>3567</v>
      </c>
      <c r="J77" s="3560"/>
      <c r="K77" s="3557">
        <v>710</v>
      </c>
      <c r="L77" s="3553" t="s">
        <v>3568</v>
      </c>
      <c r="M77" s="3558" t="s">
        <v>3569</v>
      </c>
      <c r="N77" s="3559" t="s">
        <v>3570</v>
      </c>
      <c r="O77" s="3560"/>
      <c r="P77" s="3557">
        <v>1034</v>
      </c>
      <c r="Q77" s="3553" t="s">
        <v>3571</v>
      </c>
      <c r="R77" s="3558" t="s">
        <v>3572</v>
      </c>
      <c r="S77" s="3559" t="s">
        <v>3573</v>
      </c>
      <c r="T77" s="2099"/>
      <c r="U77" s="2099"/>
      <c r="V77" s="2099"/>
      <c r="W77" s="2099"/>
      <c r="X77" s="2099"/>
      <c r="Y77" s="2099"/>
      <c r="Z77" s="2099"/>
      <c r="AA77" s="2099"/>
      <c r="AB77" s="2099"/>
      <c r="AC77" s="2099"/>
      <c r="AD77" s="2099"/>
    </row>
    <row r="78" spans="1:30">
      <c r="A78" s="3557">
        <v>63</v>
      </c>
      <c r="B78" s="3553" t="s">
        <v>3574</v>
      </c>
      <c r="C78" s="3558" t="s">
        <v>3575</v>
      </c>
      <c r="D78" s="3559" t="s">
        <v>3576</v>
      </c>
      <c r="E78" s="3560"/>
      <c r="F78" s="3557">
        <v>387</v>
      </c>
      <c r="G78" s="3553" t="s">
        <v>3577</v>
      </c>
      <c r="H78" s="3558" t="s">
        <v>3578</v>
      </c>
      <c r="I78" s="3559" t="s">
        <v>3579</v>
      </c>
      <c r="J78" s="3560"/>
      <c r="K78" s="3557">
        <v>711</v>
      </c>
      <c r="L78" s="3553" t="s">
        <v>3580</v>
      </c>
      <c r="M78" s="3558" t="s">
        <v>3581</v>
      </c>
      <c r="N78" s="3559" t="s">
        <v>3582</v>
      </c>
      <c r="O78" s="3560"/>
      <c r="P78" s="3557">
        <v>1035</v>
      </c>
      <c r="Q78" s="3553" t="s">
        <v>3583</v>
      </c>
      <c r="R78" s="3558" t="s">
        <v>3584</v>
      </c>
      <c r="S78" s="3559" t="s">
        <v>3585</v>
      </c>
      <c r="T78" s="2099"/>
      <c r="U78" s="2099"/>
      <c r="V78" s="2099"/>
      <c r="W78" s="2099"/>
      <c r="X78" s="2099"/>
      <c r="Y78" s="2099"/>
      <c r="Z78" s="2099"/>
      <c r="AA78" s="2099"/>
      <c r="AB78" s="2099"/>
      <c r="AC78" s="2099"/>
      <c r="AD78" s="2099"/>
    </row>
    <row r="79" spans="1:30">
      <c r="A79" s="3557">
        <v>64</v>
      </c>
      <c r="B79" s="3553" t="s">
        <v>3586</v>
      </c>
      <c r="C79" s="3558" t="s">
        <v>3587</v>
      </c>
      <c r="D79" s="3559" t="s">
        <v>3588</v>
      </c>
      <c r="E79" s="3560"/>
      <c r="F79" s="3557">
        <v>388</v>
      </c>
      <c r="G79" s="3553" t="s">
        <v>3589</v>
      </c>
      <c r="H79" s="3558" t="s">
        <v>3590</v>
      </c>
      <c r="I79" s="3559" t="s">
        <v>3591</v>
      </c>
      <c r="J79" s="3560"/>
      <c r="K79" s="3557">
        <v>712</v>
      </c>
      <c r="L79" s="3553" t="s">
        <v>3592</v>
      </c>
      <c r="M79" s="3558" t="s">
        <v>3593</v>
      </c>
      <c r="N79" s="3559" t="s">
        <v>3594</v>
      </c>
      <c r="O79" s="3560"/>
      <c r="P79" s="3557">
        <v>1036</v>
      </c>
      <c r="Q79" s="3553" t="s">
        <v>3595</v>
      </c>
      <c r="R79" s="3558" t="s">
        <v>3596</v>
      </c>
      <c r="S79" s="3559" t="s">
        <v>3597</v>
      </c>
      <c r="T79" s="2099"/>
      <c r="U79" s="2099"/>
      <c r="V79" s="2099"/>
      <c r="W79" s="2099"/>
      <c r="X79" s="2099"/>
      <c r="Y79" s="2099"/>
      <c r="Z79" s="2099"/>
      <c r="AA79" s="2099"/>
      <c r="AB79" s="2099"/>
      <c r="AC79" s="2099"/>
      <c r="AD79" s="2099"/>
    </row>
    <row r="80" spans="1:30">
      <c r="A80" s="3557">
        <v>65</v>
      </c>
      <c r="B80" s="3553" t="s">
        <v>3598</v>
      </c>
      <c r="C80" s="3558" t="s">
        <v>3599</v>
      </c>
      <c r="D80" s="3559" t="s">
        <v>3600</v>
      </c>
      <c r="E80" s="3560"/>
      <c r="F80" s="3557">
        <v>389</v>
      </c>
      <c r="G80" s="3553" t="s">
        <v>3601</v>
      </c>
      <c r="H80" s="3558" t="s">
        <v>3602</v>
      </c>
      <c r="I80" s="3559" t="s">
        <v>3603</v>
      </c>
      <c r="J80" s="3560"/>
      <c r="K80" s="3557">
        <v>713</v>
      </c>
      <c r="L80" s="3553" t="s">
        <v>3604</v>
      </c>
      <c r="M80" s="3558" t="s">
        <v>3605</v>
      </c>
      <c r="N80" s="3559" t="s">
        <v>3606</v>
      </c>
      <c r="O80" s="3560"/>
      <c r="P80" s="3557">
        <v>1037</v>
      </c>
      <c r="Q80" s="3553" t="s">
        <v>3607</v>
      </c>
      <c r="R80" s="3558" t="s">
        <v>3608</v>
      </c>
      <c r="S80" s="3559" t="s">
        <v>3609</v>
      </c>
      <c r="T80" s="2099"/>
      <c r="U80" s="2099"/>
      <c r="V80" s="2099"/>
      <c r="W80" s="2099"/>
      <c r="X80" s="2099"/>
      <c r="Y80" s="2099"/>
      <c r="Z80" s="2099"/>
      <c r="AA80" s="2099"/>
      <c r="AB80" s="2099"/>
      <c r="AC80" s="2099"/>
      <c r="AD80" s="2099"/>
    </row>
    <row r="81" spans="1:30">
      <c r="A81" s="3557">
        <v>66</v>
      </c>
      <c r="B81" s="3553">
        <v>2638</v>
      </c>
      <c r="C81" s="3558" t="s">
        <v>3610</v>
      </c>
      <c r="D81" s="3559" t="s">
        <v>3611</v>
      </c>
      <c r="E81" s="3560"/>
      <c r="F81" s="3557">
        <v>390</v>
      </c>
      <c r="G81" s="3553" t="s">
        <v>3612</v>
      </c>
      <c r="H81" s="3558" t="s">
        <v>3613</v>
      </c>
      <c r="I81" s="3559" t="s">
        <v>3614</v>
      </c>
      <c r="J81" s="3560"/>
      <c r="K81" s="3557">
        <v>714</v>
      </c>
      <c r="L81" s="3553" t="s">
        <v>3615</v>
      </c>
      <c r="M81" s="3558" t="s">
        <v>3616</v>
      </c>
      <c r="N81" s="3559" t="s">
        <v>3617</v>
      </c>
      <c r="O81" s="3560"/>
      <c r="P81" s="3557">
        <v>1038</v>
      </c>
      <c r="Q81" s="3553" t="s">
        <v>3618</v>
      </c>
      <c r="R81" s="3558" t="s">
        <v>3619</v>
      </c>
      <c r="S81" s="3559" t="s">
        <v>3620</v>
      </c>
      <c r="T81" s="2099"/>
      <c r="U81" s="2099"/>
      <c r="V81" s="2099"/>
      <c r="W81" s="2099"/>
      <c r="X81" s="2099"/>
      <c r="Y81" s="2099"/>
      <c r="Z81" s="2099"/>
      <c r="AA81" s="2099"/>
      <c r="AB81" s="2099"/>
      <c r="AC81" s="2099"/>
      <c r="AD81" s="2099"/>
    </row>
    <row r="82" spans="1:30">
      <c r="A82" s="3557">
        <v>67</v>
      </c>
      <c r="B82" s="3553">
        <v>2639</v>
      </c>
      <c r="C82" s="3558" t="s">
        <v>3621</v>
      </c>
      <c r="D82" s="3559" t="s">
        <v>3622</v>
      </c>
      <c r="E82" s="3560"/>
      <c r="F82" s="3557">
        <v>391</v>
      </c>
      <c r="G82" s="3553" t="s">
        <v>3623</v>
      </c>
      <c r="H82" s="3558" t="s">
        <v>3624</v>
      </c>
      <c r="I82" s="3559" t="s">
        <v>3625</v>
      </c>
      <c r="J82" s="3560"/>
      <c r="K82" s="3557">
        <v>715</v>
      </c>
      <c r="L82" s="3553" t="s">
        <v>3626</v>
      </c>
      <c r="M82" s="3558" t="s">
        <v>3627</v>
      </c>
      <c r="N82" s="3559" t="s">
        <v>3628</v>
      </c>
      <c r="O82" s="3560"/>
      <c r="P82" s="3557">
        <v>1039</v>
      </c>
      <c r="Q82" s="3553" t="s">
        <v>3629</v>
      </c>
      <c r="R82" s="3558" t="s">
        <v>2865</v>
      </c>
      <c r="S82" s="3559" t="s">
        <v>3630</v>
      </c>
      <c r="T82" s="2099"/>
      <c r="U82" s="2099"/>
      <c r="V82" s="2099"/>
      <c r="W82" s="2099"/>
      <c r="X82" s="2099"/>
      <c r="Y82" s="2099"/>
      <c r="Z82" s="2099"/>
      <c r="AA82" s="2099"/>
      <c r="AB82" s="2099"/>
      <c r="AC82" s="2099"/>
      <c r="AD82" s="2099"/>
    </row>
    <row r="83" spans="1:30">
      <c r="A83" s="3557">
        <v>68</v>
      </c>
      <c r="B83" s="3553" t="s">
        <v>3631</v>
      </c>
      <c r="C83" s="3558" t="s">
        <v>3632</v>
      </c>
      <c r="D83" s="3559" t="s">
        <v>3633</v>
      </c>
      <c r="E83" s="3560"/>
      <c r="F83" s="3557">
        <v>392</v>
      </c>
      <c r="G83" s="3553" t="s">
        <v>3634</v>
      </c>
      <c r="H83" s="3558" t="s">
        <v>3635</v>
      </c>
      <c r="I83" s="3559" t="s">
        <v>3636</v>
      </c>
      <c r="J83" s="3560"/>
      <c r="K83" s="3557">
        <v>716</v>
      </c>
      <c r="L83" s="3553" t="s">
        <v>3637</v>
      </c>
      <c r="M83" s="3558" t="s">
        <v>3638</v>
      </c>
      <c r="N83" s="3559" t="s">
        <v>3639</v>
      </c>
      <c r="O83" s="3560"/>
      <c r="P83" s="3557">
        <v>1040</v>
      </c>
      <c r="Q83" s="3553" t="s">
        <v>3640</v>
      </c>
      <c r="R83" s="3558" t="s">
        <v>3641</v>
      </c>
      <c r="S83" s="3559" t="s">
        <v>3642</v>
      </c>
      <c r="T83" s="2099"/>
      <c r="U83" s="2099"/>
      <c r="V83" s="2099"/>
      <c r="W83" s="2099"/>
      <c r="X83" s="2099"/>
      <c r="Y83" s="2099"/>
      <c r="Z83" s="2099"/>
      <c r="AA83" s="2099"/>
      <c r="AB83" s="2099"/>
      <c r="AC83" s="2099"/>
      <c r="AD83" s="2099"/>
    </row>
    <row r="84" spans="1:30">
      <c r="A84" s="3557">
        <v>69</v>
      </c>
      <c r="B84" s="3553">
        <v>2640</v>
      </c>
      <c r="C84" s="3558" t="s">
        <v>2825</v>
      </c>
      <c r="D84" s="3559" t="s">
        <v>3643</v>
      </c>
      <c r="E84" s="3560"/>
      <c r="F84" s="3557">
        <v>393</v>
      </c>
      <c r="G84" s="3553" t="s">
        <v>3644</v>
      </c>
      <c r="H84" s="3558" t="s">
        <v>3645</v>
      </c>
      <c r="I84" s="3559" t="s">
        <v>3646</v>
      </c>
      <c r="J84" s="3560"/>
      <c r="K84" s="3557">
        <v>717</v>
      </c>
      <c r="L84" s="3553" t="s">
        <v>3647</v>
      </c>
      <c r="M84" s="3558" t="s">
        <v>3648</v>
      </c>
      <c r="N84" s="3559" t="s">
        <v>3055</v>
      </c>
      <c r="O84" s="3560"/>
      <c r="P84" s="3557">
        <v>1041</v>
      </c>
      <c r="Q84" s="3553" t="s">
        <v>3649</v>
      </c>
      <c r="R84" s="3558" t="s">
        <v>3650</v>
      </c>
      <c r="S84" s="3559" t="s">
        <v>3651</v>
      </c>
      <c r="T84" s="2099"/>
      <c r="U84" s="2099"/>
      <c r="V84" s="2099"/>
      <c r="W84" s="2099"/>
      <c r="X84" s="2099"/>
      <c r="Y84" s="2099"/>
      <c r="Z84" s="2099"/>
      <c r="AA84" s="2099"/>
      <c r="AB84" s="2099"/>
      <c r="AC84" s="2099"/>
      <c r="AD84" s="2099"/>
    </row>
    <row r="85" spans="1:30">
      <c r="A85" s="3557">
        <v>70</v>
      </c>
      <c r="B85" s="3553">
        <v>2642</v>
      </c>
      <c r="C85" s="3558" t="s">
        <v>2824</v>
      </c>
      <c r="D85" s="3559" t="s">
        <v>3652</v>
      </c>
      <c r="E85" s="3560"/>
      <c r="F85" s="3557">
        <v>394</v>
      </c>
      <c r="G85" s="3553" t="s">
        <v>3653</v>
      </c>
      <c r="H85" s="3558" t="s">
        <v>3654</v>
      </c>
      <c r="I85" s="3559" t="s">
        <v>3655</v>
      </c>
      <c r="J85" s="3560"/>
      <c r="K85" s="3557">
        <v>718</v>
      </c>
      <c r="L85" s="3553" t="s">
        <v>3656</v>
      </c>
      <c r="M85" s="3558" t="s">
        <v>3657</v>
      </c>
      <c r="N85" s="3559" t="s">
        <v>3658</v>
      </c>
      <c r="O85" s="3560"/>
      <c r="P85" s="3557">
        <v>1042</v>
      </c>
      <c r="Q85" s="3553" t="s">
        <v>3659</v>
      </c>
      <c r="R85" s="3558" t="s">
        <v>3660</v>
      </c>
      <c r="S85" s="3559" t="s">
        <v>3661</v>
      </c>
      <c r="T85" s="2099"/>
      <c r="U85" s="2099"/>
      <c r="V85" s="2099"/>
      <c r="W85" s="2099"/>
      <c r="X85" s="2099"/>
      <c r="Y85" s="2099"/>
      <c r="Z85" s="2099"/>
      <c r="AA85" s="2099"/>
      <c r="AB85" s="2099"/>
      <c r="AC85" s="2099"/>
      <c r="AD85" s="2099"/>
    </row>
    <row r="86" spans="1:30">
      <c r="A86" s="3557">
        <v>71</v>
      </c>
      <c r="B86" s="3553">
        <v>2648</v>
      </c>
      <c r="C86" s="3558" t="s">
        <v>3662</v>
      </c>
      <c r="D86" s="3559" t="s">
        <v>3663</v>
      </c>
      <c r="E86" s="3560"/>
      <c r="F86" s="3557">
        <v>395</v>
      </c>
      <c r="G86" s="3553" t="s">
        <v>3664</v>
      </c>
      <c r="H86" s="3558" t="s">
        <v>3665</v>
      </c>
      <c r="I86" s="3559" t="s">
        <v>3666</v>
      </c>
      <c r="J86" s="3560"/>
      <c r="K86" s="3557">
        <v>719</v>
      </c>
      <c r="L86" s="3553" t="s">
        <v>3667</v>
      </c>
      <c r="M86" s="3558" t="s">
        <v>3668</v>
      </c>
      <c r="N86" s="3559" t="s">
        <v>3669</v>
      </c>
      <c r="O86" s="3560"/>
      <c r="P86" s="3557">
        <v>1043</v>
      </c>
      <c r="Q86" s="3553" t="s">
        <v>3670</v>
      </c>
      <c r="R86" s="3558" t="s">
        <v>3671</v>
      </c>
      <c r="S86" s="3559" t="s">
        <v>3672</v>
      </c>
      <c r="T86" s="2099"/>
      <c r="U86" s="2099"/>
      <c r="V86" s="2099"/>
      <c r="W86" s="2099"/>
      <c r="X86" s="2099"/>
      <c r="Y86" s="2099"/>
      <c r="Z86" s="2099"/>
      <c r="AA86" s="2099"/>
      <c r="AB86" s="2099"/>
      <c r="AC86" s="2099"/>
      <c r="AD86" s="2099"/>
    </row>
    <row r="87" spans="1:30">
      <c r="A87" s="3557">
        <v>72</v>
      </c>
      <c r="B87" s="3553">
        <v>2649</v>
      </c>
      <c r="C87" s="3558" t="s">
        <v>3673</v>
      </c>
      <c r="D87" s="3559" t="s">
        <v>3674</v>
      </c>
      <c r="E87" s="3560"/>
      <c r="F87" s="3557">
        <v>396</v>
      </c>
      <c r="G87" s="3553" t="s">
        <v>3675</v>
      </c>
      <c r="H87" s="3558" t="s">
        <v>3676</v>
      </c>
      <c r="I87" s="3559" t="s">
        <v>3677</v>
      </c>
      <c r="J87" s="3560"/>
      <c r="K87" s="3557">
        <v>720</v>
      </c>
      <c r="L87" s="3553" t="s">
        <v>3678</v>
      </c>
      <c r="M87" s="3558" t="s">
        <v>3679</v>
      </c>
      <c r="N87" s="3559" t="s">
        <v>3680</v>
      </c>
      <c r="O87" s="3560"/>
      <c r="P87" s="3557">
        <v>1044</v>
      </c>
      <c r="Q87" s="3553" t="s">
        <v>3681</v>
      </c>
      <c r="R87" s="3558" t="s">
        <v>3682</v>
      </c>
      <c r="S87" s="3559" t="s">
        <v>3683</v>
      </c>
      <c r="T87" s="2099"/>
      <c r="U87" s="2099"/>
      <c r="V87" s="2099"/>
      <c r="W87" s="2099"/>
      <c r="X87" s="2099"/>
      <c r="Y87" s="2099"/>
      <c r="Z87" s="2099"/>
      <c r="AA87" s="2099"/>
      <c r="AB87" s="2099"/>
      <c r="AC87" s="2099"/>
      <c r="AD87" s="2099"/>
    </row>
    <row r="88" spans="1:30">
      <c r="A88" s="3557">
        <v>73</v>
      </c>
      <c r="B88" s="3553" t="s">
        <v>3684</v>
      </c>
      <c r="C88" s="3558" t="s">
        <v>3685</v>
      </c>
      <c r="D88" s="3559" t="s">
        <v>3686</v>
      </c>
      <c r="E88" s="3560"/>
      <c r="F88" s="3557">
        <v>397</v>
      </c>
      <c r="G88" s="3553" t="s">
        <v>3687</v>
      </c>
      <c r="H88" s="3558" t="s">
        <v>3688</v>
      </c>
      <c r="I88" s="3559" t="s">
        <v>3689</v>
      </c>
      <c r="J88" s="3560"/>
      <c r="K88" s="3557">
        <v>721</v>
      </c>
      <c r="L88" s="3553" t="s">
        <v>3690</v>
      </c>
      <c r="M88" s="3558" t="s">
        <v>3691</v>
      </c>
      <c r="N88" s="3559" t="s">
        <v>3692</v>
      </c>
      <c r="O88" s="3560"/>
      <c r="P88" s="3557">
        <v>1045</v>
      </c>
      <c r="Q88" s="3553" t="s">
        <v>3693</v>
      </c>
      <c r="R88" s="3558" t="s">
        <v>3694</v>
      </c>
      <c r="S88" s="3559" t="s">
        <v>3695</v>
      </c>
      <c r="T88" s="2099"/>
      <c r="U88" s="2099"/>
      <c r="V88" s="2099"/>
      <c r="W88" s="2099"/>
      <c r="X88" s="2099"/>
      <c r="Y88" s="2099"/>
      <c r="Z88" s="2099"/>
      <c r="AA88" s="2099"/>
      <c r="AB88" s="2099"/>
      <c r="AC88" s="2099"/>
      <c r="AD88" s="2099"/>
    </row>
    <row r="89" spans="1:30">
      <c r="A89" s="3557">
        <v>74</v>
      </c>
      <c r="B89" s="3553" t="s">
        <v>3696</v>
      </c>
      <c r="C89" s="3558" t="s">
        <v>3697</v>
      </c>
      <c r="D89" s="3559" t="s">
        <v>3698</v>
      </c>
      <c r="E89" s="3560"/>
      <c r="F89" s="3557">
        <v>398</v>
      </c>
      <c r="G89" s="3553" t="s">
        <v>3699</v>
      </c>
      <c r="H89" s="3558" t="s">
        <v>3700</v>
      </c>
      <c r="I89" s="3559" t="s">
        <v>3701</v>
      </c>
      <c r="J89" s="3560"/>
      <c r="K89" s="3557">
        <v>722</v>
      </c>
      <c r="L89" s="3553" t="s">
        <v>3702</v>
      </c>
      <c r="M89" s="3558" t="s">
        <v>3703</v>
      </c>
      <c r="N89" s="3559" t="s">
        <v>3704</v>
      </c>
      <c r="O89" s="3560"/>
      <c r="P89" s="3557">
        <v>1046</v>
      </c>
      <c r="Q89" s="3553" t="s">
        <v>3705</v>
      </c>
      <c r="R89" s="3558" t="s">
        <v>3706</v>
      </c>
      <c r="S89" s="3559" t="s">
        <v>3707</v>
      </c>
      <c r="T89" s="2099"/>
      <c r="U89" s="2099"/>
      <c r="V89" s="2099"/>
      <c r="W89" s="2099"/>
      <c r="X89" s="2099"/>
      <c r="Y89" s="2099"/>
      <c r="Z89" s="2099"/>
      <c r="AA89" s="2099"/>
      <c r="AB89" s="2099"/>
      <c r="AC89" s="2099"/>
      <c r="AD89" s="2099"/>
    </row>
    <row r="90" spans="1:30">
      <c r="A90" s="3557">
        <v>75</v>
      </c>
      <c r="B90" s="3553" t="s">
        <v>3708</v>
      </c>
      <c r="C90" s="3558" t="s">
        <v>3709</v>
      </c>
      <c r="D90" s="3559" t="s">
        <v>3710</v>
      </c>
      <c r="E90" s="3560"/>
      <c r="F90" s="3557">
        <v>399</v>
      </c>
      <c r="G90" s="3553" t="s">
        <v>3711</v>
      </c>
      <c r="H90" s="3558" t="s">
        <v>3712</v>
      </c>
      <c r="I90" s="3559" t="s">
        <v>3713</v>
      </c>
      <c r="J90" s="3560"/>
      <c r="K90" s="3557">
        <v>723</v>
      </c>
      <c r="L90" s="3553" t="s">
        <v>3714</v>
      </c>
      <c r="M90" s="3558" t="s">
        <v>3715</v>
      </c>
      <c r="N90" s="3559" t="s">
        <v>3716</v>
      </c>
      <c r="O90" s="3560"/>
      <c r="P90" s="3557">
        <v>1047</v>
      </c>
      <c r="Q90" s="3553" t="s">
        <v>3717</v>
      </c>
      <c r="R90" s="3558" t="s">
        <v>3718</v>
      </c>
      <c r="S90" s="3559" t="s">
        <v>3719</v>
      </c>
      <c r="T90" s="2099"/>
      <c r="U90" s="2099"/>
      <c r="V90" s="2099"/>
      <c r="W90" s="2099"/>
      <c r="X90" s="2099"/>
      <c r="Y90" s="2099"/>
      <c r="Z90" s="2099"/>
      <c r="AA90" s="2099"/>
      <c r="AB90" s="2099"/>
      <c r="AC90" s="2099"/>
      <c r="AD90" s="2099"/>
    </row>
    <row r="91" spans="1:30">
      <c r="A91" s="3557">
        <v>76</v>
      </c>
      <c r="B91" s="3553" t="s">
        <v>3720</v>
      </c>
      <c r="C91" s="3558" t="s">
        <v>3721</v>
      </c>
      <c r="D91" s="3559" t="s">
        <v>3722</v>
      </c>
      <c r="E91" s="3560"/>
      <c r="F91" s="3557">
        <v>400</v>
      </c>
      <c r="G91" s="3553" t="s">
        <v>3723</v>
      </c>
      <c r="H91" s="3558" t="s">
        <v>3724</v>
      </c>
      <c r="I91" s="3559" t="s">
        <v>3725</v>
      </c>
      <c r="J91" s="3560"/>
      <c r="K91" s="3557">
        <v>724</v>
      </c>
      <c r="L91" s="3553" t="s">
        <v>3726</v>
      </c>
      <c r="M91" s="3558" t="s">
        <v>3727</v>
      </c>
      <c r="N91" s="3559" t="s">
        <v>3728</v>
      </c>
      <c r="O91" s="3560"/>
      <c r="P91" s="3557">
        <v>1048</v>
      </c>
      <c r="Q91" s="3553" t="s">
        <v>3729</v>
      </c>
      <c r="R91" s="3558" t="s">
        <v>3730</v>
      </c>
      <c r="S91" s="3559" t="s">
        <v>3731</v>
      </c>
      <c r="T91" s="2099"/>
      <c r="U91" s="2099"/>
      <c r="V91" s="2099"/>
      <c r="W91" s="2099"/>
      <c r="X91" s="2099"/>
      <c r="Y91" s="2099"/>
      <c r="Z91" s="2099"/>
      <c r="AA91" s="2099"/>
      <c r="AB91" s="2099"/>
      <c r="AC91" s="2099"/>
      <c r="AD91" s="2099"/>
    </row>
    <row r="92" spans="1:30">
      <c r="A92" s="3557">
        <v>77</v>
      </c>
      <c r="B92" s="3553" t="s">
        <v>3732</v>
      </c>
      <c r="C92" s="3558" t="s">
        <v>3733</v>
      </c>
      <c r="D92" s="3559" t="s">
        <v>1115</v>
      </c>
      <c r="E92" s="3560"/>
      <c r="F92" s="3557">
        <v>401</v>
      </c>
      <c r="G92" s="3553" t="s">
        <v>3734</v>
      </c>
      <c r="H92" s="3558" t="s">
        <v>3735</v>
      </c>
      <c r="I92" s="3559" t="s">
        <v>3736</v>
      </c>
      <c r="J92" s="3560"/>
      <c r="K92" s="3557">
        <v>725</v>
      </c>
      <c r="L92" s="3553" t="s">
        <v>3737</v>
      </c>
      <c r="M92" s="3558" t="s">
        <v>3738</v>
      </c>
      <c r="N92" s="3559" t="s">
        <v>3739</v>
      </c>
      <c r="O92" s="3560"/>
      <c r="P92" s="3557">
        <v>1049</v>
      </c>
      <c r="Q92" s="3553" t="s">
        <v>3740</v>
      </c>
      <c r="R92" s="3558" t="s">
        <v>3741</v>
      </c>
      <c r="S92" s="3559" t="s">
        <v>3742</v>
      </c>
      <c r="T92" s="2099"/>
      <c r="U92" s="2099"/>
      <c r="V92" s="2099"/>
      <c r="W92" s="2099"/>
      <c r="X92" s="2099"/>
      <c r="Y92" s="2099"/>
      <c r="Z92" s="2099"/>
      <c r="AA92" s="2099"/>
      <c r="AB92" s="2099"/>
      <c r="AC92" s="2099"/>
      <c r="AD92" s="2099"/>
    </row>
    <row r="93" spans="1:30">
      <c r="A93" s="3557">
        <v>78</v>
      </c>
      <c r="B93" s="3553" t="s">
        <v>3743</v>
      </c>
      <c r="C93" s="3558" t="s">
        <v>3744</v>
      </c>
      <c r="D93" s="3559" t="s">
        <v>3745</v>
      </c>
      <c r="E93" s="3560"/>
      <c r="F93" s="3557">
        <v>402</v>
      </c>
      <c r="G93" s="3553" t="s">
        <v>3746</v>
      </c>
      <c r="H93" s="3558" t="s">
        <v>3747</v>
      </c>
      <c r="I93" s="3559" t="s">
        <v>3748</v>
      </c>
      <c r="J93" s="3560"/>
      <c r="K93" s="3557">
        <v>726</v>
      </c>
      <c r="L93" s="3553" t="s">
        <v>3749</v>
      </c>
      <c r="M93" s="3558" t="s">
        <v>3750</v>
      </c>
      <c r="N93" s="3559" t="s">
        <v>3751</v>
      </c>
      <c r="O93" s="3560"/>
      <c r="P93" s="3557">
        <v>1050</v>
      </c>
      <c r="Q93" s="3553" t="s">
        <v>3752</v>
      </c>
      <c r="R93" s="3558" t="s">
        <v>3753</v>
      </c>
      <c r="S93" s="3559" t="s">
        <v>3754</v>
      </c>
      <c r="T93" s="2099"/>
      <c r="U93" s="2099"/>
      <c r="V93" s="2099"/>
      <c r="W93" s="2099"/>
      <c r="X93" s="2099"/>
      <c r="Y93" s="2099"/>
      <c r="Z93" s="2099"/>
      <c r="AA93" s="2099"/>
      <c r="AB93" s="2099"/>
      <c r="AC93" s="2099"/>
      <c r="AD93" s="2099"/>
    </row>
    <row r="94" spans="1:30">
      <c r="A94" s="3557">
        <v>79</v>
      </c>
      <c r="B94" s="3553">
        <v>2650</v>
      </c>
      <c r="C94" s="3558" t="s">
        <v>3755</v>
      </c>
      <c r="D94" s="3559" t="s">
        <v>3756</v>
      </c>
      <c r="E94" s="3560"/>
      <c r="F94" s="3557">
        <v>403</v>
      </c>
      <c r="G94" s="3553" t="s">
        <v>3757</v>
      </c>
      <c r="H94" s="3558" t="s">
        <v>3758</v>
      </c>
      <c r="I94" s="3559" t="s">
        <v>3759</v>
      </c>
      <c r="J94" s="3560"/>
      <c r="K94" s="3557">
        <v>727</v>
      </c>
      <c r="L94" s="3553" t="s">
        <v>3760</v>
      </c>
      <c r="M94" s="3558" t="s">
        <v>3761</v>
      </c>
      <c r="N94" s="3559" t="s">
        <v>3762</v>
      </c>
      <c r="O94" s="3560"/>
      <c r="P94" s="3557">
        <v>1051</v>
      </c>
      <c r="Q94" s="3553" t="s">
        <v>3763</v>
      </c>
      <c r="R94" s="3558" t="s">
        <v>3764</v>
      </c>
      <c r="S94" s="3559" t="s">
        <v>3765</v>
      </c>
      <c r="T94" s="2099"/>
      <c r="U94" s="2099"/>
      <c r="V94" s="2099"/>
      <c r="W94" s="2099"/>
      <c r="X94" s="2099"/>
      <c r="Y94" s="2099"/>
      <c r="Z94" s="2099"/>
      <c r="AA94" s="2099"/>
      <c r="AB94" s="2099"/>
      <c r="AC94" s="2099"/>
      <c r="AD94" s="2099"/>
    </row>
    <row r="95" spans="1:30">
      <c r="A95" s="3557">
        <v>80</v>
      </c>
      <c r="B95" s="3553">
        <v>2651</v>
      </c>
      <c r="C95" s="3558" t="s">
        <v>3766</v>
      </c>
      <c r="D95" s="3559" t="s">
        <v>3767</v>
      </c>
      <c r="E95" s="3560"/>
      <c r="F95" s="3557">
        <v>404</v>
      </c>
      <c r="G95" s="3553" t="s">
        <v>3768</v>
      </c>
      <c r="H95" s="3558" t="s">
        <v>3769</v>
      </c>
      <c r="I95" s="3559" t="s">
        <v>3770</v>
      </c>
      <c r="J95" s="3560"/>
      <c r="K95" s="3557">
        <v>728</v>
      </c>
      <c r="L95" s="3553" t="s">
        <v>3771</v>
      </c>
      <c r="M95" s="3558" t="s">
        <v>3772</v>
      </c>
      <c r="N95" s="3559" t="s">
        <v>3773</v>
      </c>
      <c r="O95" s="3560"/>
      <c r="P95" s="3557">
        <v>1052</v>
      </c>
      <c r="Q95" s="3553" t="s">
        <v>3774</v>
      </c>
      <c r="R95" s="3558" t="s">
        <v>3775</v>
      </c>
      <c r="S95" s="3559" t="s">
        <v>3776</v>
      </c>
      <c r="T95" s="2099"/>
      <c r="U95" s="2099"/>
      <c r="V95" s="2099"/>
      <c r="W95" s="2099"/>
      <c r="X95" s="2099"/>
      <c r="Y95" s="2099"/>
      <c r="Z95" s="2099"/>
      <c r="AA95" s="2099"/>
      <c r="AB95" s="2099"/>
      <c r="AC95" s="2099"/>
      <c r="AD95" s="2099"/>
    </row>
    <row r="96" spans="1:30">
      <c r="A96" s="3557">
        <v>81</v>
      </c>
      <c r="B96" s="3553">
        <v>2652</v>
      </c>
      <c r="C96" s="3558" t="s">
        <v>3777</v>
      </c>
      <c r="D96" s="3559" t="s">
        <v>3778</v>
      </c>
      <c r="E96" s="3560"/>
      <c r="F96" s="3557">
        <v>405</v>
      </c>
      <c r="G96" s="3553" t="s">
        <v>3779</v>
      </c>
      <c r="H96" s="3558" t="s">
        <v>3780</v>
      </c>
      <c r="I96" s="3559" t="s">
        <v>3781</v>
      </c>
      <c r="J96" s="3560"/>
      <c r="K96" s="3557">
        <v>729</v>
      </c>
      <c r="L96" s="3553" t="s">
        <v>3782</v>
      </c>
      <c r="M96" s="3558" t="s">
        <v>3783</v>
      </c>
      <c r="N96" s="3559" t="s">
        <v>3784</v>
      </c>
      <c r="O96" s="3560"/>
      <c r="P96" s="3557">
        <v>1053</v>
      </c>
      <c r="Q96" s="3553" t="s">
        <v>3785</v>
      </c>
      <c r="R96" s="3558" t="s">
        <v>3786</v>
      </c>
      <c r="S96" s="3559" t="s">
        <v>3787</v>
      </c>
      <c r="T96" s="2099"/>
      <c r="U96" s="2099"/>
      <c r="V96" s="2099"/>
      <c r="W96" s="2099"/>
      <c r="X96" s="2099"/>
      <c r="Y96" s="2099"/>
      <c r="Z96" s="2099"/>
      <c r="AA96" s="2099"/>
      <c r="AB96" s="2099"/>
      <c r="AC96" s="2099"/>
      <c r="AD96" s="2099"/>
    </row>
    <row r="97" spans="1:30">
      <c r="A97" s="3557">
        <v>82</v>
      </c>
      <c r="B97" s="3553">
        <v>2653</v>
      </c>
      <c r="C97" s="3558" t="s">
        <v>3788</v>
      </c>
      <c r="D97" s="3559" t="s">
        <v>3789</v>
      </c>
      <c r="E97" s="3560"/>
      <c r="F97" s="3557">
        <v>406</v>
      </c>
      <c r="G97" s="3553" t="s">
        <v>3790</v>
      </c>
      <c r="H97" s="3558" t="s">
        <v>3791</v>
      </c>
      <c r="I97" s="3559" t="s">
        <v>3792</v>
      </c>
      <c r="J97" s="3560"/>
      <c r="K97" s="3557">
        <v>730</v>
      </c>
      <c r="L97" s="3553" t="s">
        <v>3793</v>
      </c>
      <c r="M97" s="3558" t="s">
        <v>3794</v>
      </c>
      <c r="N97" s="3559" t="s">
        <v>3795</v>
      </c>
      <c r="O97" s="3560"/>
      <c r="P97" s="3557">
        <v>1054</v>
      </c>
      <c r="Q97" s="3553" t="s">
        <v>3796</v>
      </c>
      <c r="R97" s="3558" t="s">
        <v>2859</v>
      </c>
      <c r="S97" s="3559" t="s">
        <v>3797</v>
      </c>
      <c r="T97" s="2099"/>
      <c r="U97" s="2099"/>
      <c r="V97" s="2099"/>
      <c r="W97" s="2099"/>
      <c r="X97" s="2099"/>
      <c r="Y97" s="2099"/>
      <c r="Z97" s="2099"/>
      <c r="AA97" s="2099"/>
      <c r="AB97" s="2099"/>
      <c r="AC97" s="2099"/>
      <c r="AD97" s="2099"/>
    </row>
    <row r="98" spans="1:30">
      <c r="A98" s="3557">
        <v>83</v>
      </c>
      <c r="B98" s="3553" t="s">
        <v>3798</v>
      </c>
      <c r="C98" s="3558" t="s">
        <v>3799</v>
      </c>
      <c r="D98" s="3559" t="s">
        <v>3800</v>
      </c>
      <c r="E98" s="3560"/>
      <c r="F98" s="3557">
        <v>407</v>
      </c>
      <c r="G98" s="3553" t="s">
        <v>3801</v>
      </c>
      <c r="H98" s="3558" t="s">
        <v>3802</v>
      </c>
      <c r="I98" s="3559" t="s">
        <v>3803</v>
      </c>
      <c r="J98" s="3560"/>
      <c r="K98" s="3557">
        <v>731</v>
      </c>
      <c r="L98" s="3553" t="s">
        <v>3804</v>
      </c>
      <c r="M98" s="3558" t="s">
        <v>3805</v>
      </c>
      <c r="N98" s="3559" t="s">
        <v>3806</v>
      </c>
      <c r="O98" s="3560"/>
      <c r="P98" s="3557">
        <v>1055</v>
      </c>
      <c r="Q98" s="3553" t="s">
        <v>3807</v>
      </c>
      <c r="R98" s="3558" t="s">
        <v>3808</v>
      </c>
      <c r="S98" s="3559" t="s">
        <v>3809</v>
      </c>
      <c r="T98" s="2099"/>
      <c r="U98" s="2099"/>
      <c r="V98" s="2099"/>
      <c r="W98" s="2099"/>
      <c r="X98" s="2099"/>
      <c r="Y98" s="2099"/>
      <c r="Z98" s="2099"/>
      <c r="AA98" s="2099"/>
      <c r="AB98" s="2099"/>
      <c r="AC98" s="2099"/>
      <c r="AD98" s="2099"/>
    </row>
    <row r="99" spans="1:30">
      <c r="A99" s="3557">
        <v>84</v>
      </c>
      <c r="B99" s="3553">
        <v>2660</v>
      </c>
      <c r="C99" s="3558" t="s">
        <v>2828</v>
      </c>
      <c r="D99" s="3559" t="s">
        <v>3810</v>
      </c>
      <c r="E99" s="3560"/>
      <c r="F99" s="3557">
        <v>408</v>
      </c>
      <c r="G99" s="3553" t="s">
        <v>3811</v>
      </c>
      <c r="H99" s="3558" t="s">
        <v>3812</v>
      </c>
      <c r="I99" s="3559" t="s">
        <v>3813</v>
      </c>
      <c r="J99" s="3560"/>
      <c r="K99" s="3557">
        <v>732</v>
      </c>
      <c r="L99" s="3553" t="s">
        <v>3814</v>
      </c>
      <c r="M99" s="3558" t="s">
        <v>3815</v>
      </c>
      <c r="N99" s="3559" t="s">
        <v>3816</v>
      </c>
      <c r="O99" s="3560"/>
      <c r="P99" s="3557">
        <v>1056</v>
      </c>
      <c r="Q99" s="3553" t="s">
        <v>3817</v>
      </c>
      <c r="R99" s="3558" t="s">
        <v>3818</v>
      </c>
      <c r="S99" s="3559" t="s">
        <v>3819</v>
      </c>
      <c r="T99" s="2099"/>
      <c r="U99" s="2099"/>
      <c r="V99" s="2099"/>
      <c r="W99" s="2099"/>
      <c r="X99" s="2099"/>
      <c r="Y99" s="2099"/>
      <c r="Z99" s="2099"/>
      <c r="AA99" s="2099"/>
      <c r="AB99" s="2099"/>
      <c r="AC99" s="2099"/>
      <c r="AD99" s="2099"/>
    </row>
    <row r="100" spans="1:30">
      <c r="A100" s="3557">
        <v>85</v>
      </c>
      <c r="B100" s="3553">
        <v>2663</v>
      </c>
      <c r="C100" s="3558" t="s">
        <v>3820</v>
      </c>
      <c r="D100" s="3559" t="s">
        <v>3821</v>
      </c>
      <c r="E100" s="3560"/>
      <c r="F100" s="3557">
        <v>409</v>
      </c>
      <c r="G100" s="3553" t="s">
        <v>3822</v>
      </c>
      <c r="H100" s="3558" t="s">
        <v>3823</v>
      </c>
      <c r="I100" s="3559" t="s">
        <v>3824</v>
      </c>
      <c r="J100" s="3560"/>
      <c r="K100" s="3557">
        <v>733</v>
      </c>
      <c r="L100" s="3553" t="s">
        <v>3825</v>
      </c>
      <c r="M100" s="3558" t="s">
        <v>3826</v>
      </c>
      <c r="N100" s="3559" t="s">
        <v>3827</v>
      </c>
      <c r="O100" s="3560"/>
      <c r="P100" s="3557">
        <v>1057</v>
      </c>
      <c r="Q100" s="3553" t="s">
        <v>3828</v>
      </c>
      <c r="R100" s="3558" t="s">
        <v>3829</v>
      </c>
      <c r="S100" s="3559" t="s">
        <v>3830</v>
      </c>
      <c r="T100" s="2099"/>
      <c r="U100" s="2099"/>
      <c r="V100" s="2099"/>
      <c r="W100" s="2099"/>
      <c r="X100" s="2099"/>
      <c r="Y100" s="2099"/>
      <c r="Z100" s="2099"/>
      <c r="AA100" s="2099"/>
      <c r="AB100" s="2099"/>
      <c r="AC100" s="2099"/>
      <c r="AD100" s="2099"/>
    </row>
    <row r="101" spans="1:30">
      <c r="A101" s="3557">
        <v>86</v>
      </c>
      <c r="B101" s="3553">
        <v>2665</v>
      </c>
      <c r="C101" s="3558" t="s">
        <v>3831</v>
      </c>
      <c r="D101" s="3559" t="s">
        <v>3832</v>
      </c>
      <c r="E101" s="3560"/>
      <c r="F101" s="3557">
        <v>410</v>
      </c>
      <c r="G101" s="3553" t="s">
        <v>3833</v>
      </c>
      <c r="H101" s="3558" t="s">
        <v>3834</v>
      </c>
      <c r="I101" s="3559" t="s">
        <v>3835</v>
      </c>
      <c r="J101" s="3560"/>
      <c r="K101" s="3557">
        <v>734</v>
      </c>
      <c r="L101" s="3553" t="s">
        <v>3836</v>
      </c>
      <c r="M101" s="3558" t="s">
        <v>3837</v>
      </c>
      <c r="N101" s="3559" t="s">
        <v>3838</v>
      </c>
      <c r="O101" s="3560"/>
      <c r="P101" s="3557">
        <v>1058</v>
      </c>
      <c r="Q101" s="3553" t="s">
        <v>3839</v>
      </c>
      <c r="R101" s="3558" t="s">
        <v>3840</v>
      </c>
      <c r="S101" s="3559" t="s">
        <v>3841</v>
      </c>
      <c r="T101" s="2099"/>
      <c r="U101" s="2099"/>
      <c r="V101" s="2099"/>
      <c r="W101" s="2099"/>
      <c r="X101" s="2099"/>
      <c r="Y101" s="2099"/>
      <c r="Z101" s="2099"/>
      <c r="AA101" s="2099"/>
      <c r="AB101" s="2099"/>
      <c r="AC101" s="2099"/>
      <c r="AD101" s="2099"/>
    </row>
    <row r="102" spans="1:30">
      <c r="A102" s="3557">
        <v>87</v>
      </c>
      <c r="B102" s="3553">
        <v>2666</v>
      </c>
      <c r="C102" s="3558" t="s">
        <v>3842</v>
      </c>
      <c r="D102" s="3559" t="s">
        <v>3843</v>
      </c>
      <c r="E102" s="3560"/>
      <c r="F102" s="3557">
        <v>411</v>
      </c>
      <c r="G102" s="3553" t="s">
        <v>3844</v>
      </c>
      <c r="H102" s="3558" t="s">
        <v>3845</v>
      </c>
      <c r="I102" s="3559" t="s">
        <v>3846</v>
      </c>
      <c r="J102" s="3560"/>
      <c r="K102" s="3557">
        <v>735</v>
      </c>
      <c r="L102" s="3553" t="s">
        <v>3847</v>
      </c>
      <c r="M102" s="3558" t="s">
        <v>3848</v>
      </c>
      <c r="N102" s="3559" t="s">
        <v>3849</v>
      </c>
      <c r="O102" s="3560"/>
      <c r="P102" s="3557">
        <v>1059</v>
      </c>
      <c r="Q102" s="3553" t="s">
        <v>3850</v>
      </c>
      <c r="R102" s="3558" t="s">
        <v>3851</v>
      </c>
      <c r="S102" s="3559" t="s">
        <v>3852</v>
      </c>
      <c r="T102" s="2099"/>
      <c r="U102" s="2099"/>
      <c r="V102" s="2099"/>
      <c r="W102" s="2099"/>
      <c r="X102" s="2099"/>
      <c r="Y102" s="2099"/>
      <c r="Z102" s="2099"/>
      <c r="AA102" s="2099"/>
      <c r="AB102" s="2099"/>
      <c r="AC102" s="2099"/>
      <c r="AD102" s="2099"/>
    </row>
    <row r="103" spans="1:30">
      <c r="A103" s="3557">
        <v>88</v>
      </c>
      <c r="B103" s="3553">
        <v>2668</v>
      </c>
      <c r="C103" s="3558" t="s">
        <v>3853</v>
      </c>
      <c r="D103" s="3559" t="s">
        <v>3854</v>
      </c>
      <c r="E103" s="3560"/>
      <c r="F103" s="3557">
        <v>412</v>
      </c>
      <c r="G103" s="3553" t="s">
        <v>3855</v>
      </c>
      <c r="H103" s="3558" t="s">
        <v>3856</v>
      </c>
      <c r="I103" s="3559" t="s">
        <v>3857</v>
      </c>
      <c r="J103" s="3560"/>
      <c r="K103" s="3557">
        <v>736</v>
      </c>
      <c r="L103" s="3553" t="s">
        <v>3858</v>
      </c>
      <c r="M103" s="3558" t="s">
        <v>3859</v>
      </c>
      <c r="N103" s="3559" t="s">
        <v>3617</v>
      </c>
      <c r="O103" s="3560"/>
      <c r="P103" s="3557">
        <v>1060</v>
      </c>
      <c r="Q103" s="3553" t="s">
        <v>3860</v>
      </c>
      <c r="R103" s="3558" t="s">
        <v>3861</v>
      </c>
      <c r="S103" s="3559" t="s">
        <v>3862</v>
      </c>
      <c r="T103" s="2099"/>
      <c r="U103" s="2099"/>
      <c r="V103" s="2099"/>
      <c r="W103" s="2099"/>
      <c r="X103" s="2099"/>
      <c r="Y103" s="2099"/>
      <c r="Z103" s="2099"/>
      <c r="AA103" s="2099"/>
      <c r="AB103" s="2099"/>
      <c r="AC103" s="2099"/>
      <c r="AD103" s="2099"/>
    </row>
    <row r="104" spans="1:30">
      <c r="A104" s="3557">
        <v>89</v>
      </c>
      <c r="B104" s="3553">
        <v>2702</v>
      </c>
      <c r="C104" s="3558" t="s">
        <v>3863</v>
      </c>
      <c r="D104" s="3559" t="s">
        <v>3864</v>
      </c>
      <c r="E104" s="3560"/>
      <c r="F104" s="3557">
        <v>413</v>
      </c>
      <c r="G104" s="3553" t="s">
        <v>3865</v>
      </c>
      <c r="H104" s="3558" t="s">
        <v>3866</v>
      </c>
      <c r="I104" s="3559" t="s">
        <v>3867</v>
      </c>
      <c r="J104" s="3560"/>
      <c r="K104" s="3557">
        <v>737</v>
      </c>
      <c r="L104" s="3553" t="s">
        <v>3868</v>
      </c>
      <c r="M104" s="3558" t="s">
        <v>3869</v>
      </c>
      <c r="N104" s="3559" t="s">
        <v>3870</v>
      </c>
      <c r="O104" s="3560"/>
      <c r="P104" s="3557">
        <v>1061</v>
      </c>
      <c r="Q104" s="3553" t="s">
        <v>3871</v>
      </c>
      <c r="R104" s="3558" t="s">
        <v>3872</v>
      </c>
      <c r="S104" s="3559" t="s">
        <v>3873</v>
      </c>
      <c r="T104" s="2099"/>
      <c r="U104" s="2099"/>
      <c r="V104" s="2099"/>
      <c r="W104" s="2099"/>
      <c r="X104" s="2099"/>
      <c r="Y104" s="2099"/>
      <c r="Z104" s="2099"/>
      <c r="AA104" s="2099"/>
      <c r="AB104" s="2099"/>
      <c r="AC104" s="2099"/>
      <c r="AD104" s="2099"/>
    </row>
    <row r="105" spans="1:30">
      <c r="A105" s="3557">
        <v>90</v>
      </c>
      <c r="B105" s="3553">
        <v>2708</v>
      </c>
      <c r="C105" s="3558" t="s">
        <v>3874</v>
      </c>
      <c r="D105" s="3559" t="s">
        <v>3875</v>
      </c>
      <c r="E105" s="3560"/>
      <c r="F105" s="3557">
        <v>414</v>
      </c>
      <c r="G105" s="3553" t="s">
        <v>3876</v>
      </c>
      <c r="H105" s="3558" t="s">
        <v>3877</v>
      </c>
      <c r="I105" s="3559" t="s">
        <v>3878</v>
      </c>
      <c r="J105" s="3560"/>
      <c r="K105" s="3557">
        <v>738</v>
      </c>
      <c r="L105" s="3553" t="s">
        <v>3879</v>
      </c>
      <c r="M105" s="3558" t="s">
        <v>3880</v>
      </c>
      <c r="N105" s="3559" t="s">
        <v>3881</v>
      </c>
      <c r="O105" s="3560"/>
      <c r="P105" s="3557">
        <v>1062</v>
      </c>
      <c r="Q105" s="3553" t="s">
        <v>3882</v>
      </c>
      <c r="R105" s="3558" t="s">
        <v>3883</v>
      </c>
      <c r="S105" s="3559" t="s">
        <v>3884</v>
      </c>
      <c r="T105" s="2099"/>
      <c r="U105" s="2099"/>
      <c r="V105" s="2099"/>
      <c r="W105" s="2099"/>
      <c r="X105" s="2099"/>
      <c r="Y105" s="2099"/>
      <c r="Z105" s="2099"/>
      <c r="AA105" s="2099"/>
      <c r="AB105" s="2099"/>
      <c r="AC105" s="2099"/>
      <c r="AD105" s="2099"/>
    </row>
    <row r="106" spans="1:30">
      <c r="A106" s="3557">
        <v>91</v>
      </c>
      <c r="B106" s="3553">
        <v>2709</v>
      </c>
      <c r="C106" s="3558" t="s">
        <v>3885</v>
      </c>
      <c r="D106" s="3559" t="s">
        <v>3886</v>
      </c>
      <c r="E106" s="3560"/>
      <c r="F106" s="3557">
        <v>415</v>
      </c>
      <c r="G106" s="3553" t="s">
        <v>3887</v>
      </c>
      <c r="H106" s="3558" t="s">
        <v>3888</v>
      </c>
      <c r="I106" s="3559" t="s">
        <v>3889</v>
      </c>
      <c r="J106" s="3560"/>
      <c r="K106" s="3557">
        <v>739</v>
      </c>
      <c r="L106" s="3553" t="s">
        <v>3890</v>
      </c>
      <c r="M106" s="3558" t="s">
        <v>3891</v>
      </c>
      <c r="N106" s="3559" t="s">
        <v>3892</v>
      </c>
      <c r="O106" s="3560"/>
      <c r="P106" s="3557">
        <v>1063</v>
      </c>
      <c r="Q106" s="3553" t="s">
        <v>3893</v>
      </c>
      <c r="R106" s="3558" t="s">
        <v>3894</v>
      </c>
      <c r="S106" s="3559" t="s">
        <v>3895</v>
      </c>
      <c r="T106" s="2099"/>
      <c r="U106" s="2099"/>
      <c r="V106" s="2099"/>
      <c r="W106" s="2099"/>
      <c r="X106" s="2099"/>
      <c r="Y106" s="2099"/>
      <c r="Z106" s="2099"/>
      <c r="AA106" s="2099"/>
      <c r="AB106" s="2099"/>
      <c r="AC106" s="2099"/>
      <c r="AD106" s="2099"/>
    </row>
    <row r="107" spans="1:30">
      <c r="A107" s="3557">
        <v>92</v>
      </c>
      <c r="B107" s="3553" t="s">
        <v>3896</v>
      </c>
      <c r="C107" s="3558" t="s">
        <v>3897</v>
      </c>
      <c r="D107" s="3559" t="s">
        <v>3898</v>
      </c>
      <c r="E107" s="3560"/>
      <c r="F107" s="3557">
        <v>416</v>
      </c>
      <c r="G107" s="3553" t="s">
        <v>3899</v>
      </c>
      <c r="H107" s="3558" t="s">
        <v>3900</v>
      </c>
      <c r="I107" s="3559" t="s">
        <v>3901</v>
      </c>
      <c r="J107" s="3560"/>
      <c r="K107" s="3557">
        <v>740</v>
      </c>
      <c r="L107" s="3553" t="s">
        <v>3902</v>
      </c>
      <c r="M107" s="3558" t="s">
        <v>3903</v>
      </c>
      <c r="N107" s="3559" t="s">
        <v>3904</v>
      </c>
      <c r="O107" s="3560"/>
      <c r="P107" s="3557">
        <v>1064</v>
      </c>
      <c r="Q107" s="3553" t="s">
        <v>3905</v>
      </c>
      <c r="R107" s="3558" t="s">
        <v>3906</v>
      </c>
      <c r="S107" s="3559" t="s">
        <v>3907</v>
      </c>
      <c r="T107" s="2099"/>
      <c r="U107" s="2099"/>
      <c r="V107" s="2099"/>
      <c r="W107" s="2099"/>
      <c r="X107" s="2099"/>
      <c r="Y107" s="2099"/>
      <c r="Z107" s="2099"/>
      <c r="AA107" s="2099"/>
      <c r="AB107" s="2099"/>
      <c r="AC107" s="2099"/>
      <c r="AD107" s="2099"/>
    </row>
    <row r="108" spans="1:30">
      <c r="A108" s="3557">
        <v>93</v>
      </c>
      <c r="B108" s="3553" t="s">
        <v>3908</v>
      </c>
      <c r="C108" s="3558" t="s">
        <v>3909</v>
      </c>
      <c r="D108" s="3559" t="s">
        <v>3910</v>
      </c>
      <c r="E108" s="3560"/>
      <c r="F108" s="3557">
        <v>417</v>
      </c>
      <c r="G108" s="3553" t="s">
        <v>3911</v>
      </c>
      <c r="H108" s="3558" t="s">
        <v>3912</v>
      </c>
      <c r="I108" s="3559" t="s">
        <v>3913</v>
      </c>
      <c r="J108" s="3560"/>
      <c r="K108" s="3557">
        <v>741</v>
      </c>
      <c r="L108" s="3553" t="s">
        <v>3914</v>
      </c>
      <c r="M108" s="3558" t="s">
        <v>3915</v>
      </c>
      <c r="N108" s="3559" t="s">
        <v>3916</v>
      </c>
      <c r="O108" s="3560"/>
      <c r="P108" s="3557">
        <v>1065</v>
      </c>
      <c r="Q108" s="3553" t="s">
        <v>3917</v>
      </c>
      <c r="R108" s="3558" t="s">
        <v>3918</v>
      </c>
      <c r="S108" s="3559" t="s">
        <v>3919</v>
      </c>
      <c r="T108" s="2099"/>
      <c r="U108" s="2099"/>
      <c r="V108" s="2099"/>
      <c r="W108" s="2099"/>
      <c r="X108" s="2099"/>
      <c r="Y108" s="2099"/>
      <c r="Z108" s="2099"/>
      <c r="AA108" s="2099"/>
      <c r="AB108" s="2099"/>
      <c r="AC108" s="2099"/>
      <c r="AD108" s="2099"/>
    </row>
    <row r="109" spans="1:30">
      <c r="A109" s="3557">
        <v>94</v>
      </c>
      <c r="B109" s="3553" t="s">
        <v>3920</v>
      </c>
      <c r="C109" s="3558" t="s">
        <v>3921</v>
      </c>
      <c r="D109" s="3559" t="s">
        <v>3922</v>
      </c>
      <c r="E109" s="3560"/>
      <c r="F109" s="3557">
        <v>418</v>
      </c>
      <c r="G109" s="3553" t="s">
        <v>3923</v>
      </c>
      <c r="H109" s="3558" t="s">
        <v>3924</v>
      </c>
      <c r="I109" s="3559" t="s">
        <v>3925</v>
      </c>
      <c r="J109" s="3560"/>
      <c r="K109" s="3557">
        <v>742</v>
      </c>
      <c r="L109" s="3553" t="s">
        <v>3926</v>
      </c>
      <c r="M109" s="3558" t="s">
        <v>3927</v>
      </c>
      <c r="N109" s="3559" t="s">
        <v>3928</v>
      </c>
      <c r="O109" s="3560"/>
      <c r="P109" s="3557">
        <v>1066</v>
      </c>
      <c r="Q109" s="3553" t="s">
        <v>3929</v>
      </c>
      <c r="R109" s="3558" t="s">
        <v>3930</v>
      </c>
      <c r="S109" s="3559" t="s">
        <v>3931</v>
      </c>
      <c r="T109" s="2099"/>
      <c r="U109" s="2099"/>
      <c r="V109" s="2099"/>
      <c r="W109" s="2099"/>
      <c r="X109" s="2099"/>
      <c r="Y109" s="2099"/>
      <c r="Z109" s="2099"/>
      <c r="AA109" s="2099"/>
      <c r="AB109" s="2099"/>
      <c r="AC109" s="2099"/>
      <c r="AD109" s="2099"/>
    </row>
    <row r="110" spans="1:30">
      <c r="A110" s="3557">
        <v>95</v>
      </c>
      <c r="B110" s="3553">
        <v>2712</v>
      </c>
      <c r="C110" s="3558" t="s">
        <v>3932</v>
      </c>
      <c r="D110" s="3559" t="s">
        <v>3933</v>
      </c>
      <c r="E110" s="3560"/>
      <c r="F110" s="3557">
        <v>419</v>
      </c>
      <c r="G110" s="3553" t="s">
        <v>3934</v>
      </c>
      <c r="H110" s="3558" t="s">
        <v>3935</v>
      </c>
      <c r="I110" s="3559" t="s">
        <v>3936</v>
      </c>
      <c r="J110" s="3560"/>
      <c r="K110" s="3557">
        <v>743</v>
      </c>
      <c r="L110" s="3553" t="s">
        <v>3937</v>
      </c>
      <c r="M110" s="3558" t="s">
        <v>3938</v>
      </c>
      <c r="N110" s="3559" t="s">
        <v>3939</v>
      </c>
      <c r="O110" s="3560"/>
      <c r="P110" s="3557">
        <v>1067</v>
      </c>
      <c r="Q110" s="3553" t="s">
        <v>3940</v>
      </c>
      <c r="R110" s="3558" t="s">
        <v>3941</v>
      </c>
      <c r="S110" s="3559" t="s">
        <v>3942</v>
      </c>
      <c r="T110" s="2099"/>
      <c r="U110" s="2099"/>
      <c r="V110" s="2099"/>
      <c r="W110" s="2099"/>
      <c r="X110" s="2099"/>
      <c r="Y110" s="2099"/>
      <c r="Z110" s="2099"/>
      <c r="AA110" s="2099"/>
      <c r="AB110" s="2099"/>
      <c r="AC110" s="2099"/>
      <c r="AD110" s="2099"/>
    </row>
    <row r="111" spans="1:30">
      <c r="A111" s="3557">
        <v>96</v>
      </c>
      <c r="B111" s="3553">
        <v>2714</v>
      </c>
      <c r="C111" s="3558" t="s">
        <v>3943</v>
      </c>
      <c r="D111" s="3559" t="s">
        <v>3944</v>
      </c>
      <c r="E111" s="3560"/>
      <c r="F111" s="3557">
        <v>420</v>
      </c>
      <c r="G111" s="3553" t="s">
        <v>3945</v>
      </c>
      <c r="H111" s="3558" t="s">
        <v>3946</v>
      </c>
      <c r="I111" s="3559" t="s">
        <v>3947</v>
      </c>
      <c r="J111" s="3560"/>
      <c r="K111" s="3557">
        <v>744</v>
      </c>
      <c r="L111" s="3553" t="s">
        <v>3948</v>
      </c>
      <c r="M111" s="3558" t="s">
        <v>3949</v>
      </c>
      <c r="N111" s="3559" t="s">
        <v>3950</v>
      </c>
      <c r="O111" s="3560"/>
      <c r="P111" s="3557">
        <v>1068</v>
      </c>
      <c r="Q111" s="3553" t="s">
        <v>3951</v>
      </c>
      <c r="R111" s="3558" t="s">
        <v>3952</v>
      </c>
      <c r="S111" s="3559" t="s">
        <v>3953</v>
      </c>
      <c r="T111" s="2099"/>
      <c r="U111" s="2099"/>
      <c r="V111" s="2099"/>
      <c r="W111" s="2099"/>
      <c r="X111" s="2099"/>
      <c r="Y111" s="2099"/>
      <c r="Z111" s="2099"/>
      <c r="AA111" s="2099"/>
      <c r="AB111" s="2099"/>
      <c r="AC111" s="2099"/>
      <c r="AD111" s="2099"/>
    </row>
    <row r="112" spans="1:30">
      <c r="A112" s="3557">
        <v>97</v>
      </c>
      <c r="B112" s="3553">
        <v>2716</v>
      </c>
      <c r="C112" s="3558" t="s">
        <v>3954</v>
      </c>
      <c r="D112" s="3559" t="s">
        <v>3955</v>
      </c>
      <c r="E112" s="3560"/>
      <c r="F112" s="3557">
        <v>421</v>
      </c>
      <c r="G112" s="3553" t="s">
        <v>3956</v>
      </c>
      <c r="H112" s="3558" t="s">
        <v>3957</v>
      </c>
      <c r="I112" s="3559" t="s">
        <v>3958</v>
      </c>
      <c r="J112" s="3560"/>
      <c r="K112" s="3557">
        <v>745</v>
      </c>
      <c r="L112" s="3553" t="s">
        <v>3959</v>
      </c>
      <c r="M112" s="3558" t="s">
        <v>3960</v>
      </c>
      <c r="N112" s="3559" t="s">
        <v>3961</v>
      </c>
      <c r="O112" s="3560"/>
      <c r="P112" s="3557">
        <v>1069</v>
      </c>
      <c r="Q112" s="3553" t="s">
        <v>3962</v>
      </c>
      <c r="R112" s="3558" t="s">
        <v>3963</v>
      </c>
      <c r="S112" s="3559" t="s">
        <v>3964</v>
      </c>
      <c r="T112" s="2099"/>
      <c r="U112" s="2099"/>
      <c r="V112" s="2099"/>
      <c r="W112" s="2099"/>
      <c r="X112" s="2099"/>
      <c r="Y112" s="2099"/>
      <c r="Z112" s="2099"/>
      <c r="AA112" s="2099"/>
      <c r="AB112" s="2099"/>
      <c r="AC112" s="2099"/>
      <c r="AD112" s="2099"/>
    </row>
    <row r="113" spans="1:30">
      <c r="A113" s="3557">
        <v>98</v>
      </c>
      <c r="B113" s="3553" t="s">
        <v>3965</v>
      </c>
      <c r="C113" s="3558" t="s">
        <v>3966</v>
      </c>
      <c r="D113" s="3559" t="s">
        <v>3967</v>
      </c>
      <c r="E113" s="3560"/>
      <c r="F113" s="3557">
        <v>422</v>
      </c>
      <c r="G113" s="3553" t="s">
        <v>3968</v>
      </c>
      <c r="H113" s="3558" t="s">
        <v>3969</v>
      </c>
      <c r="I113" s="3559" t="s">
        <v>3970</v>
      </c>
      <c r="J113" s="3560"/>
      <c r="K113" s="3557">
        <v>746</v>
      </c>
      <c r="L113" s="3553" t="s">
        <v>3971</v>
      </c>
      <c r="M113" s="3558" t="s">
        <v>3972</v>
      </c>
      <c r="N113" s="3559" t="s">
        <v>3973</v>
      </c>
      <c r="O113" s="3560"/>
      <c r="P113" s="3557">
        <v>1070</v>
      </c>
      <c r="Q113" s="3553" t="s">
        <v>3974</v>
      </c>
      <c r="R113" s="3558" t="s">
        <v>3975</v>
      </c>
      <c r="S113" s="3559" t="s">
        <v>3976</v>
      </c>
      <c r="T113" s="2099"/>
      <c r="U113" s="2099"/>
      <c r="V113" s="2099"/>
      <c r="W113" s="2099"/>
      <c r="X113" s="2099"/>
      <c r="Y113" s="2099"/>
      <c r="Z113" s="2099"/>
      <c r="AA113" s="2099"/>
      <c r="AB113" s="2099"/>
      <c r="AC113" s="2099"/>
      <c r="AD113" s="2099"/>
    </row>
    <row r="114" spans="1:30">
      <c r="A114" s="3557">
        <v>99</v>
      </c>
      <c r="B114" s="3553">
        <v>2721</v>
      </c>
      <c r="C114" s="3558" t="s">
        <v>3977</v>
      </c>
      <c r="D114" s="3559" t="s">
        <v>3978</v>
      </c>
      <c r="E114" s="3560"/>
      <c r="F114" s="3557">
        <v>423</v>
      </c>
      <c r="G114" s="3553" t="s">
        <v>3979</v>
      </c>
      <c r="H114" s="3558" t="s">
        <v>3980</v>
      </c>
      <c r="I114" s="3559" t="s">
        <v>3981</v>
      </c>
      <c r="J114" s="3560"/>
      <c r="K114" s="3557">
        <v>747</v>
      </c>
      <c r="L114" s="3553" t="s">
        <v>3982</v>
      </c>
      <c r="M114" s="3558" t="s">
        <v>3983</v>
      </c>
      <c r="N114" s="3559" t="s">
        <v>3984</v>
      </c>
      <c r="O114" s="3560"/>
      <c r="P114" s="3557">
        <v>1071</v>
      </c>
      <c r="Q114" s="3553" t="s">
        <v>3985</v>
      </c>
      <c r="R114" s="3558" t="s">
        <v>3986</v>
      </c>
      <c r="S114" s="3559" t="s">
        <v>3987</v>
      </c>
      <c r="T114" s="2099"/>
      <c r="U114" s="2099"/>
      <c r="V114" s="2099"/>
      <c r="W114" s="2099"/>
      <c r="X114" s="2099"/>
      <c r="Y114" s="2099"/>
      <c r="Z114" s="2099"/>
      <c r="AA114" s="2099"/>
      <c r="AB114" s="2099"/>
      <c r="AC114" s="2099"/>
      <c r="AD114" s="2099"/>
    </row>
    <row r="115" spans="1:30">
      <c r="A115" s="3557">
        <v>100</v>
      </c>
      <c r="B115" s="3553">
        <v>2733</v>
      </c>
      <c r="C115" s="3558" t="s">
        <v>3988</v>
      </c>
      <c r="D115" s="3559" t="s">
        <v>3989</v>
      </c>
      <c r="E115" s="3560"/>
      <c r="F115" s="3557">
        <v>424</v>
      </c>
      <c r="G115" s="3553" t="s">
        <v>3990</v>
      </c>
      <c r="H115" s="3558" t="s">
        <v>3991</v>
      </c>
      <c r="I115" s="3559" t="s">
        <v>3992</v>
      </c>
      <c r="J115" s="3560"/>
      <c r="K115" s="3557">
        <v>748</v>
      </c>
      <c r="L115" s="3553" t="s">
        <v>3993</v>
      </c>
      <c r="M115" s="3558" t="s">
        <v>3994</v>
      </c>
      <c r="N115" s="3559" t="s">
        <v>3995</v>
      </c>
      <c r="O115" s="3560"/>
      <c r="P115" s="3557">
        <v>1072</v>
      </c>
      <c r="Q115" s="3553" t="s">
        <v>3996</v>
      </c>
      <c r="R115" s="3558" t="s">
        <v>3997</v>
      </c>
      <c r="S115" s="3559" t="s">
        <v>3998</v>
      </c>
      <c r="T115" s="2099"/>
      <c r="U115" s="2099"/>
      <c r="V115" s="2099"/>
      <c r="W115" s="2099"/>
      <c r="X115" s="2099"/>
      <c r="Y115" s="2099"/>
      <c r="Z115" s="2099"/>
      <c r="AA115" s="2099"/>
      <c r="AB115" s="2099"/>
      <c r="AC115" s="2099"/>
      <c r="AD115" s="2099"/>
    </row>
    <row r="116" spans="1:30">
      <c r="A116" s="3557">
        <v>101</v>
      </c>
      <c r="B116" s="3553">
        <v>2734</v>
      </c>
      <c r="C116" s="3558" t="s">
        <v>3999</v>
      </c>
      <c r="D116" s="3559" t="s">
        <v>4000</v>
      </c>
      <c r="E116" s="3560"/>
      <c r="F116" s="3557">
        <v>425</v>
      </c>
      <c r="G116" s="3553" t="s">
        <v>4001</v>
      </c>
      <c r="H116" s="3558" t="s">
        <v>4002</v>
      </c>
      <c r="I116" s="3559" t="s">
        <v>4003</v>
      </c>
      <c r="J116" s="3560"/>
      <c r="K116" s="3557">
        <v>749</v>
      </c>
      <c r="L116" s="3553" t="s">
        <v>4004</v>
      </c>
      <c r="M116" s="3558" t="s">
        <v>4005</v>
      </c>
      <c r="N116" s="3559" t="s">
        <v>4006</v>
      </c>
      <c r="O116" s="3560"/>
      <c r="P116" s="3557">
        <v>1073</v>
      </c>
      <c r="Q116" s="3553" t="s">
        <v>4007</v>
      </c>
      <c r="R116" s="3558" t="s">
        <v>4008</v>
      </c>
      <c r="S116" s="3559" t="s">
        <v>4009</v>
      </c>
      <c r="T116" s="2099"/>
      <c r="U116" s="2099"/>
      <c r="V116" s="2099"/>
      <c r="W116" s="2099"/>
      <c r="X116" s="2099"/>
      <c r="Y116" s="2099"/>
      <c r="Z116" s="2099"/>
      <c r="AA116" s="2099"/>
      <c r="AB116" s="2099"/>
      <c r="AC116" s="2099"/>
      <c r="AD116" s="2099"/>
    </row>
    <row r="117" spans="1:30">
      <c r="A117" s="3557">
        <v>102</v>
      </c>
      <c r="B117" s="3553">
        <v>2744</v>
      </c>
      <c r="C117" s="3558" t="s">
        <v>4010</v>
      </c>
      <c r="D117" s="3559" t="s">
        <v>4011</v>
      </c>
      <c r="E117" s="3560"/>
      <c r="F117" s="3557">
        <v>426</v>
      </c>
      <c r="G117" s="3553" t="s">
        <v>4012</v>
      </c>
      <c r="H117" s="3558" t="s">
        <v>4013</v>
      </c>
      <c r="I117" s="3559" t="s">
        <v>4014</v>
      </c>
      <c r="J117" s="3560"/>
      <c r="K117" s="3557">
        <v>750</v>
      </c>
      <c r="L117" s="3553" t="s">
        <v>4015</v>
      </c>
      <c r="M117" s="3558" t="s">
        <v>4016</v>
      </c>
      <c r="N117" s="3559" t="s">
        <v>4017</v>
      </c>
      <c r="O117" s="3560"/>
      <c r="P117" s="3557">
        <v>1074</v>
      </c>
      <c r="Q117" s="3553" t="s">
        <v>4018</v>
      </c>
      <c r="R117" s="3558" t="s">
        <v>4019</v>
      </c>
      <c r="S117" s="3559" t="s">
        <v>4020</v>
      </c>
      <c r="T117" s="2099"/>
      <c r="U117" s="2099"/>
      <c r="V117" s="2099"/>
      <c r="W117" s="2099"/>
      <c r="X117" s="2099"/>
      <c r="Y117" s="2099"/>
      <c r="Z117" s="2099"/>
      <c r="AA117" s="2099"/>
      <c r="AB117" s="2099"/>
      <c r="AC117" s="2099"/>
      <c r="AD117" s="2099"/>
    </row>
    <row r="118" spans="1:30">
      <c r="A118" s="3557">
        <v>103</v>
      </c>
      <c r="B118" s="3553">
        <v>2747</v>
      </c>
      <c r="C118" s="3558" t="s">
        <v>4021</v>
      </c>
      <c r="D118" s="3559" t="s">
        <v>4022</v>
      </c>
      <c r="E118" s="3560"/>
      <c r="F118" s="3557">
        <v>427</v>
      </c>
      <c r="G118" s="3553" t="s">
        <v>4023</v>
      </c>
      <c r="H118" s="3558" t="s">
        <v>4024</v>
      </c>
      <c r="I118" s="3559" t="s">
        <v>4025</v>
      </c>
      <c r="J118" s="3560"/>
      <c r="K118" s="3557">
        <v>751</v>
      </c>
      <c r="L118" s="3553" t="s">
        <v>4026</v>
      </c>
      <c r="M118" s="3558" t="s">
        <v>4027</v>
      </c>
      <c r="N118" s="3559" t="s">
        <v>4028</v>
      </c>
      <c r="O118" s="3560"/>
      <c r="P118" s="3557">
        <v>1075</v>
      </c>
      <c r="Q118" s="3553" t="s">
        <v>4029</v>
      </c>
      <c r="R118" s="3558" t="s">
        <v>4030</v>
      </c>
      <c r="S118" s="3559" t="s">
        <v>4031</v>
      </c>
      <c r="T118" s="2099"/>
      <c r="U118" s="2099"/>
      <c r="V118" s="2099"/>
      <c r="W118" s="2099"/>
      <c r="X118" s="2099"/>
      <c r="Y118" s="2099"/>
      <c r="Z118" s="2099"/>
      <c r="AA118" s="2099"/>
      <c r="AB118" s="2099"/>
      <c r="AC118" s="2099"/>
      <c r="AD118" s="2099"/>
    </row>
    <row r="119" spans="1:30">
      <c r="A119" s="3557">
        <v>104</v>
      </c>
      <c r="B119" s="3553" t="s">
        <v>4032</v>
      </c>
      <c r="C119" s="3558" t="s">
        <v>4033</v>
      </c>
      <c r="D119" s="3559" t="s">
        <v>4034</v>
      </c>
      <c r="E119" s="3560"/>
      <c r="F119" s="3557">
        <v>428</v>
      </c>
      <c r="G119" s="3553" t="s">
        <v>4035</v>
      </c>
      <c r="H119" s="3558" t="s">
        <v>4036</v>
      </c>
      <c r="I119" s="3559" t="s">
        <v>4037</v>
      </c>
      <c r="J119" s="3560"/>
      <c r="K119" s="3557">
        <v>752</v>
      </c>
      <c r="L119" s="3553" t="s">
        <v>4038</v>
      </c>
      <c r="M119" s="3558" t="s">
        <v>4039</v>
      </c>
      <c r="N119" s="3559" t="s">
        <v>4040</v>
      </c>
      <c r="O119" s="3560"/>
      <c r="P119" s="3557">
        <v>1076</v>
      </c>
      <c r="Q119" s="3553" t="s">
        <v>4041</v>
      </c>
      <c r="R119" s="3558" t="s">
        <v>4042</v>
      </c>
      <c r="S119" s="3559" t="s">
        <v>4043</v>
      </c>
      <c r="T119" s="2099"/>
      <c r="U119" s="2099"/>
      <c r="V119" s="2099"/>
      <c r="W119" s="2099"/>
      <c r="X119" s="2099"/>
      <c r="Y119" s="2099"/>
      <c r="Z119" s="2099"/>
      <c r="AA119" s="2099"/>
      <c r="AB119" s="2099"/>
      <c r="AC119" s="2099"/>
      <c r="AD119" s="2099"/>
    </row>
    <row r="120" spans="1:30">
      <c r="A120" s="3557">
        <v>105</v>
      </c>
      <c r="B120" s="3553">
        <v>2753</v>
      </c>
      <c r="C120" s="3558" t="s">
        <v>4044</v>
      </c>
      <c r="D120" s="3559" t="s">
        <v>4045</v>
      </c>
      <c r="E120" s="3560"/>
      <c r="F120" s="3557">
        <v>429</v>
      </c>
      <c r="G120" s="3553" t="s">
        <v>4046</v>
      </c>
      <c r="H120" s="3558" t="s">
        <v>4047</v>
      </c>
      <c r="I120" s="3559" t="s">
        <v>4048</v>
      </c>
      <c r="J120" s="3560"/>
      <c r="K120" s="3557">
        <v>753</v>
      </c>
      <c r="L120" s="3553" t="s">
        <v>4049</v>
      </c>
      <c r="M120" s="3558" t="s">
        <v>4050</v>
      </c>
      <c r="N120" s="3559" t="s">
        <v>4051</v>
      </c>
      <c r="O120" s="3560"/>
      <c r="P120" s="3557">
        <v>1077</v>
      </c>
      <c r="Q120" s="3553" t="s">
        <v>4052</v>
      </c>
      <c r="R120" s="3558" t="s">
        <v>4053</v>
      </c>
      <c r="S120" s="3559" t="s">
        <v>4054</v>
      </c>
      <c r="T120" s="2099"/>
      <c r="U120" s="2099"/>
      <c r="V120" s="2099"/>
      <c r="W120" s="2099"/>
      <c r="X120" s="2099"/>
      <c r="Y120" s="2099"/>
      <c r="Z120" s="2099"/>
      <c r="AA120" s="2099"/>
      <c r="AB120" s="2099"/>
      <c r="AC120" s="2099"/>
      <c r="AD120" s="2099"/>
    </row>
    <row r="121" spans="1:30">
      <c r="A121" s="3557">
        <v>106</v>
      </c>
      <c r="B121" s="3553">
        <v>2754</v>
      </c>
      <c r="C121" s="3558" t="s">
        <v>4055</v>
      </c>
      <c r="D121" s="3559" t="s">
        <v>4056</v>
      </c>
      <c r="E121" s="3560"/>
      <c r="F121" s="3557">
        <v>430</v>
      </c>
      <c r="G121" s="3553" t="s">
        <v>4057</v>
      </c>
      <c r="H121" s="3558" t="s">
        <v>4058</v>
      </c>
      <c r="I121" s="3559" t="s">
        <v>4059</v>
      </c>
      <c r="J121" s="3560"/>
      <c r="K121" s="3557">
        <v>754</v>
      </c>
      <c r="L121" s="3553" t="s">
        <v>4060</v>
      </c>
      <c r="M121" s="3558" t="s">
        <v>4061</v>
      </c>
      <c r="N121" s="3559" t="s">
        <v>4062</v>
      </c>
      <c r="O121" s="3560"/>
      <c r="P121" s="3557">
        <v>1078</v>
      </c>
      <c r="Q121" s="3553" t="s">
        <v>4063</v>
      </c>
      <c r="R121" s="3558" t="s">
        <v>4064</v>
      </c>
      <c r="S121" s="3559" t="s">
        <v>4065</v>
      </c>
      <c r="T121" s="2099"/>
      <c r="U121" s="2099"/>
      <c r="V121" s="2099"/>
      <c r="W121" s="2099"/>
      <c r="X121" s="2099"/>
      <c r="Y121" s="2099"/>
      <c r="Z121" s="2099"/>
      <c r="AA121" s="2099"/>
      <c r="AB121" s="2099"/>
      <c r="AC121" s="2099"/>
      <c r="AD121" s="2099"/>
    </row>
    <row r="122" spans="1:30">
      <c r="A122" s="3557">
        <v>107</v>
      </c>
      <c r="B122" s="3553">
        <v>2755</v>
      </c>
      <c r="C122" s="3558" t="s">
        <v>4066</v>
      </c>
      <c r="D122" s="3559" t="s">
        <v>4067</v>
      </c>
      <c r="E122" s="3560"/>
      <c r="F122" s="3557">
        <v>431</v>
      </c>
      <c r="G122" s="3553" t="s">
        <v>4068</v>
      </c>
      <c r="H122" s="3558" t="s">
        <v>4069</v>
      </c>
      <c r="I122" s="3559" t="s">
        <v>4070</v>
      </c>
      <c r="J122" s="3560"/>
      <c r="K122" s="3557">
        <v>755</v>
      </c>
      <c r="L122" s="3553" t="s">
        <v>4071</v>
      </c>
      <c r="M122" s="3558" t="s">
        <v>4072</v>
      </c>
      <c r="N122" s="3559" t="s">
        <v>4073</v>
      </c>
      <c r="O122" s="3560"/>
      <c r="P122" s="3557">
        <v>1079</v>
      </c>
      <c r="Q122" s="3553" t="s">
        <v>4074</v>
      </c>
      <c r="R122" s="3558" t="s">
        <v>4075</v>
      </c>
      <c r="S122" s="3559" t="s">
        <v>4076</v>
      </c>
      <c r="T122" s="2099"/>
      <c r="U122" s="2099"/>
      <c r="V122" s="2099"/>
      <c r="W122" s="2099"/>
      <c r="X122" s="2099"/>
      <c r="Y122" s="2099"/>
      <c r="Z122" s="2099"/>
      <c r="AA122" s="2099"/>
      <c r="AB122" s="2099"/>
      <c r="AC122" s="2099"/>
      <c r="AD122" s="2099"/>
    </row>
    <row r="123" spans="1:30">
      <c r="A123" s="3557">
        <v>108</v>
      </c>
      <c r="B123" s="3553">
        <v>2757</v>
      </c>
      <c r="C123" s="3558" t="s">
        <v>4077</v>
      </c>
      <c r="D123" s="3559" t="s">
        <v>4078</v>
      </c>
      <c r="E123" s="3560"/>
      <c r="F123" s="3557">
        <v>432</v>
      </c>
      <c r="G123" s="3553" t="s">
        <v>4079</v>
      </c>
      <c r="H123" s="3558" t="s">
        <v>4080</v>
      </c>
      <c r="I123" s="3559" t="s">
        <v>4081</v>
      </c>
      <c r="J123" s="3560"/>
      <c r="K123" s="3557">
        <v>756</v>
      </c>
      <c r="L123" s="3553" t="s">
        <v>4082</v>
      </c>
      <c r="M123" s="3558" t="s">
        <v>4083</v>
      </c>
      <c r="N123" s="3559" t="s">
        <v>4084</v>
      </c>
      <c r="O123" s="3560"/>
      <c r="P123" s="3557">
        <v>1080</v>
      </c>
      <c r="Q123" s="3553" t="s">
        <v>4085</v>
      </c>
      <c r="R123" s="3558" t="s">
        <v>4086</v>
      </c>
      <c r="S123" s="3559" t="s">
        <v>4087</v>
      </c>
      <c r="T123" s="2099"/>
      <c r="U123" s="2099"/>
      <c r="V123" s="2099"/>
      <c r="W123" s="2099"/>
      <c r="X123" s="2099"/>
      <c r="Y123" s="2099"/>
      <c r="Z123" s="2099"/>
      <c r="AA123" s="2099"/>
      <c r="AB123" s="2099"/>
      <c r="AC123" s="2099"/>
      <c r="AD123" s="2099"/>
    </row>
    <row r="124" spans="1:30">
      <c r="A124" s="3557">
        <v>109</v>
      </c>
      <c r="B124" s="3553">
        <v>2763</v>
      </c>
      <c r="C124" s="3558" t="s">
        <v>4088</v>
      </c>
      <c r="D124" s="3559" t="s">
        <v>4089</v>
      </c>
      <c r="E124" s="3560"/>
      <c r="F124" s="3557">
        <v>433</v>
      </c>
      <c r="G124" s="3553" t="s">
        <v>4090</v>
      </c>
      <c r="H124" s="3558" t="s">
        <v>4091</v>
      </c>
      <c r="I124" s="3559" t="s">
        <v>4092</v>
      </c>
      <c r="J124" s="3560"/>
      <c r="K124" s="3557">
        <v>757</v>
      </c>
      <c r="L124" s="3553" t="s">
        <v>4093</v>
      </c>
      <c r="M124" s="3558" t="s">
        <v>4094</v>
      </c>
      <c r="N124" s="3559" t="s">
        <v>4095</v>
      </c>
      <c r="O124" s="3560"/>
      <c r="P124" s="3557">
        <v>1081</v>
      </c>
      <c r="Q124" s="3553" t="s">
        <v>4096</v>
      </c>
      <c r="R124" s="3558" t="s">
        <v>4097</v>
      </c>
      <c r="S124" s="3559" t="s">
        <v>4098</v>
      </c>
      <c r="T124" s="2099"/>
      <c r="U124" s="2099"/>
      <c r="V124" s="2099"/>
      <c r="W124" s="2099"/>
      <c r="X124" s="2099"/>
      <c r="Y124" s="2099"/>
      <c r="Z124" s="2099"/>
      <c r="AA124" s="2099"/>
      <c r="AB124" s="2099"/>
      <c r="AC124" s="2099"/>
      <c r="AD124" s="2099"/>
    </row>
    <row r="125" spans="1:30">
      <c r="A125" s="3557">
        <v>110</v>
      </c>
      <c r="B125" s="3553">
        <v>2764</v>
      </c>
      <c r="C125" s="3558" t="s">
        <v>4099</v>
      </c>
      <c r="D125" s="3559" t="s">
        <v>4100</v>
      </c>
      <c r="E125" s="3560"/>
      <c r="F125" s="3557">
        <v>434</v>
      </c>
      <c r="G125" s="3553" t="s">
        <v>4101</v>
      </c>
      <c r="H125" s="3558" t="s">
        <v>4102</v>
      </c>
      <c r="I125" s="3559" t="s">
        <v>4103</v>
      </c>
      <c r="J125" s="3560"/>
      <c r="K125" s="3557">
        <v>758</v>
      </c>
      <c r="L125" s="3553" t="s">
        <v>4104</v>
      </c>
      <c r="M125" s="3558" t="s">
        <v>4105</v>
      </c>
      <c r="N125" s="3559" t="s">
        <v>4106</v>
      </c>
      <c r="O125" s="3560"/>
      <c r="P125" s="3557">
        <v>1082</v>
      </c>
      <c r="Q125" s="3553" t="s">
        <v>4107</v>
      </c>
      <c r="R125" s="3558" t="s">
        <v>4108</v>
      </c>
      <c r="S125" s="3559" t="s">
        <v>4109</v>
      </c>
      <c r="T125" s="2099"/>
      <c r="U125" s="2099"/>
      <c r="V125" s="2099"/>
      <c r="W125" s="2099"/>
      <c r="X125" s="2099"/>
      <c r="Y125" s="2099"/>
      <c r="Z125" s="2099"/>
      <c r="AA125" s="2099"/>
      <c r="AB125" s="2099"/>
      <c r="AC125" s="2099"/>
      <c r="AD125" s="2099"/>
    </row>
    <row r="126" spans="1:30">
      <c r="A126" s="3557">
        <v>111</v>
      </c>
      <c r="B126" s="3553">
        <v>2705</v>
      </c>
      <c r="C126" s="3558" t="s">
        <v>4110</v>
      </c>
      <c r="D126" s="3559" t="s">
        <v>4111</v>
      </c>
      <c r="E126" s="3560"/>
      <c r="F126" s="3557">
        <v>435</v>
      </c>
      <c r="G126" s="3553" t="s">
        <v>4112</v>
      </c>
      <c r="H126" s="3558" t="s">
        <v>4113</v>
      </c>
      <c r="I126" s="3559" t="s">
        <v>4114</v>
      </c>
      <c r="J126" s="3560"/>
      <c r="K126" s="3557">
        <v>759</v>
      </c>
      <c r="L126" s="3553" t="s">
        <v>4115</v>
      </c>
      <c r="M126" s="3558" t="s">
        <v>4116</v>
      </c>
      <c r="N126" s="3559" t="s">
        <v>2745</v>
      </c>
      <c r="O126" s="3560"/>
      <c r="P126" s="3557">
        <v>1083</v>
      </c>
      <c r="Q126" s="3553" t="s">
        <v>4117</v>
      </c>
      <c r="R126" s="3558" t="s">
        <v>4118</v>
      </c>
      <c r="S126" s="3559" t="s">
        <v>4119</v>
      </c>
      <c r="T126" s="2099"/>
      <c r="U126" s="2099"/>
      <c r="V126" s="2099"/>
      <c r="W126" s="2099"/>
      <c r="X126" s="2099"/>
      <c r="Y126" s="2099"/>
      <c r="Z126" s="2099"/>
      <c r="AA126" s="2099"/>
      <c r="AB126" s="2099"/>
      <c r="AC126" s="2099"/>
      <c r="AD126" s="2099"/>
    </row>
    <row r="127" spans="1:30">
      <c r="A127" s="3557">
        <v>112</v>
      </c>
      <c r="B127" s="3553" t="s">
        <v>4120</v>
      </c>
      <c r="C127" s="3558" t="s">
        <v>4121</v>
      </c>
      <c r="D127" s="3559" t="s">
        <v>4122</v>
      </c>
      <c r="E127" s="3560"/>
      <c r="F127" s="3557">
        <v>436</v>
      </c>
      <c r="G127" s="3553" t="s">
        <v>4123</v>
      </c>
      <c r="H127" s="3558" t="s">
        <v>4124</v>
      </c>
      <c r="I127" s="3559" t="s">
        <v>4125</v>
      </c>
      <c r="J127" s="3560"/>
      <c r="K127" s="3557">
        <v>760</v>
      </c>
      <c r="L127" s="3553" t="s">
        <v>4126</v>
      </c>
      <c r="M127" s="3558" t="s">
        <v>4127</v>
      </c>
      <c r="N127" s="3559" t="s">
        <v>4128</v>
      </c>
      <c r="O127" s="3560"/>
      <c r="P127" s="3557">
        <v>1084</v>
      </c>
      <c r="Q127" s="3553" t="s">
        <v>4129</v>
      </c>
      <c r="R127" s="3558" t="s">
        <v>4130</v>
      </c>
      <c r="S127" s="3559" t="s">
        <v>4131</v>
      </c>
      <c r="T127" s="2099"/>
      <c r="U127" s="2099"/>
      <c r="V127" s="2099"/>
      <c r="W127" s="2099"/>
      <c r="X127" s="2099"/>
      <c r="Y127" s="2099"/>
      <c r="Z127" s="2099"/>
      <c r="AA127" s="2099"/>
      <c r="AB127" s="2099"/>
      <c r="AC127" s="2099"/>
      <c r="AD127" s="2099"/>
    </row>
    <row r="128" spans="1:30">
      <c r="A128" s="3557">
        <v>113</v>
      </c>
      <c r="B128" s="3553" t="s">
        <v>4132</v>
      </c>
      <c r="C128" s="3558" t="s">
        <v>4133</v>
      </c>
      <c r="D128" s="3559" t="s">
        <v>4134</v>
      </c>
      <c r="E128" s="3560"/>
      <c r="F128" s="3557">
        <v>437</v>
      </c>
      <c r="G128" s="3553" t="s">
        <v>4135</v>
      </c>
      <c r="H128" s="3558" t="s">
        <v>4136</v>
      </c>
      <c r="I128" s="3559" t="s">
        <v>4137</v>
      </c>
      <c r="J128" s="3560"/>
      <c r="K128" s="3557">
        <v>761</v>
      </c>
      <c r="L128" s="3553" t="s">
        <v>4138</v>
      </c>
      <c r="M128" s="3558" t="s">
        <v>4139</v>
      </c>
      <c r="N128" s="3559" t="s">
        <v>4140</v>
      </c>
      <c r="O128" s="3560"/>
      <c r="P128" s="3557">
        <v>1085</v>
      </c>
      <c r="Q128" s="3553" t="s">
        <v>4141</v>
      </c>
      <c r="R128" s="3558" t="s">
        <v>4142</v>
      </c>
      <c r="S128" s="3559" t="s">
        <v>4143</v>
      </c>
      <c r="T128" s="2099"/>
      <c r="U128" s="2099"/>
      <c r="V128" s="2099"/>
      <c r="W128" s="2099"/>
      <c r="X128" s="2099"/>
      <c r="Y128" s="2099"/>
      <c r="Z128" s="2099"/>
      <c r="AA128" s="2099"/>
      <c r="AB128" s="2099"/>
      <c r="AC128" s="2099"/>
      <c r="AD128" s="2099"/>
    </row>
    <row r="129" spans="1:30">
      <c r="A129" s="3557">
        <v>114</v>
      </c>
      <c r="B129" s="3553">
        <v>2728</v>
      </c>
      <c r="C129" s="3558" t="s">
        <v>4144</v>
      </c>
      <c r="D129" s="3559" t="s">
        <v>4145</v>
      </c>
      <c r="E129" s="3560"/>
      <c r="F129" s="3557">
        <v>438</v>
      </c>
      <c r="G129" s="3553" t="s">
        <v>4146</v>
      </c>
      <c r="H129" s="3558" t="s">
        <v>4147</v>
      </c>
      <c r="I129" s="3559" t="s">
        <v>4148</v>
      </c>
      <c r="J129" s="3560"/>
      <c r="K129" s="3557">
        <v>762</v>
      </c>
      <c r="L129" s="3553" t="s">
        <v>4149</v>
      </c>
      <c r="M129" s="3558" t="s">
        <v>4150</v>
      </c>
      <c r="N129" s="3559" t="s">
        <v>4151</v>
      </c>
      <c r="O129" s="3560"/>
      <c r="P129" s="3557">
        <v>1086</v>
      </c>
      <c r="Q129" s="3553" t="s">
        <v>4152</v>
      </c>
      <c r="R129" s="3558" t="s">
        <v>4153</v>
      </c>
      <c r="S129" s="3559" t="s">
        <v>4154</v>
      </c>
      <c r="T129" s="2099"/>
      <c r="U129" s="2099"/>
      <c r="V129" s="2099"/>
      <c r="W129" s="2099"/>
      <c r="X129" s="2099"/>
      <c r="Y129" s="2099"/>
      <c r="Z129" s="2099"/>
      <c r="AA129" s="2099"/>
      <c r="AB129" s="2099"/>
      <c r="AC129" s="2099"/>
      <c r="AD129" s="2099"/>
    </row>
    <row r="130" spans="1:30">
      <c r="A130" s="3557">
        <v>115</v>
      </c>
      <c r="B130" s="3553" t="s">
        <v>4155</v>
      </c>
      <c r="C130" s="3558" t="s">
        <v>4156</v>
      </c>
      <c r="D130" s="3559" t="s">
        <v>4157</v>
      </c>
      <c r="E130" s="3560"/>
      <c r="F130" s="3557">
        <v>439</v>
      </c>
      <c r="G130" s="3553" t="s">
        <v>4158</v>
      </c>
      <c r="H130" s="3558" t="s">
        <v>4159</v>
      </c>
      <c r="I130" s="3559" t="s">
        <v>4160</v>
      </c>
      <c r="J130" s="3560"/>
      <c r="K130" s="3557">
        <v>763</v>
      </c>
      <c r="L130" s="3553" t="s">
        <v>4161</v>
      </c>
      <c r="M130" s="3558" t="s">
        <v>4162</v>
      </c>
      <c r="N130" s="3559" t="s">
        <v>4163</v>
      </c>
      <c r="O130" s="3560"/>
      <c r="P130" s="3557">
        <v>1087</v>
      </c>
      <c r="Q130" s="3553" t="s">
        <v>4164</v>
      </c>
      <c r="R130" s="3558" t="s">
        <v>4165</v>
      </c>
      <c r="S130" s="3559" t="s">
        <v>4166</v>
      </c>
      <c r="T130" s="2099"/>
      <c r="U130" s="2099"/>
      <c r="V130" s="2099"/>
      <c r="W130" s="2099"/>
      <c r="X130" s="2099"/>
      <c r="Y130" s="2099"/>
      <c r="Z130" s="2099"/>
      <c r="AA130" s="2099"/>
      <c r="AB130" s="2099"/>
      <c r="AC130" s="2099"/>
      <c r="AD130" s="2099"/>
    </row>
    <row r="131" spans="1:30">
      <c r="A131" s="3557">
        <v>116</v>
      </c>
      <c r="B131" s="3553">
        <v>2614</v>
      </c>
      <c r="C131" s="3558" t="s">
        <v>4167</v>
      </c>
      <c r="D131" s="3559" t="s">
        <v>4168</v>
      </c>
      <c r="E131" s="3560"/>
      <c r="F131" s="3557">
        <v>440</v>
      </c>
      <c r="G131" s="3553" t="s">
        <v>4169</v>
      </c>
      <c r="H131" s="3558" t="s">
        <v>4170</v>
      </c>
      <c r="I131" s="3559" t="s">
        <v>4171</v>
      </c>
      <c r="J131" s="3560"/>
      <c r="K131" s="3557">
        <v>764</v>
      </c>
      <c r="L131" s="3553" t="s">
        <v>4172</v>
      </c>
      <c r="M131" s="3558" t="s">
        <v>4173</v>
      </c>
      <c r="N131" s="3559" t="s">
        <v>4174</v>
      </c>
      <c r="O131" s="3560"/>
      <c r="P131" s="3557">
        <v>1088</v>
      </c>
      <c r="Q131" s="3553" t="s">
        <v>4175</v>
      </c>
      <c r="R131" s="3558" t="s">
        <v>4176</v>
      </c>
      <c r="S131" s="3559" t="s">
        <v>4177</v>
      </c>
      <c r="T131" s="2099"/>
      <c r="U131" s="2099"/>
      <c r="V131" s="2099"/>
      <c r="W131" s="2099"/>
      <c r="X131" s="2099"/>
      <c r="Y131" s="2099"/>
      <c r="Z131" s="2099"/>
      <c r="AA131" s="2099"/>
      <c r="AB131" s="2099"/>
      <c r="AC131" s="2099"/>
      <c r="AD131" s="2099"/>
    </row>
    <row r="132" spans="1:30">
      <c r="A132" s="3557">
        <v>117</v>
      </c>
      <c r="B132" s="3553">
        <v>2615</v>
      </c>
      <c r="C132" s="3558" t="s">
        <v>4178</v>
      </c>
      <c r="D132" s="3559" t="s">
        <v>4179</v>
      </c>
      <c r="E132" s="3560"/>
      <c r="F132" s="3557">
        <v>441</v>
      </c>
      <c r="G132" s="3553" t="s">
        <v>4180</v>
      </c>
      <c r="H132" s="3558" t="s">
        <v>4181</v>
      </c>
      <c r="I132" s="3559" t="s">
        <v>4182</v>
      </c>
      <c r="J132" s="3560"/>
      <c r="K132" s="3557">
        <v>765</v>
      </c>
      <c r="L132" s="3553" t="s">
        <v>4183</v>
      </c>
      <c r="M132" s="3558" t="s">
        <v>4184</v>
      </c>
      <c r="N132" s="3559" t="s">
        <v>4185</v>
      </c>
      <c r="O132" s="3560"/>
      <c r="P132" s="3557">
        <v>1089</v>
      </c>
      <c r="Q132" s="3553" t="s">
        <v>4186</v>
      </c>
      <c r="R132" s="3558" t="s">
        <v>4187</v>
      </c>
      <c r="S132" s="3559" t="s">
        <v>4188</v>
      </c>
      <c r="T132" s="2099"/>
      <c r="U132" s="2099"/>
      <c r="V132" s="2099"/>
      <c r="W132" s="2099"/>
      <c r="X132" s="2099"/>
      <c r="Y132" s="2099"/>
      <c r="Z132" s="2099"/>
      <c r="AA132" s="2099"/>
      <c r="AB132" s="2099"/>
      <c r="AC132" s="2099"/>
      <c r="AD132" s="2099"/>
    </row>
    <row r="133" spans="1:30">
      <c r="A133" s="3557">
        <v>118</v>
      </c>
      <c r="B133" s="3553" t="s">
        <v>4189</v>
      </c>
      <c r="C133" s="3558" t="s">
        <v>4190</v>
      </c>
      <c r="D133" s="3559" t="s">
        <v>4191</v>
      </c>
      <c r="E133" s="3560"/>
      <c r="F133" s="3557">
        <v>442</v>
      </c>
      <c r="G133" s="3553" t="s">
        <v>4192</v>
      </c>
      <c r="H133" s="3558" t="s">
        <v>4193</v>
      </c>
      <c r="I133" s="3559" t="s">
        <v>4194</v>
      </c>
      <c r="J133" s="3560"/>
      <c r="K133" s="3557">
        <v>766</v>
      </c>
      <c r="L133" s="3553" t="s">
        <v>4195</v>
      </c>
      <c r="M133" s="3558" t="s">
        <v>4196</v>
      </c>
      <c r="N133" s="3559" t="s">
        <v>4197</v>
      </c>
      <c r="O133" s="3560"/>
      <c r="P133" s="3557">
        <v>1090</v>
      </c>
      <c r="Q133" s="3553" t="s">
        <v>4198</v>
      </c>
      <c r="R133" s="3558" t="s">
        <v>4199</v>
      </c>
      <c r="S133" s="3559" t="s">
        <v>4200</v>
      </c>
      <c r="T133" s="2099"/>
      <c r="U133" s="2099"/>
      <c r="V133" s="2099"/>
      <c r="W133" s="2099"/>
      <c r="X133" s="2099"/>
      <c r="Y133" s="2099"/>
      <c r="Z133" s="2099"/>
      <c r="AA133" s="2099"/>
      <c r="AB133" s="2099"/>
      <c r="AC133" s="2099"/>
      <c r="AD133" s="2099"/>
    </row>
    <row r="134" spans="1:30">
      <c r="A134" s="3557">
        <v>119</v>
      </c>
      <c r="B134" s="3553" t="s">
        <v>4201</v>
      </c>
      <c r="C134" s="3558" t="s">
        <v>4202</v>
      </c>
      <c r="D134" s="3559" t="s">
        <v>4203</v>
      </c>
      <c r="E134" s="3560"/>
      <c r="F134" s="3557">
        <v>443</v>
      </c>
      <c r="G134" s="3553" t="s">
        <v>4204</v>
      </c>
      <c r="H134" s="3558" t="s">
        <v>4205</v>
      </c>
      <c r="I134" s="3559" t="s">
        <v>4206</v>
      </c>
      <c r="J134" s="3560"/>
      <c r="K134" s="3557">
        <v>767</v>
      </c>
      <c r="L134" s="3553" t="s">
        <v>4207</v>
      </c>
      <c r="M134" s="3558" t="s">
        <v>4208</v>
      </c>
      <c r="N134" s="3559" t="s">
        <v>4209</v>
      </c>
      <c r="O134" s="3560"/>
      <c r="P134" s="3557">
        <v>1091</v>
      </c>
      <c r="Q134" s="3553" t="s">
        <v>4210</v>
      </c>
      <c r="R134" s="3558" t="s">
        <v>4211</v>
      </c>
      <c r="S134" s="3559" t="s">
        <v>4212</v>
      </c>
      <c r="T134" s="2099"/>
      <c r="U134" s="2099"/>
      <c r="V134" s="2099"/>
      <c r="W134" s="2099"/>
      <c r="X134" s="2099"/>
      <c r="Y134" s="2099"/>
      <c r="Z134" s="2099"/>
      <c r="AA134" s="2099"/>
      <c r="AB134" s="2099"/>
      <c r="AC134" s="2099"/>
      <c r="AD134" s="2099"/>
    </row>
    <row r="135" spans="1:30">
      <c r="A135" s="3557">
        <v>120</v>
      </c>
      <c r="B135" s="3553" t="s">
        <v>4213</v>
      </c>
      <c r="C135" s="3558" t="s">
        <v>4214</v>
      </c>
      <c r="D135" s="3559" t="s">
        <v>4215</v>
      </c>
      <c r="E135" s="3560"/>
      <c r="F135" s="3557">
        <v>444</v>
      </c>
      <c r="G135" s="3553" t="s">
        <v>4216</v>
      </c>
      <c r="H135" s="3558" t="s">
        <v>4217</v>
      </c>
      <c r="I135" s="3559" t="s">
        <v>1708</v>
      </c>
      <c r="J135" s="3560"/>
      <c r="K135" s="3557">
        <v>768</v>
      </c>
      <c r="L135" s="3553" t="s">
        <v>4218</v>
      </c>
      <c r="M135" s="3558" t="s">
        <v>4219</v>
      </c>
      <c r="N135" s="3559" t="s">
        <v>4220</v>
      </c>
      <c r="O135" s="3560"/>
      <c r="P135" s="3557">
        <v>1092</v>
      </c>
      <c r="Q135" s="3553" t="s">
        <v>4221</v>
      </c>
      <c r="R135" s="3558" t="s">
        <v>4222</v>
      </c>
      <c r="S135" s="3559" t="s">
        <v>4223</v>
      </c>
      <c r="T135" s="2099"/>
      <c r="U135" s="2099"/>
      <c r="V135" s="2099"/>
      <c r="W135" s="2099"/>
      <c r="X135" s="2099"/>
      <c r="Y135" s="2099"/>
      <c r="Z135" s="2099"/>
      <c r="AA135" s="2099"/>
      <c r="AB135" s="2099"/>
      <c r="AC135" s="2099"/>
      <c r="AD135" s="2099"/>
    </row>
    <row r="136" spans="1:30">
      <c r="A136" s="3557">
        <v>121</v>
      </c>
      <c r="B136" s="3553" t="s">
        <v>4224</v>
      </c>
      <c r="C136" s="3558" t="s">
        <v>4225</v>
      </c>
      <c r="D136" s="3559" t="s">
        <v>4226</v>
      </c>
      <c r="E136" s="3560"/>
      <c r="F136" s="3557">
        <v>445</v>
      </c>
      <c r="G136" s="3553" t="s">
        <v>4227</v>
      </c>
      <c r="H136" s="3558" t="s">
        <v>4228</v>
      </c>
      <c r="I136" s="3559" t="s">
        <v>4229</v>
      </c>
      <c r="J136" s="3560"/>
      <c r="K136" s="3557">
        <v>769</v>
      </c>
      <c r="L136" s="3553" t="s">
        <v>4230</v>
      </c>
      <c r="M136" s="3558" t="s">
        <v>4231</v>
      </c>
      <c r="N136" s="3559" t="s">
        <v>4232</v>
      </c>
      <c r="O136" s="3560"/>
      <c r="P136" s="3557">
        <v>1093</v>
      </c>
      <c r="Q136" s="3553" t="s">
        <v>4233</v>
      </c>
      <c r="R136" s="3558" t="s">
        <v>4234</v>
      </c>
      <c r="S136" s="3559" t="s">
        <v>4235</v>
      </c>
      <c r="T136" s="2099"/>
      <c r="U136" s="2099"/>
      <c r="V136" s="2099"/>
      <c r="W136" s="2099"/>
      <c r="X136" s="2099"/>
      <c r="Y136" s="2099"/>
      <c r="Z136" s="2099"/>
      <c r="AA136" s="2099"/>
      <c r="AB136" s="2099"/>
      <c r="AC136" s="2099"/>
      <c r="AD136" s="2099"/>
    </row>
    <row r="137" spans="1:30">
      <c r="A137" s="3557">
        <v>122</v>
      </c>
      <c r="B137" s="3553" t="s">
        <v>4236</v>
      </c>
      <c r="C137" s="3558" t="s">
        <v>4237</v>
      </c>
      <c r="D137" s="3559" t="s">
        <v>4238</v>
      </c>
      <c r="E137" s="3560"/>
      <c r="F137" s="3557">
        <v>446</v>
      </c>
      <c r="G137" s="3553" t="s">
        <v>4239</v>
      </c>
      <c r="H137" s="3558" t="s">
        <v>4240</v>
      </c>
      <c r="I137" s="3559" t="s">
        <v>4241</v>
      </c>
      <c r="J137" s="3560"/>
      <c r="K137" s="3557">
        <v>770</v>
      </c>
      <c r="L137" s="3553" t="s">
        <v>4242</v>
      </c>
      <c r="M137" s="3558" t="s">
        <v>4243</v>
      </c>
      <c r="N137" s="3559" t="s">
        <v>4244</v>
      </c>
      <c r="O137" s="3560"/>
      <c r="P137" s="3557">
        <v>1094</v>
      </c>
      <c r="Q137" s="3553" t="s">
        <v>4245</v>
      </c>
      <c r="R137" s="3558" t="s">
        <v>4246</v>
      </c>
      <c r="S137" s="3559" t="s">
        <v>4247</v>
      </c>
      <c r="T137" s="2099"/>
      <c r="U137" s="2099"/>
      <c r="V137" s="2099"/>
      <c r="W137" s="2099"/>
      <c r="X137" s="2099"/>
      <c r="Y137" s="2099"/>
      <c r="Z137" s="2099"/>
      <c r="AA137" s="2099"/>
      <c r="AB137" s="2099"/>
      <c r="AC137" s="2099"/>
      <c r="AD137" s="2099"/>
    </row>
    <row r="138" spans="1:30">
      <c r="A138" s="3557">
        <v>123</v>
      </c>
      <c r="B138" s="3553" t="s">
        <v>4248</v>
      </c>
      <c r="C138" s="3558" t="s">
        <v>4249</v>
      </c>
      <c r="D138" s="3559" t="s">
        <v>4250</v>
      </c>
      <c r="E138" s="3560"/>
      <c r="F138" s="3557">
        <v>447</v>
      </c>
      <c r="G138" s="3553" t="s">
        <v>4251</v>
      </c>
      <c r="H138" s="3558" t="s">
        <v>4252</v>
      </c>
      <c r="I138" s="3559" t="s">
        <v>4253</v>
      </c>
      <c r="J138" s="3560"/>
      <c r="K138" s="3557">
        <v>771</v>
      </c>
      <c r="L138" s="3553" t="s">
        <v>4254</v>
      </c>
      <c r="M138" s="3558" t="s">
        <v>4255</v>
      </c>
      <c r="N138" s="3559" t="s">
        <v>4256</v>
      </c>
      <c r="O138" s="3560"/>
      <c r="P138" s="3557">
        <v>1095</v>
      </c>
      <c r="Q138" s="3553" t="s">
        <v>4257</v>
      </c>
      <c r="R138" s="3558" t="s">
        <v>4258</v>
      </c>
      <c r="S138" s="3559" t="s">
        <v>4259</v>
      </c>
      <c r="T138" s="2099"/>
      <c r="U138" s="2099"/>
      <c r="V138" s="2099"/>
      <c r="W138" s="2099"/>
      <c r="X138" s="2099"/>
      <c r="Y138" s="2099"/>
      <c r="Z138" s="2099"/>
      <c r="AA138" s="2099"/>
      <c r="AB138" s="2099"/>
      <c r="AC138" s="2099"/>
      <c r="AD138" s="2099"/>
    </row>
    <row r="139" spans="1:30">
      <c r="A139" s="3557">
        <v>124</v>
      </c>
      <c r="B139" s="3553" t="s">
        <v>4260</v>
      </c>
      <c r="C139" s="3558" t="s">
        <v>4261</v>
      </c>
      <c r="D139" s="3559" t="s">
        <v>4262</v>
      </c>
      <c r="E139" s="3560"/>
      <c r="F139" s="3557">
        <v>448</v>
      </c>
      <c r="G139" s="3553" t="s">
        <v>4263</v>
      </c>
      <c r="H139" s="3558" t="s">
        <v>4264</v>
      </c>
      <c r="I139" s="3559" t="s">
        <v>4265</v>
      </c>
      <c r="J139" s="3560"/>
      <c r="K139" s="3557">
        <v>772</v>
      </c>
      <c r="L139" s="3553" t="s">
        <v>4266</v>
      </c>
      <c r="M139" s="3558" t="s">
        <v>4267</v>
      </c>
      <c r="N139" s="3559" t="s">
        <v>4268</v>
      </c>
      <c r="O139" s="3560"/>
      <c r="P139" s="3557">
        <v>1096</v>
      </c>
      <c r="Q139" s="3553" t="s">
        <v>4269</v>
      </c>
      <c r="R139" s="3558" t="s">
        <v>4270</v>
      </c>
      <c r="S139" s="3559" t="s">
        <v>4271</v>
      </c>
      <c r="T139" s="2099"/>
      <c r="U139" s="2099"/>
      <c r="V139" s="2099"/>
      <c r="W139" s="2099"/>
      <c r="X139" s="2099"/>
      <c r="Y139" s="2099"/>
      <c r="Z139" s="2099"/>
      <c r="AA139" s="2099"/>
      <c r="AB139" s="2099"/>
      <c r="AC139" s="2099"/>
      <c r="AD139" s="2099"/>
    </row>
    <row r="140" spans="1:30">
      <c r="A140" s="3557">
        <v>125</v>
      </c>
      <c r="B140" s="3553" t="s">
        <v>4272</v>
      </c>
      <c r="C140" s="3558" t="s">
        <v>4273</v>
      </c>
      <c r="D140" s="3559" t="s">
        <v>4274</v>
      </c>
      <c r="E140" s="3560"/>
      <c r="F140" s="3557">
        <v>449</v>
      </c>
      <c r="G140" s="3553" t="s">
        <v>4275</v>
      </c>
      <c r="H140" s="3558" t="s">
        <v>4276</v>
      </c>
      <c r="I140" s="3559" t="s">
        <v>4277</v>
      </c>
      <c r="J140" s="3560"/>
      <c r="K140" s="3557">
        <v>773</v>
      </c>
      <c r="L140" s="3553" t="s">
        <v>4278</v>
      </c>
      <c r="M140" s="3558" t="s">
        <v>4279</v>
      </c>
      <c r="N140" s="3559" t="s">
        <v>4280</v>
      </c>
      <c r="O140" s="3560"/>
      <c r="P140" s="3557">
        <v>1097</v>
      </c>
      <c r="Q140" s="3553" t="s">
        <v>4281</v>
      </c>
      <c r="R140" s="3558" t="s">
        <v>4282</v>
      </c>
      <c r="S140" s="3559" t="s">
        <v>4283</v>
      </c>
      <c r="T140" s="2099"/>
      <c r="U140" s="2099"/>
      <c r="V140" s="2099"/>
      <c r="W140" s="2099"/>
      <c r="X140" s="2099"/>
      <c r="Y140" s="2099"/>
      <c r="Z140" s="2099"/>
      <c r="AA140" s="2099"/>
      <c r="AB140" s="2099"/>
      <c r="AC140" s="2099"/>
      <c r="AD140" s="2099"/>
    </row>
    <row r="141" spans="1:30">
      <c r="A141" s="3557">
        <v>126</v>
      </c>
      <c r="B141" s="3553">
        <v>2618</v>
      </c>
      <c r="C141" s="3558" t="s">
        <v>4284</v>
      </c>
      <c r="D141" s="3559" t="s">
        <v>4285</v>
      </c>
      <c r="E141" s="3560"/>
      <c r="F141" s="3557">
        <v>450</v>
      </c>
      <c r="G141" s="3553" t="s">
        <v>4286</v>
      </c>
      <c r="H141" s="3558" t="s">
        <v>4287</v>
      </c>
      <c r="I141" s="3559" t="s">
        <v>4288</v>
      </c>
      <c r="J141" s="3560"/>
      <c r="K141" s="3557">
        <v>774</v>
      </c>
      <c r="L141" s="3553" t="s">
        <v>4289</v>
      </c>
      <c r="M141" s="3558" t="s">
        <v>4290</v>
      </c>
      <c r="N141" s="3559" t="s">
        <v>4291</v>
      </c>
      <c r="O141" s="3560"/>
      <c r="P141" s="3557">
        <v>1098</v>
      </c>
      <c r="Q141" s="3553" t="s">
        <v>4292</v>
      </c>
      <c r="R141" s="3558" t="s">
        <v>4293</v>
      </c>
      <c r="S141" s="3559" t="s">
        <v>4294</v>
      </c>
      <c r="T141" s="2099"/>
      <c r="U141" s="2099"/>
      <c r="V141" s="2099"/>
      <c r="W141" s="2099"/>
      <c r="X141" s="2099"/>
      <c r="Y141" s="2099"/>
      <c r="Z141" s="2099"/>
      <c r="AA141" s="2099"/>
      <c r="AB141" s="2099"/>
      <c r="AC141" s="2099"/>
      <c r="AD141" s="2099"/>
    </row>
    <row r="142" spans="1:30">
      <c r="A142" s="3557">
        <v>127</v>
      </c>
      <c r="B142" s="3553" t="s">
        <v>4295</v>
      </c>
      <c r="C142" s="3558" t="s">
        <v>4296</v>
      </c>
      <c r="D142" s="3559" t="s">
        <v>4297</v>
      </c>
      <c r="E142" s="3560"/>
      <c r="F142" s="3557">
        <v>451</v>
      </c>
      <c r="G142" s="3553" t="s">
        <v>4298</v>
      </c>
      <c r="H142" s="3558" t="s">
        <v>4299</v>
      </c>
      <c r="I142" s="3559" t="s">
        <v>4300</v>
      </c>
      <c r="J142" s="3560"/>
      <c r="K142" s="3557">
        <v>775</v>
      </c>
      <c r="L142" s="3553" t="s">
        <v>4301</v>
      </c>
      <c r="M142" s="3558" t="s">
        <v>4302</v>
      </c>
      <c r="N142" s="3559" t="s">
        <v>4303</v>
      </c>
      <c r="O142" s="3560"/>
      <c r="P142" s="3557">
        <v>1099</v>
      </c>
      <c r="Q142" s="3553" t="s">
        <v>4304</v>
      </c>
      <c r="R142" s="3558" t="s">
        <v>4305</v>
      </c>
      <c r="S142" s="3559" t="s">
        <v>4306</v>
      </c>
      <c r="T142" s="2099"/>
      <c r="U142" s="2099"/>
      <c r="V142" s="2099"/>
      <c r="W142" s="2099"/>
      <c r="X142" s="2099"/>
      <c r="Y142" s="2099"/>
      <c r="Z142" s="2099"/>
      <c r="AA142" s="2099"/>
      <c r="AB142" s="2099"/>
      <c r="AC142" s="2099"/>
      <c r="AD142" s="2099"/>
    </row>
    <row r="143" spans="1:30">
      <c r="A143" s="3557">
        <v>128</v>
      </c>
      <c r="B143" s="3553" t="s">
        <v>4307</v>
      </c>
      <c r="C143" s="3558" t="s">
        <v>4308</v>
      </c>
      <c r="D143" s="3559" t="s">
        <v>4309</v>
      </c>
      <c r="E143" s="3560"/>
      <c r="F143" s="3557">
        <v>452</v>
      </c>
      <c r="G143" s="3553" t="s">
        <v>4310</v>
      </c>
      <c r="H143" s="3558" t="s">
        <v>4311</v>
      </c>
      <c r="I143" s="3559" t="s">
        <v>4312</v>
      </c>
      <c r="J143" s="3560"/>
      <c r="K143" s="3557">
        <v>776</v>
      </c>
      <c r="L143" s="3553" t="s">
        <v>4313</v>
      </c>
      <c r="M143" s="3558" t="s">
        <v>4314</v>
      </c>
      <c r="N143" s="3559" t="s">
        <v>4315</v>
      </c>
      <c r="O143" s="3560"/>
      <c r="P143" s="3557">
        <v>1100</v>
      </c>
      <c r="Q143" s="3553" t="s">
        <v>4316</v>
      </c>
      <c r="R143" s="3558" t="s">
        <v>4317</v>
      </c>
      <c r="S143" s="3559" t="s">
        <v>4318</v>
      </c>
      <c r="T143" s="2099"/>
      <c r="U143" s="2099"/>
      <c r="V143" s="2099"/>
      <c r="W143" s="2099"/>
      <c r="X143" s="2099"/>
      <c r="Y143" s="2099"/>
      <c r="Z143" s="2099"/>
      <c r="AA143" s="2099"/>
      <c r="AB143" s="2099"/>
      <c r="AC143" s="2099"/>
      <c r="AD143" s="2099"/>
    </row>
    <row r="144" spans="1:30">
      <c r="A144" s="3557">
        <v>129</v>
      </c>
      <c r="B144" s="3553">
        <v>2692</v>
      </c>
      <c r="C144" s="3558" t="s">
        <v>4319</v>
      </c>
      <c r="D144" s="3559" t="s">
        <v>4320</v>
      </c>
      <c r="E144" s="3560"/>
      <c r="F144" s="3557">
        <v>453</v>
      </c>
      <c r="G144" s="3553" t="s">
        <v>4321</v>
      </c>
      <c r="H144" s="3558" t="s">
        <v>4322</v>
      </c>
      <c r="I144" s="3559" t="s">
        <v>4323</v>
      </c>
      <c r="J144" s="3560"/>
      <c r="K144" s="3557">
        <v>777</v>
      </c>
      <c r="L144" s="3553" t="s">
        <v>4324</v>
      </c>
      <c r="M144" s="3558" t="s">
        <v>4325</v>
      </c>
      <c r="N144" s="3559" t="s">
        <v>4326</v>
      </c>
      <c r="O144" s="3560"/>
      <c r="P144" s="3557">
        <v>1101</v>
      </c>
      <c r="Q144" s="3553" t="s">
        <v>4327</v>
      </c>
      <c r="R144" s="3558" t="s">
        <v>4328</v>
      </c>
      <c r="S144" s="3559" t="s">
        <v>4329</v>
      </c>
      <c r="T144" s="2099"/>
      <c r="U144" s="2099"/>
      <c r="V144" s="2099"/>
      <c r="W144" s="2099"/>
      <c r="X144" s="2099"/>
      <c r="Y144" s="2099"/>
      <c r="Z144" s="2099"/>
      <c r="AA144" s="2099"/>
      <c r="AB144" s="2099"/>
      <c r="AC144" s="2099"/>
      <c r="AD144" s="2099"/>
    </row>
    <row r="145" spans="1:30">
      <c r="A145" s="3557">
        <v>130</v>
      </c>
      <c r="B145" s="3553">
        <v>2693</v>
      </c>
      <c r="C145" s="3558" t="s">
        <v>4330</v>
      </c>
      <c r="D145" s="3559" t="s">
        <v>4331</v>
      </c>
      <c r="E145" s="3560"/>
      <c r="F145" s="3557">
        <v>454</v>
      </c>
      <c r="G145" s="3553" t="s">
        <v>4332</v>
      </c>
      <c r="H145" s="3558" t="s">
        <v>4333</v>
      </c>
      <c r="I145" s="3559" t="s">
        <v>4334</v>
      </c>
      <c r="J145" s="3560"/>
      <c r="K145" s="3557">
        <v>778</v>
      </c>
      <c r="L145" s="3553" t="s">
        <v>4335</v>
      </c>
      <c r="M145" s="3558" t="s">
        <v>4336</v>
      </c>
      <c r="N145" s="3559" t="s">
        <v>4337</v>
      </c>
      <c r="O145" s="3560"/>
      <c r="P145" s="3557">
        <v>1102</v>
      </c>
      <c r="Q145" s="3553" t="s">
        <v>4338</v>
      </c>
      <c r="R145" s="3558" t="s">
        <v>4339</v>
      </c>
      <c r="S145" s="3559" t="s">
        <v>4340</v>
      </c>
      <c r="T145" s="2099"/>
      <c r="U145" s="2099"/>
      <c r="V145" s="2099"/>
      <c r="W145" s="2099"/>
      <c r="X145" s="2099"/>
      <c r="Y145" s="2099"/>
      <c r="Z145" s="2099"/>
      <c r="AA145" s="2099"/>
      <c r="AB145" s="2099"/>
      <c r="AC145" s="2099"/>
      <c r="AD145" s="2099"/>
    </row>
    <row r="146" spans="1:30">
      <c r="A146" s="3557">
        <v>131</v>
      </c>
      <c r="B146" s="3553">
        <v>2694</v>
      </c>
      <c r="C146" s="3558" t="s">
        <v>4341</v>
      </c>
      <c r="E146" s="3560"/>
      <c r="F146" s="3557">
        <v>455</v>
      </c>
      <c r="G146" s="3553" t="s">
        <v>4342</v>
      </c>
      <c r="H146" s="3558" t="s">
        <v>4343</v>
      </c>
      <c r="I146" s="3559" t="s">
        <v>4344</v>
      </c>
      <c r="J146" s="3560"/>
      <c r="K146" s="3557">
        <v>779</v>
      </c>
      <c r="L146" s="3553" t="s">
        <v>4345</v>
      </c>
      <c r="M146" s="3558" t="s">
        <v>4346</v>
      </c>
      <c r="N146" s="3559" t="s">
        <v>4347</v>
      </c>
      <c r="O146" s="3560"/>
      <c r="P146" s="3557">
        <v>1103</v>
      </c>
      <c r="Q146" s="3553" t="s">
        <v>4348</v>
      </c>
      <c r="R146" s="3558" t="s">
        <v>4349</v>
      </c>
      <c r="S146" s="3559" t="s">
        <v>4350</v>
      </c>
      <c r="T146" s="2099"/>
      <c r="U146" s="2099"/>
      <c r="V146" s="2099"/>
      <c r="W146" s="2099"/>
      <c r="X146" s="2099"/>
      <c r="Y146" s="2099"/>
      <c r="Z146" s="2099"/>
      <c r="AA146" s="2099"/>
      <c r="AB146" s="2099"/>
      <c r="AC146" s="2099"/>
      <c r="AD146" s="2099"/>
    </row>
    <row r="147" spans="1:30">
      <c r="A147" s="3557">
        <v>132</v>
      </c>
      <c r="B147" s="3553">
        <v>2695</v>
      </c>
      <c r="C147" s="3558" t="s">
        <v>4351</v>
      </c>
      <c r="E147" s="3560"/>
      <c r="F147" s="3557">
        <v>456</v>
      </c>
      <c r="G147" s="3553" t="s">
        <v>4352</v>
      </c>
      <c r="H147" s="3558" t="s">
        <v>4353</v>
      </c>
      <c r="I147" s="3559" t="s">
        <v>4354</v>
      </c>
      <c r="J147" s="3560"/>
      <c r="K147" s="3557">
        <v>780</v>
      </c>
      <c r="L147" s="3553" t="s">
        <v>4355</v>
      </c>
      <c r="M147" s="3558" t="s">
        <v>4356</v>
      </c>
      <c r="N147" s="3559" t="s">
        <v>4357</v>
      </c>
      <c r="O147" s="3560"/>
      <c r="P147" s="3557">
        <v>1104</v>
      </c>
      <c r="Q147" s="3553" t="s">
        <v>4358</v>
      </c>
      <c r="R147" s="3558" t="s">
        <v>4359</v>
      </c>
      <c r="S147" s="3559" t="s">
        <v>4360</v>
      </c>
      <c r="T147" s="2099"/>
      <c r="U147" s="2099"/>
      <c r="V147" s="2099"/>
      <c r="W147" s="2099"/>
      <c r="X147" s="2099"/>
      <c r="Y147" s="2099"/>
      <c r="Z147" s="2099"/>
      <c r="AA147" s="2099"/>
      <c r="AB147" s="2099"/>
      <c r="AC147" s="2099"/>
      <c r="AD147" s="2099"/>
    </row>
    <row r="148" spans="1:30">
      <c r="A148" s="3557">
        <v>133</v>
      </c>
      <c r="B148" s="3553">
        <v>2696</v>
      </c>
      <c r="C148" s="3558" t="s">
        <v>4361</v>
      </c>
      <c r="E148" s="3560"/>
      <c r="F148" s="3557">
        <v>457</v>
      </c>
      <c r="G148" s="3553" t="s">
        <v>4362</v>
      </c>
      <c r="H148" s="3558" t="s">
        <v>4363</v>
      </c>
      <c r="I148" s="3559" t="s">
        <v>4364</v>
      </c>
      <c r="J148" s="3560"/>
      <c r="K148" s="3557">
        <v>781</v>
      </c>
      <c r="L148" s="3553" t="s">
        <v>4365</v>
      </c>
      <c r="M148" s="3558" t="s">
        <v>4366</v>
      </c>
      <c r="N148" s="3559" t="s">
        <v>4367</v>
      </c>
      <c r="O148" s="3560"/>
      <c r="P148" s="3557">
        <v>1105</v>
      </c>
      <c r="Q148" s="3553" t="s">
        <v>4368</v>
      </c>
      <c r="R148" s="3558" t="s">
        <v>4369</v>
      </c>
      <c r="S148" s="3559" t="s">
        <v>4370</v>
      </c>
      <c r="T148" s="2099"/>
      <c r="U148" s="2099"/>
      <c r="V148" s="2099"/>
      <c r="W148" s="2099"/>
      <c r="X148" s="2099"/>
      <c r="Y148" s="2099"/>
      <c r="Z148" s="2099"/>
      <c r="AA148" s="2099"/>
      <c r="AB148" s="2099"/>
      <c r="AC148" s="2099"/>
      <c r="AD148" s="2099"/>
    </row>
    <row r="149" spans="1:30">
      <c r="A149" s="3557">
        <v>134</v>
      </c>
      <c r="B149" s="3553">
        <v>2697</v>
      </c>
      <c r="C149" s="3558" t="s">
        <v>4371</v>
      </c>
      <c r="E149" s="3560"/>
      <c r="F149" s="3557">
        <v>458</v>
      </c>
      <c r="G149" s="3553" t="s">
        <v>4372</v>
      </c>
      <c r="H149" s="3558" t="s">
        <v>4373</v>
      </c>
      <c r="I149" s="3559" t="s">
        <v>4374</v>
      </c>
      <c r="J149" s="3560"/>
      <c r="K149" s="3557">
        <v>782</v>
      </c>
      <c r="L149" s="3553" t="s">
        <v>4375</v>
      </c>
      <c r="M149" s="3558" t="s">
        <v>4376</v>
      </c>
      <c r="N149" s="3559" t="s">
        <v>4377</v>
      </c>
      <c r="O149" s="3560"/>
      <c r="P149" s="3557">
        <v>1106</v>
      </c>
      <c r="Q149" s="3553" t="s">
        <v>4378</v>
      </c>
      <c r="R149" s="3558" t="s">
        <v>4379</v>
      </c>
      <c r="S149" s="3559" t="s">
        <v>4380</v>
      </c>
      <c r="T149" s="2099"/>
      <c r="U149" s="2099"/>
      <c r="V149" s="2099"/>
      <c r="W149" s="2099"/>
      <c r="X149" s="2099"/>
      <c r="Y149" s="2099"/>
      <c r="Z149" s="2099"/>
      <c r="AA149" s="2099"/>
      <c r="AB149" s="2099"/>
      <c r="AC149" s="2099"/>
      <c r="AD149" s="2099"/>
    </row>
    <row r="150" spans="1:30">
      <c r="A150" s="3557">
        <v>135</v>
      </c>
      <c r="B150" s="3553">
        <v>2699</v>
      </c>
      <c r="C150" s="3558" t="s">
        <v>4381</v>
      </c>
      <c r="D150" s="3559" t="s">
        <v>4382</v>
      </c>
      <c r="E150" s="3560"/>
      <c r="F150" s="3557">
        <v>459</v>
      </c>
      <c r="G150" s="3553" t="s">
        <v>4383</v>
      </c>
      <c r="H150" s="3558" t="s">
        <v>4384</v>
      </c>
      <c r="I150" s="3559" t="s">
        <v>4385</v>
      </c>
      <c r="J150" s="3560"/>
      <c r="K150" s="3557">
        <v>783</v>
      </c>
      <c r="L150" s="3553" t="s">
        <v>4386</v>
      </c>
      <c r="M150" s="3558" t="s">
        <v>4387</v>
      </c>
      <c r="N150" s="3559" t="s">
        <v>4388</v>
      </c>
      <c r="O150" s="3560"/>
      <c r="P150" s="3557">
        <v>1107</v>
      </c>
      <c r="Q150" s="3553" t="s">
        <v>4389</v>
      </c>
      <c r="R150" s="3558" t="s">
        <v>4390</v>
      </c>
      <c r="S150" s="3559" t="s">
        <v>4391</v>
      </c>
      <c r="T150" s="2099"/>
      <c r="U150" s="2099"/>
      <c r="V150" s="2099"/>
      <c r="W150" s="2099"/>
      <c r="X150" s="2099"/>
      <c r="Y150" s="2099"/>
      <c r="Z150" s="2099"/>
      <c r="AA150" s="2099"/>
      <c r="AB150" s="2099"/>
      <c r="AC150" s="2099"/>
      <c r="AD150" s="2099"/>
    </row>
    <row r="151" spans="1:30">
      <c r="A151" s="3557">
        <v>136</v>
      </c>
      <c r="B151" s="3553" t="s">
        <v>4392</v>
      </c>
      <c r="C151" s="3558" t="s">
        <v>4393</v>
      </c>
      <c r="D151" s="3559" t="s">
        <v>4394</v>
      </c>
      <c r="E151" s="3560"/>
      <c r="F151" s="3557">
        <v>460</v>
      </c>
      <c r="G151" s="3553" t="s">
        <v>4395</v>
      </c>
      <c r="H151" s="3558" t="s">
        <v>4396</v>
      </c>
      <c r="I151" s="3559" t="s">
        <v>4397</v>
      </c>
      <c r="J151" s="3560"/>
      <c r="K151" s="3557">
        <v>784</v>
      </c>
      <c r="L151" s="3553" t="s">
        <v>4398</v>
      </c>
      <c r="M151" s="3558" t="s">
        <v>4399</v>
      </c>
      <c r="N151" s="3559" t="s">
        <v>4400</v>
      </c>
      <c r="O151" s="3560"/>
      <c r="P151" s="3557">
        <v>1108</v>
      </c>
      <c r="Q151" s="3553" t="s">
        <v>4401</v>
      </c>
      <c r="R151" s="3558" t="s">
        <v>4402</v>
      </c>
      <c r="S151" s="3559" t="s">
        <v>4403</v>
      </c>
      <c r="T151" s="2099"/>
      <c r="U151" s="2099"/>
      <c r="V151" s="2099"/>
      <c r="W151" s="2099"/>
      <c r="X151" s="2099"/>
      <c r="Y151" s="2099"/>
      <c r="Z151" s="2099"/>
      <c r="AA151" s="2099"/>
      <c r="AB151" s="2099"/>
      <c r="AC151" s="2099"/>
      <c r="AD151" s="2099"/>
    </row>
    <row r="152" spans="1:30">
      <c r="A152" s="3557">
        <v>137</v>
      </c>
      <c r="B152" s="3553" t="s">
        <v>4404</v>
      </c>
      <c r="C152" s="3558" t="s">
        <v>4405</v>
      </c>
      <c r="D152" s="3559" t="s">
        <v>4406</v>
      </c>
      <c r="E152" s="3560"/>
      <c r="F152" s="3557">
        <v>461</v>
      </c>
      <c r="G152" s="3553" t="s">
        <v>4407</v>
      </c>
      <c r="H152" s="3558" t="s">
        <v>4408</v>
      </c>
      <c r="I152" s="3559" t="s">
        <v>4409</v>
      </c>
      <c r="J152" s="3560"/>
      <c r="K152" s="3557">
        <v>785</v>
      </c>
      <c r="L152" s="3553" t="s">
        <v>4410</v>
      </c>
      <c r="M152" s="3558" t="s">
        <v>4411</v>
      </c>
      <c r="N152" s="3559" t="s">
        <v>4412</v>
      </c>
      <c r="O152" s="3560"/>
      <c r="P152" s="3557">
        <v>1109</v>
      </c>
      <c r="Q152" s="3553" t="s">
        <v>4413</v>
      </c>
      <c r="R152" s="3558" t="s">
        <v>4414</v>
      </c>
      <c r="S152" s="3559" t="s">
        <v>4415</v>
      </c>
      <c r="T152" s="2099"/>
      <c r="U152" s="2099"/>
      <c r="V152" s="2099"/>
      <c r="W152" s="2099"/>
      <c r="X152" s="2099"/>
      <c r="Y152" s="2099"/>
      <c r="Z152" s="2099"/>
      <c r="AA152" s="2099"/>
      <c r="AB152" s="2099"/>
      <c r="AC152" s="2099"/>
      <c r="AD152" s="2099"/>
    </row>
    <row r="153" spans="1:30">
      <c r="A153" s="3557">
        <v>138</v>
      </c>
      <c r="B153" s="3553" t="s">
        <v>4416</v>
      </c>
      <c r="C153" s="3558" t="s">
        <v>4417</v>
      </c>
      <c r="D153" s="3559" t="s">
        <v>4418</v>
      </c>
      <c r="E153" s="3560"/>
      <c r="F153" s="3557">
        <v>462</v>
      </c>
      <c r="G153" s="3553" t="s">
        <v>4419</v>
      </c>
      <c r="H153" s="3558" t="s">
        <v>4420</v>
      </c>
      <c r="I153" s="3559" t="s">
        <v>4421</v>
      </c>
      <c r="J153" s="3560"/>
      <c r="K153" s="3557">
        <v>786</v>
      </c>
      <c r="L153" s="3553" t="s">
        <v>4422</v>
      </c>
      <c r="M153" s="3558" t="s">
        <v>4423</v>
      </c>
      <c r="N153" s="3559" t="s">
        <v>4424</v>
      </c>
      <c r="O153" s="3560"/>
      <c r="P153" s="3557">
        <v>1110</v>
      </c>
      <c r="Q153" s="3553" t="s">
        <v>4425</v>
      </c>
      <c r="R153" s="3558" t="s">
        <v>4426</v>
      </c>
      <c r="S153" s="3559" t="s">
        <v>4427</v>
      </c>
      <c r="T153" s="2099"/>
      <c r="U153" s="2099"/>
      <c r="V153" s="2099"/>
      <c r="W153" s="2099"/>
      <c r="X153" s="2099"/>
      <c r="Y153" s="2099"/>
      <c r="Z153" s="2099"/>
      <c r="AA153" s="2099"/>
      <c r="AB153" s="2099"/>
      <c r="AC153" s="2099"/>
      <c r="AD153" s="2099"/>
    </row>
    <row r="154" spans="1:30">
      <c r="A154" s="3557">
        <v>139</v>
      </c>
      <c r="B154" s="3553" t="s">
        <v>4428</v>
      </c>
      <c r="C154" s="3558" t="s">
        <v>4429</v>
      </c>
      <c r="D154" s="3559" t="s">
        <v>4430</v>
      </c>
      <c r="E154" s="3560"/>
      <c r="F154" s="3557">
        <v>463</v>
      </c>
      <c r="G154" s="3553" t="s">
        <v>4431</v>
      </c>
      <c r="H154" s="3558" t="s">
        <v>4432</v>
      </c>
      <c r="I154" s="3559" t="s">
        <v>4433</v>
      </c>
      <c r="J154" s="3560"/>
      <c r="K154" s="3557">
        <v>787</v>
      </c>
      <c r="L154" s="3553" t="s">
        <v>4434</v>
      </c>
      <c r="M154" s="3558" t="s">
        <v>4435</v>
      </c>
      <c r="N154" s="3559" t="s">
        <v>4436</v>
      </c>
      <c r="O154" s="3560"/>
      <c r="P154" s="3557">
        <v>1111</v>
      </c>
      <c r="Q154" s="3553" t="s">
        <v>4437</v>
      </c>
      <c r="R154" s="3558" t="s">
        <v>4438</v>
      </c>
      <c r="S154" s="3559" t="s">
        <v>4439</v>
      </c>
      <c r="T154" s="2099"/>
      <c r="U154" s="2099"/>
      <c r="V154" s="2099"/>
      <c r="W154" s="2099"/>
      <c r="X154" s="2099"/>
      <c r="Y154" s="2099"/>
      <c r="Z154" s="2099"/>
      <c r="AA154" s="2099"/>
      <c r="AB154" s="2099"/>
      <c r="AC154" s="2099"/>
      <c r="AD154" s="2099"/>
    </row>
    <row r="155" spans="1:30">
      <c r="A155" s="3557">
        <v>140</v>
      </c>
      <c r="B155" s="3553" t="s">
        <v>4440</v>
      </c>
      <c r="C155" s="3558" t="s">
        <v>4441</v>
      </c>
      <c r="D155" s="3559" t="s">
        <v>4442</v>
      </c>
      <c r="E155" s="3560"/>
      <c r="F155" s="3557">
        <v>464</v>
      </c>
      <c r="G155" s="3553" t="s">
        <v>4443</v>
      </c>
      <c r="H155" s="3558" t="s">
        <v>4444</v>
      </c>
      <c r="I155" s="3559" t="s">
        <v>4445</v>
      </c>
      <c r="J155" s="3560"/>
      <c r="K155" s="3557">
        <v>788</v>
      </c>
      <c r="L155" s="3553" t="s">
        <v>4446</v>
      </c>
      <c r="M155" s="3558" t="s">
        <v>4447</v>
      </c>
      <c r="N155" s="3559" t="s">
        <v>4448</v>
      </c>
      <c r="O155" s="3560"/>
      <c r="P155" s="3557">
        <v>1112</v>
      </c>
      <c r="Q155" s="3553" t="s">
        <v>4449</v>
      </c>
      <c r="R155" s="3558" t="s">
        <v>4450</v>
      </c>
      <c r="S155" s="3559" t="s">
        <v>4451</v>
      </c>
      <c r="T155" s="2099"/>
      <c r="U155" s="2099"/>
      <c r="V155" s="2099"/>
      <c r="W155" s="2099"/>
      <c r="X155" s="2099"/>
      <c r="Y155" s="2099"/>
      <c r="Z155" s="2099"/>
      <c r="AA155" s="2099"/>
      <c r="AB155" s="2099"/>
      <c r="AC155" s="2099"/>
      <c r="AD155" s="2099"/>
    </row>
    <row r="156" spans="1:30">
      <c r="A156" s="3557">
        <v>141</v>
      </c>
      <c r="B156" s="3553" t="s">
        <v>4452</v>
      </c>
      <c r="C156" s="3558" t="s">
        <v>4453</v>
      </c>
      <c r="D156" s="3559" t="s">
        <v>4454</v>
      </c>
      <c r="E156" s="3560"/>
      <c r="F156" s="3557">
        <v>465</v>
      </c>
      <c r="G156" s="3553" t="s">
        <v>4455</v>
      </c>
      <c r="H156" s="3558" t="s">
        <v>4456</v>
      </c>
      <c r="I156" s="3559" t="s">
        <v>4457</v>
      </c>
      <c r="J156" s="3560"/>
      <c r="K156" s="3557">
        <v>789</v>
      </c>
      <c r="L156" s="3553" t="s">
        <v>4458</v>
      </c>
      <c r="M156" s="3558" t="s">
        <v>4459</v>
      </c>
      <c r="N156" s="3559" t="s">
        <v>4460</v>
      </c>
      <c r="O156" s="3560"/>
      <c r="P156" s="3557">
        <v>1113</v>
      </c>
      <c r="Q156" s="3553" t="s">
        <v>4461</v>
      </c>
      <c r="R156" s="3558" t="s">
        <v>4462</v>
      </c>
      <c r="S156" s="3559" t="s">
        <v>4463</v>
      </c>
      <c r="T156" s="2099"/>
      <c r="U156" s="2099"/>
      <c r="V156" s="2099"/>
      <c r="W156" s="2099"/>
      <c r="X156" s="2099"/>
      <c r="Y156" s="2099"/>
      <c r="Z156" s="2099"/>
      <c r="AA156" s="2099"/>
      <c r="AB156" s="2099"/>
      <c r="AC156" s="2099"/>
      <c r="AD156" s="2099"/>
    </row>
    <row r="157" spans="1:30">
      <c r="A157" s="3557">
        <v>142</v>
      </c>
      <c r="B157" s="3553" t="s">
        <v>4464</v>
      </c>
      <c r="C157" s="3558" t="s">
        <v>4465</v>
      </c>
      <c r="D157" s="3559" t="s">
        <v>4466</v>
      </c>
      <c r="E157" s="3560"/>
      <c r="F157" s="3557">
        <v>466</v>
      </c>
      <c r="G157" s="3553" t="s">
        <v>4467</v>
      </c>
      <c r="H157" s="3558" t="s">
        <v>4468</v>
      </c>
      <c r="I157" s="3559" t="s">
        <v>4469</v>
      </c>
      <c r="J157" s="3560"/>
      <c r="K157" s="3557">
        <v>790</v>
      </c>
      <c r="L157" s="3553" t="s">
        <v>4470</v>
      </c>
      <c r="M157" s="3558" t="s">
        <v>4471</v>
      </c>
      <c r="N157" s="3559" t="s">
        <v>4472</v>
      </c>
      <c r="O157" s="3560"/>
      <c r="P157" s="3557">
        <v>1114</v>
      </c>
      <c r="Q157" s="3553" t="s">
        <v>4473</v>
      </c>
      <c r="R157" s="3558" t="s">
        <v>4474</v>
      </c>
      <c r="S157" s="3559" t="s">
        <v>4475</v>
      </c>
      <c r="T157" s="2099"/>
      <c r="U157" s="2099"/>
      <c r="V157" s="2099"/>
      <c r="W157" s="2099"/>
      <c r="X157" s="2099"/>
      <c r="Y157" s="2099"/>
      <c r="Z157" s="2099"/>
      <c r="AA157" s="2099"/>
      <c r="AB157" s="2099"/>
      <c r="AC157" s="2099"/>
      <c r="AD157" s="2099"/>
    </row>
    <row r="158" spans="1:30">
      <c r="A158" s="3557">
        <v>143</v>
      </c>
      <c r="B158" s="3553" t="s">
        <v>4476</v>
      </c>
      <c r="C158" s="3558" t="s">
        <v>4477</v>
      </c>
      <c r="D158" s="3559" t="s">
        <v>4478</v>
      </c>
      <c r="E158" s="3560"/>
      <c r="F158" s="3557">
        <v>467</v>
      </c>
      <c r="G158" s="3553" t="s">
        <v>4479</v>
      </c>
      <c r="H158" s="3558" t="s">
        <v>4480</v>
      </c>
      <c r="I158" s="3559" t="s">
        <v>4481</v>
      </c>
      <c r="J158" s="3560"/>
      <c r="K158" s="3557">
        <v>791</v>
      </c>
      <c r="L158" s="3553" t="s">
        <v>4482</v>
      </c>
      <c r="M158" s="3558" t="s">
        <v>4483</v>
      </c>
      <c r="N158" s="3559" t="s">
        <v>4484</v>
      </c>
      <c r="O158" s="3560"/>
      <c r="P158" s="3557">
        <v>1115</v>
      </c>
      <c r="Q158" s="3553" t="s">
        <v>4485</v>
      </c>
      <c r="R158" s="3558" t="s">
        <v>4486</v>
      </c>
      <c r="S158" s="3559" t="s">
        <v>4487</v>
      </c>
      <c r="T158" s="2099"/>
      <c r="U158" s="2099"/>
      <c r="V158" s="2099"/>
      <c r="W158" s="2099"/>
      <c r="X158" s="2099"/>
      <c r="Y158" s="2099"/>
      <c r="Z158" s="2099"/>
      <c r="AA158" s="2099"/>
      <c r="AB158" s="2099"/>
      <c r="AC158" s="2099"/>
      <c r="AD158" s="2099"/>
    </row>
    <row r="159" spans="1:30">
      <c r="A159" s="3557">
        <v>144</v>
      </c>
      <c r="B159" s="3553" t="s">
        <v>4488</v>
      </c>
      <c r="C159" s="3558" t="s">
        <v>4489</v>
      </c>
      <c r="D159" s="3559" t="s">
        <v>4490</v>
      </c>
      <c r="E159" s="3560"/>
      <c r="F159" s="3557">
        <v>468</v>
      </c>
      <c r="G159" s="3553" t="s">
        <v>4491</v>
      </c>
      <c r="H159" s="3558" t="s">
        <v>4492</v>
      </c>
      <c r="I159" s="3559" t="s">
        <v>4493</v>
      </c>
      <c r="J159" s="3560"/>
      <c r="K159" s="3557">
        <v>792</v>
      </c>
      <c r="L159" s="3553" t="s">
        <v>4494</v>
      </c>
      <c r="M159" s="3558" t="s">
        <v>4495</v>
      </c>
      <c r="N159" s="3559" t="s">
        <v>4496</v>
      </c>
      <c r="O159" s="3560"/>
      <c r="P159" s="3557">
        <v>1116</v>
      </c>
      <c r="Q159" s="3553" t="s">
        <v>4497</v>
      </c>
      <c r="R159" s="3558" t="s">
        <v>4498</v>
      </c>
      <c r="S159" s="3559" t="s">
        <v>4499</v>
      </c>
      <c r="T159" s="2099"/>
      <c r="U159" s="2099"/>
      <c r="V159" s="2099"/>
      <c r="W159" s="2099"/>
      <c r="X159" s="2099"/>
      <c r="Y159" s="2099"/>
      <c r="Z159" s="2099"/>
      <c r="AA159" s="2099"/>
      <c r="AB159" s="2099"/>
      <c r="AC159" s="2099"/>
      <c r="AD159" s="2099"/>
    </row>
    <row r="160" spans="1:30">
      <c r="A160" s="3557">
        <v>145</v>
      </c>
      <c r="B160" s="3553" t="s">
        <v>4500</v>
      </c>
      <c r="C160" s="3558" t="s">
        <v>4501</v>
      </c>
      <c r="D160" s="3559" t="s">
        <v>4502</v>
      </c>
      <c r="E160" s="3560"/>
      <c r="F160" s="3557">
        <v>469</v>
      </c>
      <c r="G160" s="3553" t="s">
        <v>4503</v>
      </c>
      <c r="H160" s="3558" t="s">
        <v>4504</v>
      </c>
      <c r="I160" s="3559" t="s">
        <v>4505</v>
      </c>
      <c r="J160" s="3560"/>
      <c r="K160" s="3557">
        <v>793</v>
      </c>
      <c r="L160" s="3553" t="s">
        <v>4506</v>
      </c>
      <c r="M160" s="3558" t="s">
        <v>4507</v>
      </c>
      <c r="N160" s="3559" t="s">
        <v>4508</v>
      </c>
      <c r="O160" s="3560"/>
      <c r="P160" s="3557">
        <v>1117</v>
      </c>
      <c r="Q160" s="3553" t="s">
        <v>4509</v>
      </c>
      <c r="R160" s="3558" t="s">
        <v>4510</v>
      </c>
      <c r="S160" s="3559" t="s">
        <v>4511</v>
      </c>
      <c r="T160" s="2099"/>
      <c r="U160" s="2099"/>
      <c r="V160" s="2099"/>
      <c r="W160" s="2099"/>
      <c r="X160" s="2099"/>
      <c r="Y160" s="2099"/>
      <c r="Z160" s="2099"/>
      <c r="AA160" s="2099"/>
      <c r="AB160" s="2099"/>
      <c r="AC160" s="2099"/>
      <c r="AD160" s="2099"/>
    </row>
    <row r="161" spans="1:30">
      <c r="A161" s="3557">
        <v>146</v>
      </c>
      <c r="B161" s="3553" t="s">
        <v>4512</v>
      </c>
      <c r="C161" s="3558" t="s">
        <v>4513</v>
      </c>
      <c r="D161" s="3559" t="s">
        <v>4514</v>
      </c>
      <c r="E161" s="3560"/>
      <c r="F161" s="3557">
        <v>470</v>
      </c>
      <c r="G161" s="3553" t="s">
        <v>4515</v>
      </c>
      <c r="H161" s="3558" t="s">
        <v>4516</v>
      </c>
      <c r="I161" s="3559" t="s">
        <v>774</v>
      </c>
      <c r="J161" s="3560"/>
      <c r="K161" s="3557">
        <v>794</v>
      </c>
      <c r="L161" s="3553" t="s">
        <v>4517</v>
      </c>
      <c r="M161" s="3558" t="s">
        <v>4518</v>
      </c>
      <c r="N161" s="3559" t="s">
        <v>4519</v>
      </c>
      <c r="O161" s="3560"/>
      <c r="P161" s="3557">
        <v>1118</v>
      </c>
      <c r="Q161" s="3553" t="s">
        <v>4520</v>
      </c>
      <c r="R161" s="3558" t="s">
        <v>4521</v>
      </c>
      <c r="S161" s="3559" t="s">
        <v>4522</v>
      </c>
      <c r="T161" s="2099"/>
      <c r="U161" s="2099"/>
      <c r="V161" s="2099"/>
      <c r="W161" s="2099"/>
      <c r="X161" s="2099"/>
      <c r="Y161" s="2099"/>
      <c r="Z161" s="2099"/>
      <c r="AA161" s="2099"/>
      <c r="AB161" s="2099"/>
      <c r="AC161" s="2099"/>
      <c r="AD161" s="2099"/>
    </row>
    <row r="162" spans="1:30">
      <c r="A162" s="3557">
        <v>147</v>
      </c>
      <c r="B162" s="3553" t="s">
        <v>4523</v>
      </c>
      <c r="C162" s="3558" t="s">
        <v>4524</v>
      </c>
      <c r="D162" s="3559" t="s">
        <v>4525</v>
      </c>
      <c r="E162" s="3560"/>
      <c r="F162" s="3557">
        <v>471</v>
      </c>
      <c r="G162" s="3553" t="s">
        <v>4526</v>
      </c>
      <c r="H162" s="3558" t="s">
        <v>4527</v>
      </c>
      <c r="I162" s="3559" t="s">
        <v>4528</v>
      </c>
      <c r="J162" s="3560"/>
      <c r="K162" s="3557">
        <v>795</v>
      </c>
      <c r="L162" s="3553" t="s">
        <v>4529</v>
      </c>
      <c r="M162" s="3558" t="s">
        <v>4530</v>
      </c>
      <c r="N162" s="3559" t="s">
        <v>4531</v>
      </c>
      <c r="O162" s="3560"/>
      <c r="P162" s="3557">
        <v>1119</v>
      </c>
      <c r="Q162" s="3553" t="s">
        <v>4532</v>
      </c>
      <c r="R162" s="3558" t="s">
        <v>4533</v>
      </c>
      <c r="S162" s="3559" t="s">
        <v>4534</v>
      </c>
      <c r="T162" s="2099"/>
      <c r="U162" s="2099"/>
      <c r="V162" s="2099"/>
      <c r="W162" s="2099"/>
      <c r="X162" s="2099"/>
      <c r="Y162" s="2099"/>
      <c r="Z162" s="2099"/>
      <c r="AA162" s="2099"/>
      <c r="AB162" s="2099"/>
      <c r="AC162" s="2099"/>
      <c r="AD162" s="2099"/>
    </row>
    <row r="163" spans="1:30">
      <c r="A163" s="3557">
        <v>148</v>
      </c>
      <c r="B163" s="3553" t="s">
        <v>4535</v>
      </c>
      <c r="C163" s="3558" t="s">
        <v>4536</v>
      </c>
      <c r="D163" s="3559" t="s">
        <v>4537</v>
      </c>
      <c r="E163" s="3560"/>
      <c r="F163" s="3557">
        <v>472</v>
      </c>
      <c r="G163" s="3553" t="s">
        <v>4538</v>
      </c>
      <c r="H163" s="3558" t="s">
        <v>4539</v>
      </c>
      <c r="I163" s="3559" t="s">
        <v>4540</v>
      </c>
      <c r="J163" s="3560"/>
      <c r="K163" s="3557">
        <v>796</v>
      </c>
      <c r="L163" s="3553" t="s">
        <v>4541</v>
      </c>
      <c r="M163" s="3558" t="s">
        <v>4542</v>
      </c>
      <c r="N163" s="3559" t="s">
        <v>4543</v>
      </c>
      <c r="O163" s="3560"/>
      <c r="P163" s="3557">
        <v>1120</v>
      </c>
      <c r="Q163" s="3553" t="s">
        <v>4544</v>
      </c>
      <c r="R163" s="3558" t="s">
        <v>4545</v>
      </c>
      <c r="S163" s="3559" t="s">
        <v>4546</v>
      </c>
      <c r="T163" s="2099"/>
      <c r="U163" s="2099"/>
      <c r="V163" s="2099"/>
      <c r="W163" s="2099"/>
      <c r="X163" s="2099"/>
      <c r="Y163" s="2099"/>
      <c r="Z163" s="2099"/>
      <c r="AA163" s="2099"/>
      <c r="AB163" s="2099"/>
      <c r="AC163" s="2099"/>
      <c r="AD163" s="2099"/>
    </row>
    <row r="164" spans="1:30">
      <c r="A164" s="3557">
        <v>149</v>
      </c>
      <c r="B164" s="3553" t="s">
        <v>4547</v>
      </c>
      <c r="C164" s="3558" t="s">
        <v>4548</v>
      </c>
      <c r="D164" s="3559" t="s">
        <v>4549</v>
      </c>
      <c r="E164" s="3560"/>
      <c r="F164" s="3557">
        <v>473</v>
      </c>
      <c r="G164" s="3553" t="s">
        <v>4550</v>
      </c>
      <c r="H164" s="3558" t="s">
        <v>4551</v>
      </c>
      <c r="I164" s="3559" t="s">
        <v>4552</v>
      </c>
      <c r="J164" s="3560"/>
      <c r="K164" s="3557">
        <v>797</v>
      </c>
      <c r="L164" s="3553" t="s">
        <v>4553</v>
      </c>
      <c r="M164" s="3558" t="s">
        <v>4554</v>
      </c>
      <c r="N164" s="3559" t="s">
        <v>4555</v>
      </c>
      <c r="O164" s="3560"/>
      <c r="P164" s="3557">
        <v>1121</v>
      </c>
      <c r="Q164" s="3553" t="s">
        <v>4556</v>
      </c>
      <c r="R164" s="3558" t="s">
        <v>4557</v>
      </c>
      <c r="S164" s="3559" t="s">
        <v>1731</v>
      </c>
      <c r="T164" s="2099"/>
      <c r="U164" s="2099"/>
      <c r="V164" s="2099"/>
      <c r="W164" s="2099"/>
      <c r="X164" s="2099"/>
      <c r="Y164" s="2099"/>
      <c r="Z164" s="2099"/>
      <c r="AA164" s="2099"/>
      <c r="AB164" s="2099"/>
      <c r="AC164" s="2099"/>
      <c r="AD164" s="2099"/>
    </row>
    <row r="165" spans="1:30">
      <c r="A165" s="3557">
        <v>150</v>
      </c>
      <c r="B165" s="3553" t="s">
        <v>4558</v>
      </c>
      <c r="C165" s="3558" t="s">
        <v>4559</v>
      </c>
      <c r="D165" s="3559" t="s">
        <v>4560</v>
      </c>
      <c r="E165" s="3560"/>
      <c r="F165" s="3557">
        <v>474</v>
      </c>
      <c r="G165" s="3553" t="s">
        <v>4561</v>
      </c>
      <c r="H165" s="3558" t="s">
        <v>4562</v>
      </c>
      <c r="I165" s="3559" t="s">
        <v>4563</v>
      </c>
      <c r="J165" s="3560"/>
      <c r="K165" s="3557">
        <v>798</v>
      </c>
      <c r="L165" s="3553" t="s">
        <v>4564</v>
      </c>
      <c r="M165" s="3558" t="s">
        <v>4565</v>
      </c>
      <c r="N165" s="3559" t="s">
        <v>4566</v>
      </c>
      <c r="O165" s="3560"/>
      <c r="P165" s="3557">
        <v>1122</v>
      </c>
      <c r="Q165" s="3553" t="s">
        <v>4567</v>
      </c>
      <c r="R165" s="3558" t="s">
        <v>4568</v>
      </c>
      <c r="S165" s="3559" t="s">
        <v>4569</v>
      </c>
      <c r="T165" s="2099"/>
      <c r="U165" s="2099"/>
      <c r="V165" s="2099"/>
      <c r="W165" s="2099"/>
      <c r="X165" s="2099"/>
      <c r="Y165" s="2099"/>
      <c r="Z165" s="2099"/>
      <c r="AA165" s="2099"/>
      <c r="AB165" s="2099"/>
      <c r="AC165" s="2099"/>
      <c r="AD165" s="2099"/>
    </row>
    <row r="166" spans="1:30">
      <c r="A166" s="3557">
        <v>151</v>
      </c>
      <c r="B166" s="3553" t="s">
        <v>4570</v>
      </c>
      <c r="C166" s="3558" t="s">
        <v>4571</v>
      </c>
      <c r="D166" s="3559" t="s">
        <v>4572</v>
      </c>
      <c r="E166" s="3560"/>
      <c r="F166" s="3557">
        <v>475</v>
      </c>
      <c r="G166" s="3553" t="s">
        <v>4573</v>
      </c>
      <c r="H166" s="3558" t="s">
        <v>4574</v>
      </c>
      <c r="I166" s="3559" t="s">
        <v>4575</v>
      </c>
      <c r="J166" s="3560"/>
      <c r="K166" s="3557">
        <v>799</v>
      </c>
      <c r="L166" s="3553" t="s">
        <v>4576</v>
      </c>
      <c r="M166" s="3558" t="s">
        <v>4577</v>
      </c>
      <c r="N166" s="3559" t="s">
        <v>4578</v>
      </c>
      <c r="O166" s="3560"/>
      <c r="P166" s="3557">
        <v>1123</v>
      </c>
      <c r="Q166" s="3553" t="s">
        <v>4579</v>
      </c>
      <c r="R166" s="3558" t="s">
        <v>4580</v>
      </c>
      <c r="S166" s="3559" t="s">
        <v>4581</v>
      </c>
      <c r="T166" s="2099"/>
      <c r="U166" s="2099"/>
      <c r="V166" s="2099"/>
      <c r="W166" s="2099"/>
      <c r="X166" s="2099"/>
      <c r="Y166" s="2099"/>
      <c r="Z166" s="2099"/>
      <c r="AA166" s="2099"/>
      <c r="AB166" s="2099"/>
      <c r="AC166" s="2099"/>
      <c r="AD166" s="2099"/>
    </row>
    <row r="167" spans="1:30">
      <c r="A167" s="3557">
        <v>152</v>
      </c>
      <c r="B167" s="3553" t="s">
        <v>4582</v>
      </c>
      <c r="C167" s="3558" t="s">
        <v>4583</v>
      </c>
      <c r="D167" s="3559" t="s">
        <v>4584</v>
      </c>
      <c r="E167" s="3560"/>
      <c r="F167" s="3557">
        <v>476</v>
      </c>
      <c r="G167" s="3553" t="s">
        <v>4585</v>
      </c>
      <c r="H167" s="3558" t="s">
        <v>4586</v>
      </c>
      <c r="I167" s="3559" t="s">
        <v>4587</v>
      </c>
      <c r="J167" s="3560"/>
      <c r="K167" s="3557">
        <v>800</v>
      </c>
      <c r="L167" s="3553" t="s">
        <v>4588</v>
      </c>
      <c r="M167" s="3558" t="s">
        <v>4589</v>
      </c>
      <c r="N167" s="3559" t="s">
        <v>4590</v>
      </c>
      <c r="O167" s="3560"/>
      <c r="P167" s="3557">
        <v>1124</v>
      </c>
      <c r="Q167" s="3553" t="s">
        <v>4591</v>
      </c>
      <c r="R167" s="3558" t="s">
        <v>4592</v>
      </c>
      <c r="S167" s="3559" t="s">
        <v>4593</v>
      </c>
      <c r="T167" s="2099"/>
      <c r="U167" s="2099"/>
      <c r="V167" s="2099"/>
      <c r="W167" s="2099"/>
      <c r="X167" s="2099"/>
      <c r="Y167" s="2099"/>
      <c r="Z167" s="2099"/>
      <c r="AA167" s="2099"/>
      <c r="AB167" s="2099"/>
      <c r="AC167" s="2099"/>
      <c r="AD167" s="2099"/>
    </row>
    <row r="168" spans="1:30">
      <c r="A168" s="3557">
        <v>153</v>
      </c>
      <c r="B168" s="3553" t="s">
        <v>4594</v>
      </c>
      <c r="C168" s="3558" t="s">
        <v>4595</v>
      </c>
      <c r="D168" s="3559" t="s">
        <v>4596</v>
      </c>
      <c r="E168" s="3560"/>
      <c r="F168" s="3557">
        <v>477</v>
      </c>
      <c r="G168" s="3553" t="s">
        <v>4597</v>
      </c>
      <c r="H168" s="3558" t="s">
        <v>4598</v>
      </c>
      <c r="I168" s="3559" t="s">
        <v>4599</v>
      </c>
      <c r="J168" s="3560"/>
      <c r="K168" s="3557">
        <v>801</v>
      </c>
      <c r="L168" s="3553" t="s">
        <v>4600</v>
      </c>
      <c r="M168" s="3558" t="s">
        <v>4601</v>
      </c>
      <c r="N168" s="3559" t="s">
        <v>4590</v>
      </c>
      <c r="O168" s="3560"/>
      <c r="P168" s="3557">
        <v>1125</v>
      </c>
      <c r="Q168" s="3553" t="s">
        <v>4602</v>
      </c>
      <c r="R168" s="3558" t="s">
        <v>4603</v>
      </c>
      <c r="S168" s="3559" t="s">
        <v>4604</v>
      </c>
      <c r="T168" s="2099"/>
      <c r="U168" s="2099"/>
      <c r="V168" s="2099"/>
      <c r="W168" s="2099"/>
      <c r="X168" s="2099"/>
      <c r="Y168" s="2099"/>
      <c r="Z168" s="2099"/>
      <c r="AA168" s="2099"/>
      <c r="AB168" s="2099"/>
      <c r="AC168" s="2099"/>
      <c r="AD168" s="2099"/>
    </row>
    <row r="169" spans="1:30">
      <c r="A169" s="3557">
        <v>154</v>
      </c>
      <c r="B169" s="3553" t="s">
        <v>4605</v>
      </c>
      <c r="C169" s="3558" t="s">
        <v>4606</v>
      </c>
      <c r="D169" s="3559" t="s">
        <v>4607</v>
      </c>
      <c r="E169" s="3560"/>
      <c r="F169" s="3557">
        <v>478</v>
      </c>
      <c r="G169" s="3553" t="s">
        <v>4608</v>
      </c>
      <c r="H169" s="3558" t="s">
        <v>4609</v>
      </c>
      <c r="I169" s="3559" t="s">
        <v>4610</v>
      </c>
      <c r="J169" s="3560"/>
      <c r="K169" s="3557">
        <v>802</v>
      </c>
      <c r="L169" s="3553" t="s">
        <v>4611</v>
      </c>
      <c r="M169" s="3558" t="s">
        <v>4612</v>
      </c>
      <c r="N169" s="3559" t="s">
        <v>4613</v>
      </c>
      <c r="O169" s="3560"/>
      <c r="P169" s="3557">
        <v>1126</v>
      </c>
      <c r="Q169" s="3553" t="s">
        <v>4614</v>
      </c>
      <c r="R169" s="3558" t="s">
        <v>4615</v>
      </c>
      <c r="S169" s="3559" t="s">
        <v>4616</v>
      </c>
      <c r="T169" s="2099"/>
      <c r="U169" s="2099"/>
      <c r="V169" s="2099"/>
      <c r="W169" s="2099"/>
      <c r="X169" s="2099"/>
      <c r="Y169" s="2099"/>
      <c r="Z169" s="2099"/>
      <c r="AA169" s="2099"/>
      <c r="AB169" s="2099"/>
      <c r="AC169" s="2099"/>
      <c r="AD169" s="2099"/>
    </row>
    <row r="170" spans="1:30">
      <c r="A170" s="3557">
        <v>155</v>
      </c>
      <c r="B170" s="3553" t="s">
        <v>4617</v>
      </c>
      <c r="C170" s="3558" t="s">
        <v>4618</v>
      </c>
      <c r="D170" s="3559" t="s">
        <v>4619</v>
      </c>
      <c r="E170" s="3560"/>
      <c r="F170" s="3557">
        <v>479</v>
      </c>
      <c r="G170" s="3553" t="s">
        <v>4620</v>
      </c>
      <c r="H170" s="3558" t="s">
        <v>4621</v>
      </c>
      <c r="I170" s="3559" t="s">
        <v>4622</v>
      </c>
      <c r="J170" s="3560"/>
      <c r="K170" s="3557">
        <v>803</v>
      </c>
      <c r="L170" s="3553" t="s">
        <v>4623</v>
      </c>
      <c r="M170" s="3558" t="s">
        <v>4624</v>
      </c>
      <c r="N170" s="3559" t="s">
        <v>3922</v>
      </c>
      <c r="O170" s="3560"/>
      <c r="P170" s="3557">
        <v>1127</v>
      </c>
      <c r="Q170" s="3553" t="s">
        <v>4625</v>
      </c>
      <c r="R170" s="3558" t="s">
        <v>4626</v>
      </c>
      <c r="S170" s="3559" t="s">
        <v>4627</v>
      </c>
      <c r="T170" s="2099"/>
      <c r="U170" s="2099"/>
      <c r="V170" s="2099"/>
      <c r="W170" s="2099"/>
      <c r="X170" s="2099"/>
      <c r="Y170" s="2099"/>
      <c r="Z170" s="2099"/>
      <c r="AA170" s="2099"/>
      <c r="AB170" s="2099"/>
      <c r="AC170" s="2099"/>
      <c r="AD170" s="2099"/>
    </row>
    <row r="171" spans="1:30">
      <c r="A171" s="3557">
        <v>156</v>
      </c>
      <c r="B171" s="3553" t="s">
        <v>4628</v>
      </c>
      <c r="C171" s="3558" t="s">
        <v>4629</v>
      </c>
      <c r="D171" s="3559" t="s">
        <v>4630</v>
      </c>
      <c r="E171" s="3560"/>
      <c r="F171" s="3557">
        <v>480</v>
      </c>
      <c r="G171" s="3553" t="s">
        <v>4631</v>
      </c>
      <c r="H171" s="3558" t="s">
        <v>4632</v>
      </c>
      <c r="I171" s="3559" t="s">
        <v>4633</v>
      </c>
      <c r="J171" s="3560"/>
      <c r="K171" s="3557">
        <v>804</v>
      </c>
      <c r="L171" s="3553" t="s">
        <v>4634</v>
      </c>
      <c r="M171" s="3558" t="s">
        <v>4635</v>
      </c>
      <c r="N171" s="3559" t="s">
        <v>4636</v>
      </c>
      <c r="O171" s="3560"/>
      <c r="P171" s="3557">
        <v>1128</v>
      </c>
      <c r="Q171" s="3553" t="s">
        <v>4637</v>
      </c>
      <c r="R171" s="3558" t="s">
        <v>4638</v>
      </c>
      <c r="S171" s="3559" t="s">
        <v>4639</v>
      </c>
      <c r="T171" s="2099"/>
      <c r="U171" s="2099"/>
      <c r="V171" s="2099"/>
      <c r="W171" s="2099"/>
      <c r="X171" s="2099"/>
      <c r="Y171" s="2099"/>
      <c r="Z171" s="2099"/>
      <c r="AA171" s="2099"/>
      <c r="AB171" s="2099"/>
      <c r="AC171" s="2099"/>
      <c r="AD171" s="2099"/>
    </row>
    <row r="172" spans="1:30">
      <c r="A172" s="3557">
        <v>157</v>
      </c>
      <c r="B172" s="3553" t="s">
        <v>4640</v>
      </c>
      <c r="C172" s="3558" t="s">
        <v>4641</v>
      </c>
      <c r="D172" s="3559" t="s">
        <v>4642</v>
      </c>
      <c r="E172" s="3560"/>
      <c r="F172" s="3557">
        <v>481</v>
      </c>
      <c r="G172" s="3553" t="s">
        <v>4643</v>
      </c>
      <c r="H172" s="3558" t="s">
        <v>4644</v>
      </c>
      <c r="I172" s="3559" t="s">
        <v>4645</v>
      </c>
      <c r="J172" s="3560"/>
      <c r="K172" s="3557">
        <v>805</v>
      </c>
      <c r="L172" s="3553" t="s">
        <v>4646</v>
      </c>
      <c r="M172" s="3558" t="s">
        <v>4647</v>
      </c>
      <c r="N172" s="3559" t="s">
        <v>4648</v>
      </c>
      <c r="O172" s="3560"/>
      <c r="P172" s="3557">
        <v>1129</v>
      </c>
      <c r="Q172" s="3553" t="s">
        <v>4649</v>
      </c>
      <c r="R172" s="3558" t="s">
        <v>4650</v>
      </c>
      <c r="S172" s="3559" t="s">
        <v>4651</v>
      </c>
      <c r="T172" s="2099"/>
      <c r="U172" s="2099"/>
      <c r="V172" s="2099"/>
      <c r="W172" s="2099"/>
      <c r="X172" s="2099"/>
      <c r="Y172" s="2099"/>
      <c r="Z172" s="2099"/>
      <c r="AA172" s="2099"/>
      <c r="AB172" s="2099"/>
      <c r="AC172" s="2099"/>
      <c r="AD172" s="2099"/>
    </row>
    <row r="173" spans="1:30">
      <c r="A173" s="3557">
        <v>158</v>
      </c>
      <c r="B173" s="3553" t="s">
        <v>4652</v>
      </c>
      <c r="C173" s="3558" t="s">
        <v>4653</v>
      </c>
      <c r="D173" s="3559" t="s">
        <v>4654</v>
      </c>
      <c r="E173" s="3560"/>
      <c r="F173" s="3557">
        <v>482</v>
      </c>
      <c r="G173" s="3553" t="s">
        <v>4655</v>
      </c>
      <c r="H173" s="3558" t="s">
        <v>4656</v>
      </c>
      <c r="I173" s="3559" t="s">
        <v>4657</v>
      </c>
      <c r="J173" s="3560"/>
      <c r="K173" s="3557">
        <v>806</v>
      </c>
      <c r="L173" s="3553" t="s">
        <v>4658</v>
      </c>
      <c r="M173" s="3558" t="s">
        <v>4659</v>
      </c>
      <c r="N173" s="3559" t="s">
        <v>4660</v>
      </c>
      <c r="O173" s="3560"/>
      <c r="P173" s="3557">
        <v>1130</v>
      </c>
      <c r="Q173" s="3553" t="s">
        <v>4661</v>
      </c>
      <c r="R173" s="3558" t="s">
        <v>4662</v>
      </c>
      <c r="S173" s="3559" t="s">
        <v>4663</v>
      </c>
      <c r="T173" s="2099"/>
      <c r="U173" s="2099"/>
      <c r="V173" s="2099"/>
      <c r="W173" s="2099"/>
      <c r="X173" s="2099"/>
      <c r="Y173" s="2099"/>
      <c r="Z173" s="2099"/>
      <c r="AA173" s="2099"/>
      <c r="AB173" s="2099"/>
      <c r="AC173" s="2099"/>
      <c r="AD173" s="2099"/>
    </row>
    <row r="174" spans="1:30">
      <c r="A174" s="3557">
        <v>159</v>
      </c>
      <c r="B174" s="3553" t="s">
        <v>4664</v>
      </c>
      <c r="C174" s="3558" t="s">
        <v>4665</v>
      </c>
      <c r="D174" s="3559" t="s">
        <v>4666</v>
      </c>
      <c r="E174" s="3560"/>
      <c r="F174" s="3557">
        <v>483</v>
      </c>
      <c r="G174" s="3553" t="s">
        <v>4667</v>
      </c>
      <c r="H174" s="3558" t="s">
        <v>4668</v>
      </c>
      <c r="I174" s="3559" t="s">
        <v>4669</v>
      </c>
      <c r="J174" s="3560"/>
      <c r="K174" s="3557">
        <v>807</v>
      </c>
      <c r="L174" s="3553" t="s">
        <v>4670</v>
      </c>
      <c r="M174" s="3558" t="s">
        <v>4671</v>
      </c>
      <c r="N174" s="3559" t="s">
        <v>4672</v>
      </c>
      <c r="O174" s="3560"/>
      <c r="P174" s="3557">
        <v>1131</v>
      </c>
      <c r="Q174" s="3553" t="s">
        <v>4673</v>
      </c>
      <c r="R174" s="3558" t="s">
        <v>2861</v>
      </c>
      <c r="S174" s="3559" t="s">
        <v>4674</v>
      </c>
      <c r="T174" s="2099"/>
      <c r="U174" s="2099"/>
      <c r="V174" s="2099"/>
      <c r="W174" s="2099"/>
      <c r="X174" s="2099"/>
      <c r="Y174" s="2099"/>
      <c r="Z174" s="2099"/>
      <c r="AA174" s="2099"/>
      <c r="AB174" s="2099"/>
      <c r="AC174" s="2099"/>
      <c r="AD174" s="2099"/>
    </row>
    <row r="175" spans="1:30">
      <c r="A175" s="3557">
        <v>160</v>
      </c>
      <c r="B175" s="3553" t="s">
        <v>4675</v>
      </c>
      <c r="C175" s="3558" t="s">
        <v>4676</v>
      </c>
      <c r="D175" s="3559" t="s">
        <v>4677</v>
      </c>
      <c r="E175" s="3560"/>
      <c r="F175" s="3557">
        <v>484</v>
      </c>
      <c r="G175" s="3553" t="s">
        <v>4678</v>
      </c>
      <c r="H175" s="3558" t="s">
        <v>4679</v>
      </c>
      <c r="I175" s="3559" t="s">
        <v>4680</v>
      </c>
      <c r="J175" s="3560"/>
      <c r="K175" s="3557">
        <v>808</v>
      </c>
      <c r="L175" s="3553" t="s">
        <v>4681</v>
      </c>
      <c r="M175" s="3558" t="s">
        <v>4682</v>
      </c>
      <c r="N175" s="3559" t="s">
        <v>4683</v>
      </c>
      <c r="O175" s="3560"/>
      <c r="P175" s="3557">
        <v>1132</v>
      </c>
      <c r="Q175" s="3553" t="s">
        <v>4684</v>
      </c>
      <c r="R175" s="3558" t="s">
        <v>4685</v>
      </c>
      <c r="S175" s="3559" t="s">
        <v>4686</v>
      </c>
      <c r="T175" s="2099"/>
      <c r="U175" s="2099"/>
      <c r="V175" s="2099"/>
      <c r="W175" s="2099"/>
      <c r="X175" s="2099"/>
      <c r="Y175" s="2099"/>
      <c r="Z175" s="2099"/>
      <c r="AA175" s="2099"/>
      <c r="AB175" s="2099"/>
      <c r="AC175" s="2099"/>
      <c r="AD175" s="2099"/>
    </row>
    <row r="176" spans="1:30">
      <c r="A176" s="3557">
        <v>161</v>
      </c>
      <c r="B176" s="3553" t="s">
        <v>4687</v>
      </c>
      <c r="C176" s="3558" t="s">
        <v>4688</v>
      </c>
      <c r="D176" s="3559" t="s">
        <v>4689</v>
      </c>
      <c r="E176" s="3560"/>
      <c r="F176" s="3557">
        <v>485</v>
      </c>
      <c r="G176" s="3553" t="s">
        <v>4690</v>
      </c>
      <c r="H176" s="3558" t="s">
        <v>4691</v>
      </c>
      <c r="I176" s="3559" t="s">
        <v>4692</v>
      </c>
      <c r="J176" s="3560"/>
      <c r="K176" s="3557">
        <v>809</v>
      </c>
      <c r="L176" s="3553" t="s">
        <v>4693</v>
      </c>
      <c r="M176" s="3558" t="s">
        <v>4694</v>
      </c>
      <c r="N176" s="3559" t="s">
        <v>4695</v>
      </c>
      <c r="O176" s="3560"/>
      <c r="P176" s="3557">
        <v>1133</v>
      </c>
      <c r="Q176" s="3553" t="s">
        <v>4696</v>
      </c>
      <c r="R176" s="3558" t="s">
        <v>4697</v>
      </c>
      <c r="S176" s="3559" t="s">
        <v>4698</v>
      </c>
      <c r="T176" s="2099"/>
      <c r="U176" s="2099"/>
      <c r="V176" s="2099"/>
      <c r="W176" s="2099"/>
      <c r="X176" s="2099"/>
      <c r="Y176" s="2099"/>
      <c r="Z176" s="2099"/>
      <c r="AA176" s="2099"/>
      <c r="AB176" s="2099"/>
      <c r="AC176" s="2099"/>
      <c r="AD176" s="2099"/>
    </row>
    <row r="177" spans="1:30">
      <c r="A177" s="3557">
        <v>162</v>
      </c>
      <c r="B177" s="3553" t="s">
        <v>4699</v>
      </c>
      <c r="C177" s="3558" t="s">
        <v>4700</v>
      </c>
      <c r="D177" s="3559" t="s">
        <v>4701</v>
      </c>
      <c r="E177" s="3560"/>
      <c r="F177" s="3557">
        <v>486</v>
      </c>
      <c r="G177" s="3553" t="s">
        <v>4702</v>
      </c>
      <c r="H177" s="3558" t="s">
        <v>4703</v>
      </c>
      <c r="I177" s="3559" t="s">
        <v>4704</v>
      </c>
      <c r="J177" s="3560"/>
      <c r="K177" s="3557">
        <v>810</v>
      </c>
      <c r="L177" s="3553" t="s">
        <v>4705</v>
      </c>
      <c r="M177" s="3558" t="s">
        <v>4706</v>
      </c>
      <c r="N177" s="3559" t="s">
        <v>4206</v>
      </c>
      <c r="O177" s="3560"/>
      <c r="P177" s="3557">
        <v>1134</v>
      </c>
      <c r="Q177" s="3553" t="s">
        <v>4707</v>
      </c>
      <c r="R177" s="3558" t="s">
        <v>2860</v>
      </c>
      <c r="S177" s="3559" t="s">
        <v>4708</v>
      </c>
      <c r="T177" s="2099"/>
      <c r="U177" s="2099"/>
      <c r="V177" s="2099"/>
      <c r="W177" s="2099"/>
      <c r="X177" s="2099"/>
      <c r="Y177" s="2099"/>
      <c r="Z177" s="2099"/>
      <c r="AA177" s="2099"/>
      <c r="AB177" s="2099"/>
      <c r="AC177" s="2099"/>
      <c r="AD177" s="2099"/>
    </row>
    <row r="178" spans="1:30">
      <c r="A178" s="3557">
        <v>163</v>
      </c>
      <c r="B178" s="3553" t="s">
        <v>4709</v>
      </c>
      <c r="C178" s="3558" t="s">
        <v>4710</v>
      </c>
      <c r="D178" s="3559" t="s">
        <v>4711</v>
      </c>
      <c r="E178" s="3560"/>
      <c r="F178" s="3557">
        <v>487</v>
      </c>
      <c r="G178" s="3553" t="s">
        <v>4712</v>
      </c>
      <c r="H178" s="3558" t="s">
        <v>4713</v>
      </c>
      <c r="I178" s="3559" t="s">
        <v>4714</v>
      </c>
      <c r="J178" s="3560"/>
      <c r="K178" s="3557">
        <v>811</v>
      </c>
      <c r="L178" s="3553" t="s">
        <v>4715</v>
      </c>
      <c r="M178" s="3558" t="s">
        <v>4716</v>
      </c>
      <c r="N178" s="3559" t="s">
        <v>4717</v>
      </c>
      <c r="O178" s="3560"/>
      <c r="P178" s="3557">
        <v>1135</v>
      </c>
      <c r="Q178" s="3553" t="s">
        <v>4718</v>
      </c>
      <c r="R178" s="3558" t="s">
        <v>4719</v>
      </c>
      <c r="S178" s="3559" t="s">
        <v>4720</v>
      </c>
      <c r="T178" s="2099"/>
      <c r="U178" s="2099"/>
      <c r="V178" s="2099"/>
      <c r="W178" s="2099"/>
      <c r="X178" s="2099"/>
      <c r="Y178" s="2099"/>
      <c r="Z178" s="2099"/>
      <c r="AA178" s="2099"/>
      <c r="AB178" s="2099"/>
      <c r="AC178" s="2099"/>
      <c r="AD178" s="2099"/>
    </row>
    <row r="179" spans="1:30">
      <c r="A179" s="3557">
        <v>164</v>
      </c>
      <c r="B179" s="3553" t="s">
        <v>4721</v>
      </c>
      <c r="C179" s="3558" t="s">
        <v>4722</v>
      </c>
      <c r="D179" s="3559" t="s">
        <v>4723</v>
      </c>
      <c r="E179" s="3560"/>
      <c r="F179" s="3557">
        <v>488</v>
      </c>
      <c r="G179" s="3553" t="s">
        <v>4724</v>
      </c>
      <c r="H179" s="3558" t="s">
        <v>4725</v>
      </c>
      <c r="I179" s="3559" t="s">
        <v>4726</v>
      </c>
      <c r="J179" s="3560"/>
      <c r="K179" s="3557">
        <v>812</v>
      </c>
      <c r="L179" s="3553" t="s">
        <v>4727</v>
      </c>
      <c r="M179" s="3558" t="s">
        <v>4728</v>
      </c>
      <c r="N179" s="3559" t="s">
        <v>4729</v>
      </c>
      <c r="O179" s="3560"/>
      <c r="P179" s="3557">
        <v>1136</v>
      </c>
      <c r="Q179" s="3553" t="s">
        <v>4730</v>
      </c>
      <c r="R179" s="3558" t="s">
        <v>4731</v>
      </c>
      <c r="S179" s="3559" t="s">
        <v>4732</v>
      </c>
      <c r="T179" s="2099"/>
      <c r="U179" s="2099"/>
      <c r="V179" s="2099"/>
      <c r="W179" s="2099"/>
      <c r="X179" s="2099"/>
      <c r="Y179" s="2099"/>
      <c r="Z179" s="2099"/>
      <c r="AA179" s="2099"/>
      <c r="AB179" s="2099"/>
      <c r="AC179" s="2099"/>
      <c r="AD179" s="2099"/>
    </row>
    <row r="180" spans="1:30">
      <c r="A180" s="3557">
        <v>165</v>
      </c>
      <c r="B180" s="3553">
        <v>30</v>
      </c>
      <c r="C180" s="3558" t="s">
        <v>685</v>
      </c>
      <c r="D180" s="3559" t="s">
        <v>4733</v>
      </c>
      <c r="E180" s="3560"/>
      <c r="F180" s="3557">
        <v>489</v>
      </c>
      <c r="G180" s="3553" t="s">
        <v>4734</v>
      </c>
      <c r="H180" s="3558" t="s">
        <v>4735</v>
      </c>
      <c r="I180" s="3559" t="s">
        <v>4736</v>
      </c>
      <c r="J180" s="3560"/>
      <c r="K180" s="3557">
        <v>813</v>
      </c>
      <c r="L180" s="3553" t="s">
        <v>4737</v>
      </c>
      <c r="M180" s="3558" t="s">
        <v>4738</v>
      </c>
      <c r="N180" s="3559" t="s">
        <v>4739</v>
      </c>
      <c r="O180" s="3560"/>
      <c r="P180" s="3557">
        <v>1137</v>
      </c>
      <c r="Q180" s="3553" t="s">
        <v>4740</v>
      </c>
      <c r="R180" s="3558" t="s">
        <v>4741</v>
      </c>
      <c r="S180" s="3559" t="s">
        <v>4742</v>
      </c>
      <c r="T180" s="2099"/>
      <c r="U180" s="2099"/>
      <c r="V180" s="2099"/>
      <c r="W180" s="2099"/>
      <c r="X180" s="2099"/>
      <c r="Y180" s="2099"/>
      <c r="Z180" s="2099"/>
      <c r="AA180" s="2099"/>
      <c r="AB180" s="2099"/>
      <c r="AC180" s="2099"/>
      <c r="AD180" s="2099"/>
    </row>
    <row r="181" spans="1:30">
      <c r="A181" s="3557">
        <v>166</v>
      </c>
      <c r="B181" s="3553">
        <v>2139</v>
      </c>
      <c r="C181" s="3558" t="s">
        <v>4743</v>
      </c>
      <c r="D181" s="3559" t="s">
        <v>4744</v>
      </c>
      <c r="E181" s="3560"/>
      <c r="F181" s="3557">
        <v>490</v>
      </c>
      <c r="G181" s="3553" t="s">
        <v>4745</v>
      </c>
      <c r="H181" s="3558" t="s">
        <v>4746</v>
      </c>
      <c r="I181" s="3559" t="s">
        <v>4747</v>
      </c>
      <c r="J181" s="3560"/>
      <c r="K181" s="3557">
        <v>814</v>
      </c>
      <c r="L181" s="3553" t="s">
        <v>4748</v>
      </c>
      <c r="M181" s="3558" t="s">
        <v>4749</v>
      </c>
      <c r="N181" s="3559" t="s">
        <v>4750</v>
      </c>
      <c r="O181" s="3560"/>
      <c r="P181" s="3557">
        <v>1138</v>
      </c>
      <c r="Q181" s="3553" t="s">
        <v>4751</v>
      </c>
      <c r="R181" s="3558" t="s">
        <v>4752</v>
      </c>
      <c r="S181" s="3559" t="s">
        <v>4753</v>
      </c>
      <c r="T181" s="2099"/>
      <c r="U181" s="2099"/>
      <c r="V181" s="2099"/>
      <c r="W181" s="2099"/>
      <c r="X181" s="2099"/>
      <c r="Y181" s="2099"/>
      <c r="Z181" s="2099"/>
      <c r="AA181" s="2099"/>
      <c r="AB181" s="2099"/>
      <c r="AC181" s="2099"/>
      <c r="AD181" s="2099"/>
    </row>
    <row r="182" spans="1:30">
      <c r="A182" s="3557">
        <v>167</v>
      </c>
      <c r="B182" s="3553" t="s">
        <v>4754</v>
      </c>
      <c r="C182" s="3558" t="s">
        <v>4755</v>
      </c>
      <c r="D182" s="3559" t="s">
        <v>4756</v>
      </c>
      <c r="E182" s="3560"/>
      <c r="F182" s="3557">
        <v>491</v>
      </c>
      <c r="G182" s="3553" t="s">
        <v>4757</v>
      </c>
      <c r="H182" s="3558" t="s">
        <v>4758</v>
      </c>
      <c r="I182" s="3559" t="s">
        <v>4759</v>
      </c>
      <c r="J182" s="3560"/>
      <c r="K182" s="3557">
        <v>815</v>
      </c>
      <c r="L182" s="3553" t="s">
        <v>4760</v>
      </c>
      <c r="M182" s="3558" t="s">
        <v>4761</v>
      </c>
      <c r="N182" s="3559" t="s">
        <v>4762</v>
      </c>
      <c r="O182" s="3560"/>
      <c r="P182" s="3557">
        <v>1139</v>
      </c>
      <c r="Q182" s="3553" t="s">
        <v>4763</v>
      </c>
      <c r="R182" s="3558" t="s">
        <v>4764</v>
      </c>
      <c r="T182" s="2099"/>
      <c r="U182" s="2099"/>
      <c r="V182" s="2099"/>
      <c r="W182" s="2099"/>
      <c r="X182" s="2099"/>
      <c r="Y182" s="2099"/>
      <c r="Z182" s="2099"/>
      <c r="AA182" s="2099"/>
      <c r="AB182" s="2099"/>
      <c r="AC182" s="2099"/>
      <c r="AD182" s="2099"/>
    </row>
    <row r="183" spans="1:30">
      <c r="A183" s="3557">
        <v>168</v>
      </c>
      <c r="B183" s="3553">
        <v>2122</v>
      </c>
      <c r="C183" s="3558" t="s">
        <v>4765</v>
      </c>
      <c r="D183" s="3559" t="s">
        <v>4766</v>
      </c>
      <c r="E183" s="3560"/>
      <c r="F183" s="3557">
        <v>492</v>
      </c>
      <c r="G183" s="3553" t="s">
        <v>4767</v>
      </c>
      <c r="H183" s="3558" t="s">
        <v>4768</v>
      </c>
      <c r="I183" s="3559" t="s">
        <v>4769</v>
      </c>
      <c r="J183" s="3560"/>
      <c r="K183" s="3557">
        <v>816</v>
      </c>
      <c r="L183" s="3553" t="s">
        <v>4770</v>
      </c>
      <c r="M183" s="3558" t="s">
        <v>4771</v>
      </c>
      <c r="N183" s="3559" t="s">
        <v>4772</v>
      </c>
      <c r="O183" s="3560"/>
      <c r="P183" s="3557">
        <v>1140</v>
      </c>
      <c r="Q183" s="3553" t="s">
        <v>4773</v>
      </c>
      <c r="R183" s="3558" t="s">
        <v>4774</v>
      </c>
      <c r="S183" s="3559" t="s">
        <v>4775</v>
      </c>
      <c r="T183" s="2099"/>
      <c r="U183" s="2099"/>
      <c r="V183" s="2099"/>
      <c r="W183" s="2099"/>
      <c r="X183" s="2099"/>
      <c r="Y183" s="2099"/>
      <c r="Z183" s="2099"/>
      <c r="AA183" s="2099"/>
      <c r="AB183" s="2099"/>
      <c r="AC183" s="2099"/>
      <c r="AD183" s="2099"/>
    </row>
    <row r="184" spans="1:30">
      <c r="A184" s="3557">
        <v>169</v>
      </c>
      <c r="B184" s="3553" t="s">
        <v>4776</v>
      </c>
      <c r="C184" s="3558" t="s">
        <v>4777</v>
      </c>
      <c r="D184" s="3559" t="s">
        <v>4778</v>
      </c>
      <c r="E184" s="3560"/>
      <c r="F184" s="3557">
        <v>493</v>
      </c>
      <c r="G184" s="3553" t="s">
        <v>4779</v>
      </c>
      <c r="H184" s="3558" t="s">
        <v>4780</v>
      </c>
      <c r="I184" s="3559" t="s">
        <v>4781</v>
      </c>
      <c r="J184" s="3560"/>
      <c r="K184" s="3557">
        <v>817</v>
      </c>
      <c r="L184" s="3553" t="s">
        <v>4782</v>
      </c>
      <c r="M184" s="3558" t="s">
        <v>4783</v>
      </c>
      <c r="N184" s="3559" t="s">
        <v>4784</v>
      </c>
      <c r="O184" s="3560"/>
      <c r="P184" s="3557">
        <v>1141</v>
      </c>
      <c r="Q184" s="3553" t="s">
        <v>4785</v>
      </c>
      <c r="R184" s="3558" t="s">
        <v>4786</v>
      </c>
      <c r="S184" s="3559" t="s">
        <v>4787</v>
      </c>
      <c r="T184" s="2099"/>
      <c r="U184" s="2099"/>
      <c r="V184" s="2099"/>
      <c r="W184" s="2099"/>
      <c r="X184" s="2099"/>
      <c r="Y184" s="2099"/>
      <c r="Z184" s="2099"/>
      <c r="AA184" s="2099"/>
      <c r="AB184" s="2099"/>
      <c r="AC184" s="2099"/>
      <c r="AD184" s="2099"/>
    </row>
    <row r="185" spans="1:30">
      <c r="A185" s="3557">
        <v>170</v>
      </c>
      <c r="B185" s="3553" t="s">
        <v>4788</v>
      </c>
      <c r="C185" s="3558" t="s">
        <v>4789</v>
      </c>
      <c r="D185" s="3559" t="s">
        <v>4790</v>
      </c>
      <c r="E185" s="3560"/>
      <c r="F185" s="3557">
        <v>494</v>
      </c>
      <c r="G185" s="3553" t="s">
        <v>4791</v>
      </c>
      <c r="H185" s="3558" t="s">
        <v>4792</v>
      </c>
      <c r="I185" s="3559" t="s">
        <v>4793</v>
      </c>
      <c r="J185" s="3560"/>
      <c r="K185" s="3557">
        <v>818</v>
      </c>
      <c r="L185" s="3553" t="s">
        <v>4794</v>
      </c>
      <c r="M185" s="3558" t="s">
        <v>4795</v>
      </c>
      <c r="N185" s="3559" t="s">
        <v>4796</v>
      </c>
      <c r="O185" s="3560"/>
      <c r="P185" s="3557">
        <v>1142</v>
      </c>
      <c r="Q185" s="3553" t="s">
        <v>4797</v>
      </c>
      <c r="R185" s="3558" t="s">
        <v>4798</v>
      </c>
      <c r="S185" s="3559" t="s">
        <v>4799</v>
      </c>
      <c r="T185" s="2099"/>
      <c r="U185" s="2099"/>
      <c r="V185" s="2099"/>
      <c r="W185" s="2099"/>
      <c r="X185" s="2099"/>
      <c r="Y185" s="2099"/>
      <c r="Z185" s="2099"/>
      <c r="AA185" s="2099"/>
      <c r="AB185" s="2099"/>
      <c r="AC185" s="2099"/>
      <c r="AD185" s="2099"/>
    </row>
    <row r="186" spans="1:30">
      <c r="A186" s="3557">
        <v>171</v>
      </c>
      <c r="B186" s="3553" t="s">
        <v>4800</v>
      </c>
      <c r="C186" s="3558" t="s">
        <v>4801</v>
      </c>
      <c r="D186" s="3559" t="s">
        <v>4802</v>
      </c>
      <c r="E186" s="3560"/>
      <c r="F186" s="3557">
        <v>495</v>
      </c>
      <c r="G186" s="3553" t="s">
        <v>4803</v>
      </c>
      <c r="H186" s="3558" t="s">
        <v>4804</v>
      </c>
      <c r="I186" s="3559" t="s">
        <v>4805</v>
      </c>
      <c r="J186" s="3560"/>
      <c r="K186" s="3557">
        <v>819</v>
      </c>
      <c r="L186" s="3553" t="s">
        <v>4806</v>
      </c>
      <c r="M186" s="3558" t="s">
        <v>4807</v>
      </c>
      <c r="N186" s="3559" t="s">
        <v>4808</v>
      </c>
      <c r="O186" s="3560"/>
      <c r="P186" s="3557">
        <v>1143</v>
      </c>
      <c r="Q186" s="3553" t="s">
        <v>4809</v>
      </c>
      <c r="R186" s="3558" t="s">
        <v>4810</v>
      </c>
      <c r="S186" s="3559" t="s">
        <v>4811</v>
      </c>
      <c r="T186" s="2099"/>
      <c r="U186" s="2099"/>
      <c r="V186" s="2099"/>
      <c r="W186" s="2099"/>
      <c r="X186" s="2099"/>
      <c r="Y186" s="2099"/>
      <c r="Z186" s="2099"/>
      <c r="AA186" s="2099"/>
      <c r="AB186" s="2099"/>
      <c r="AC186" s="2099"/>
      <c r="AD186" s="2099"/>
    </row>
    <row r="187" spans="1:30">
      <c r="A187" s="3557">
        <v>172</v>
      </c>
      <c r="B187" s="3553" t="s">
        <v>4812</v>
      </c>
      <c r="C187" s="3558" t="s">
        <v>4813</v>
      </c>
      <c r="D187" s="3559" t="s">
        <v>4814</v>
      </c>
      <c r="E187" s="3560"/>
      <c r="F187" s="3557">
        <v>496</v>
      </c>
      <c r="G187" s="3553" t="s">
        <v>4815</v>
      </c>
      <c r="H187" s="3558" t="s">
        <v>4816</v>
      </c>
      <c r="I187" s="3559" t="s">
        <v>4817</v>
      </c>
      <c r="J187" s="3560"/>
      <c r="K187" s="3557">
        <v>820</v>
      </c>
      <c r="L187" s="3553" t="s">
        <v>4818</v>
      </c>
      <c r="M187" s="3558" t="s">
        <v>4819</v>
      </c>
      <c r="N187" s="3559" t="s">
        <v>4820</v>
      </c>
      <c r="O187" s="3560"/>
      <c r="P187" s="3557">
        <v>1144</v>
      </c>
      <c r="Q187" s="3553" t="s">
        <v>4821</v>
      </c>
      <c r="R187" s="3558" t="s">
        <v>4822</v>
      </c>
      <c r="S187" s="3559" t="s">
        <v>4823</v>
      </c>
      <c r="T187" s="2099"/>
      <c r="U187" s="2099"/>
      <c r="V187" s="2099"/>
      <c r="W187" s="2099"/>
      <c r="X187" s="2099"/>
      <c r="Y187" s="2099"/>
      <c r="Z187" s="2099"/>
      <c r="AA187" s="2099"/>
      <c r="AB187" s="2099"/>
      <c r="AC187" s="2099"/>
      <c r="AD187" s="2099"/>
    </row>
    <row r="188" spans="1:30">
      <c r="A188" s="3557">
        <v>173</v>
      </c>
      <c r="B188" s="3553" t="s">
        <v>4824</v>
      </c>
      <c r="C188" s="3558" t="s">
        <v>4825</v>
      </c>
      <c r="D188" s="3559" t="s">
        <v>4826</v>
      </c>
      <c r="E188" s="3560"/>
      <c r="F188" s="3557">
        <v>497</v>
      </c>
      <c r="G188" s="3553" t="s">
        <v>4827</v>
      </c>
      <c r="H188" s="3558" t="s">
        <v>4828</v>
      </c>
      <c r="I188" s="3559" t="s">
        <v>4829</v>
      </c>
      <c r="J188" s="3560"/>
      <c r="K188" s="3557">
        <v>821</v>
      </c>
      <c r="L188" s="3553" t="s">
        <v>4830</v>
      </c>
      <c r="M188" s="3558" t="s">
        <v>4831</v>
      </c>
      <c r="N188" s="3559" t="s">
        <v>4832</v>
      </c>
      <c r="O188" s="3560"/>
      <c r="P188" s="3557">
        <v>1145</v>
      </c>
      <c r="Q188" s="3553" t="s">
        <v>4833</v>
      </c>
      <c r="R188" s="3558" t="s">
        <v>4834</v>
      </c>
      <c r="S188" s="3559" t="s">
        <v>4835</v>
      </c>
      <c r="T188" s="2099"/>
      <c r="U188" s="2099"/>
      <c r="V188" s="2099"/>
      <c r="W188" s="2099"/>
      <c r="X188" s="2099"/>
      <c r="Y188" s="2099"/>
      <c r="Z188" s="2099"/>
      <c r="AA188" s="2099"/>
      <c r="AB188" s="2099"/>
      <c r="AC188" s="2099"/>
      <c r="AD188" s="2099"/>
    </row>
    <row r="189" spans="1:30">
      <c r="A189" s="3557">
        <v>174</v>
      </c>
      <c r="B189" s="3553" t="s">
        <v>4836</v>
      </c>
      <c r="C189" s="3558" t="s">
        <v>4837</v>
      </c>
      <c r="D189" s="3559" t="s">
        <v>4838</v>
      </c>
      <c r="E189" s="3560"/>
      <c r="F189" s="3557">
        <v>498</v>
      </c>
      <c r="G189" s="3553" t="s">
        <v>4839</v>
      </c>
      <c r="H189" s="3558" t="s">
        <v>4840</v>
      </c>
      <c r="I189" s="3559" t="s">
        <v>4841</v>
      </c>
      <c r="J189" s="3560"/>
      <c r="K189" s="3557">
        <v>822</v>
      </c>
      <c r="L189" s="3553" t="s">
        <v>4842</v>
      </c>
      <c r="M189" s="3558" t="s">
        <v>4843</v>
      </c>
      <c r="N189" s="3559" t="s">
        <v>4844</v>
      </c>
      <c r="O189" s="3560"/>
      <c r="P189" s="3557">
        <v>1146</v>
      </c>
      <c r="Q189" s="3553" t="s">
        <v>4845</v>
      </c>
      <c r="R189" s="3558" t="s">
        <v>4846</v>
      </c>
      <c r="S189" s="3559" t="s">
        <v>4847</v>
      </c>
      <c r="T189" s="2099"/>
      <c r="U189" s="2099"/>
      <c r="V189" s="2099"/>
      <c r="W189" s="2099"/>
      <c r="X189" s="2099"/>
      <c r="Y189" s="2099"/>
      <c r="Z189" s="2099"/>
      <c r="AA189" s="2099"/>
      <c r="AB189" s="2099"/>
      <c r="AC189" s="2099"/>
      <c r="AD189" s="2099"/>
    </row>
    <row r="190" spans="1:30">
      <c r="A190" s="3557">
        <v>175</v>
      </c>
      <c r="B190" s="3553" t="s">
        <v>4848</v>
      </c>
      <c r="C190" s="3558" t="s">
        <v>4849</v>
      </c>
      <c r="D190" s="3559" t="s">
        <v>4850</v>
      </c>
      <c r="E190" s="3560"/>
      <c r="F190" s="3557">
        <v>499</v>
      </c>
      <c r="G190" s="3553" t="s">
        <v>4851</v>
      </c>
      <c r="H190" s="3558" t="s">
        <v>4852</v>
      </c>
      <c r="I190" s="3559" t="s">
        <v>4853</v>
      </c>
      <c r="J190" s="3560"/>
      <c r="K190" s="3557">
        <v>823</v>
      </c>
      <c r="L190" s="3553" t="s">
        <v>4854</v>
      </c>
      <c r="M190" s="3558" t="s">
        <v>4855</v>
      </c>
      <c r="N190" s="3559" t="s">
        <v>4856</v>
      </c>
      <c r="O190" s="3560"/>
      <c r="P190" s="3557">
        <v>1147</v>
      </c>
      <c r="Q190" s="3553" t="s">
        <v>4857</v>
      </c>
      <c r="R190" s="3558" t="s">
        <v>4858</v>
      </c>
      <c r="S190" s="3559" t="s">
        <v>4859</v>
      </c>
      <c r="T190" s="2099"/>
      <c r="U190" s="2099"/>
      <c r="V190" s="2099"/>
      <c r="W190" s="2099"/>
      <c r="X190" s="2099"/>
      <c r="Y190" s="2099"/>
      <c r="Z190" s="2099"/>
      <c r="AA190" s="2099"/>
      <c r="AB190" s="2099"/>
      <c r="AC190" s="2099"/>
      <c r="AD190" s="2099"/>
    </row>
    <row r="191" spans="1:30">
      <c r="A191" s="3557">
        <v>176</v>
      </c>
      <c r="B191" s="3553" t="s">
        <v>4860</v>
      </c>
      <c r="C191" s="3558" t="s">
        <v>4861</v>
      </c>
      <c r="D191" s="3559" t="s">
        <v>4862</v>
      </c>
      <c r="E191" s="3560"/>
      <c r="F191" s="3557">
        <v>500</v>
      </c>
      <c r="G191" s="3553" t="s">
        <v>4863</v>
      </c>
      <c r="H191" s="3558" t="s">
        <v>4864</v>
      </c>
      <c r="I191" s="3559" t="s">
        <v>4865</v>
      </c>
      <c r="J191" s="3560"/>
      <c r="K191" s="3557">
        <v>824</v>
      </c>
      <c r="L191" s="3553" t="s">
        <v>4866</v>
      </c>
      <c r="M191" s="3558" t="s">
        <v>4867</v>
      </c>
      <c r="N191" s="3559" t="s">
        <v>4868</v>
      </c>
      <c r="O191" s="3560"/>
      <c r="P191" s="3557">
        <v>1148</v>
      </c>
      <c r="Q191" s="3553" t="s">
        <v>4869</v>
      </c>
      <c r="R191" s="3558" t="s">
        <v>4870</v>
      </c>
      <c r="S191" s="3559" t="s">
        <v>4871</v>
      </c>
      <c r="T191" s="2099"/>
      <c r="U191" s="2099"/>
      <c r="V191" s="2099"/>
      <c r="W191" s="2099"/>
      <c r="X191" s="2099"/>
      <c r="Y191" s="2099"/>
      <c r="Z191" s="2099"/>
      <c r="AA191" s="2099"/>
      <c r="AB191" s="2099"/>
      <c r="AC191" s="2099"/>
      <c r="AD191" s="2099"/>
    </row>
    <row r="192" spans="1:30">
      <c r="A192" s="3557">
        <v>177</v>
      </c>
      <c r="B192" s="3553" t="s">
        <v>4872</v>
      </c>
      <c r="C192" s="3558" t="s">
        <v>4873</v>
      </c>
      <c r="D192" s="3559" t="s">
        <v>4874</v>
      </c>
      <c r="E192" s="3560"/>
      <c r="F192" s="3557">
        <v>501</v>
      </c>
      <c r="G192" s="3553" t="s">
        <v>4875</v>
      </c>
      <c r="H192" s="3558" t="s">
        <v>4876</v>
      </c>
      <c r="I192" s="3559" t="s">
        <v>4877</v>
      </c>
      <c r="J192" s="3560"/>
      <c r="K192" s="3557">
        <v>825</v>
      </c>
      <c r="L192" s="3553" t="s">
        <v>4878</v>
      </c>
      <c r="M192" s="3558" t="s">
        <v>4879</v>
      </c>
      <c r="N192" s="3559" t="s">
        <v>4880</v>
      </c>
      <c r="O192" s="3560"/>
      <c r="P192" s="3557">
        <v>1149</v>
      </c>
      <c r="Q192" s="3553" t="s">
        <v>4881</v>
      </c>
      <c r="R192" s="3558" t="s">
        <v>4882</v>
      </c>
      <c r="S192" s="3559" t="s">
        <v>4883</v>
      </c>
      <c r="T192" s="2099"/>
      <c r="U192" s="2099"/>
      <c r="V192" s="2099"/>
      <c r="W192" s="2099"/>
      <c r="X192" s="2099"/>
      <c r="Y192" s="2099"/>
      <c r="Z192" s="2099"/>
      <c r="AA192" s="2099"/>
      <c r="AB192" s="2099"/>
      <c r="AC192" s="2099"/>
      <c r="AD192" s="2099"/>
    </row>
    <row r="193" spans="1:30">
      <c r="A193" s="3557">
        <v>178</v>
      </c>
      <c r="B193" s="3553" t="s">
        <v>4884</v>
      </c>
      <c r="C193" s="3558" t="s">
        <v>4885</v>
      </c>
      <c r="D193" s="3559" t="s">
        <v>4886</v>
      </c>
      <c r="E193" s="3560"/>
      <c r="F193" s="3557">
        <v>502</v>
      </c>
      <c r="G193" s="3553" t="s">
        <v>4887</v>
      </c>
      <c r="H193" s="3558" t="s">
        <v>4888</v>
      </c>
      <c r="I193" s="3559" t="s">
        <v>4889</v>
      </c>
      <c r="J193" s="3560"/>
      <c r="K193" s="3557">
        <v>826</v>
      </c>
      <c r="L193" s="3553" t="s">
        <v>4890</v>
      </c>
      <c r="M193" s="3558" t="s">
        <v>4891</v>
      </c>
      <c r="N193" s="3559" t="s">
        <v>4892</v>
      </c>
      <c r="O193" s="3560"/>
      <c r="P193" s="3557">
        <v>1150</v>
      </c>
      <c r="Q193" s="3553" t="s">
        <v>4893</v>
      </c>
      <c r="R193" s="3558" t="s">
        <v>4894</v>
      </c>
      <c r="S193" s="3559" t="s">
        <v>4895</v>
      </c>
      <c r="T193" s="2099"/>
      <c r="U193" s="2099"/>
      <c r="V193" s="2099"/>
      <c r="W193" s="2099"/>
      <c r="X193" s="2099"/>
      <c r="Y193" s="2099"/>
      <c r="Z193" s="2099"/>
      <c r="AA193" s="2099"/>
      <c r="AB193" s="2099"/>
      <c r="AC193" s="2099"/>
      <c r="AD193" s="2099"/>
    </row>
    <row r="194" spans="1:30">
      <c r="A194" s="3557">
        <v>179</v>
      </c>
      <c r="B194" s="3553" t="s">
        <v>4896</v>
      </c>
      <c r="C194" s="3558" t="s">
        <v>4897</v>
      </c>
      <c r="D194" s="3559" t="s">
        <v>4898</v>
      </c>
      <c r="E194" s="3560"/>
      <c r="F194" s="3557">
        <v>503</v>
      </c>
      <c r="G194" s="3553" t="s">
        <v>4899</v>
      </c>
      <c r="H194" s="3558" t="s">
        <v>4900</v>
      </c>
      <c r="I194" s="3559" t="s">
        <v>4901</v>
      </c>
      <c r="J194" s="3560"/>
      <c r="K194" s="3557">
        <v>827</v>
      </c>
      <c r="L194" s="3553" t="s">
        <v>4902</v>
      </c>
      <c r="M194" s="3558" t="s">
        <v>4903</v>
      </c>
      <c r="N194" s="3559" t="s">
        <v>4904</v>
      </c>
      <c r="O194" s="3560"/>
      <c r="P194" s="3557">
        <v>1151</v>
      </c>
      <c r="Q194" s="3553" t="s">
        <v>4905</v>
      </c>
      <c r="R194" s="3558" t="s">
        <v>4906</v>
      </c>
      <c r="S194" s="3559" t="s">
        <v>4907</v>
      </c>
      <c r="T194" s="2099"/>
      <c r="U194" s="2099"/>
      <c r="V194" s="2099"/>
      <c r="W194" s="2099"/>
      <c r="X194" s="2099"/>
      <c r="Y194" s="2099"/>
      <c r="Z194" s="2099"/>
      <c r="AA194" s="2099"/>
      <c r="AB194" s="2099"/>
      <c r="AC194" s="2099"/>
      <c r="AD194" s="2099"/>
    </row>
    <row r="195" spans="1:30">
      <c r="A195" s="3557">
        <v>180</v>
      </c>
      <c r="B195" s="3553" t="s">
        <v>4908</v>
      </c>
      <c r="C195" s="3558" t="s">
        <v>4909</v>
      </c>
      <c r="D195" s="3559" t="s">
        <v>4910</v>
      </c>
      <c r="E195" s="3560"/>
      <c r="F195" s="3557">
        <v>504</v>
      </c>
      <c r="G195" s="3553" t="s">
        <v>4911</v>
      </c>
      <c r="H195" s="3558" t="s">
        <v>4912</v>
      </c>
      <c r="I195" s="3559" t="s">
        <v>4913</v>
      </c>
      <c r="J195" s="3560"/>
      <c r="K195" s="3557">
        <v>828</v>
      </c>
      <c r="L195" s="3553" t="s">
        <v>4914</v>
      </c>
      <c r="M195" s="3558" t="s">
        <v>4915</v>
      </c>
      <c r="N195" s="3559" t="s">
        <v>4916</v>
      </c>
      <c r="O195" s="3560"/>
      <c r="P195" s="3557">
        <v>1152</v>
      </c>
      <c r="Q195" s="3553" t="s">
        <v>4917</v>
      </c>
      <c r="R195" s="3558" t="s">
        <v>4918</v>
      </c>
      <c r="S195" s="3559" t="s">
        <v>4919</v>
      </c>
      <c r="T195" s="2099"/>
      <c r="U195" s="2099"/>
      <c r="V195" s="2099"/>
      <c r="W195" s="2099"/>
      <c r="X195" s="2099"/>
      <c r="Y195" s="2099"/>
      <c r="Z195" s="2099"/>
      <c r="AA195" s="2099"/>
      <c r="AB195" s="2099"/>
      <c r="AC195" s="2099"/>
      <c r="AD195" s="2099"/>
    </row>
    <row r="196" spans="1:30">
      <c r="A196" s="3557">
        <v>181</v>
      </c>
      <c r="B196" s="3553" t="s">
        <v>4920</v>
      </c>
      <c r="C196" s="3558" t="s">
        <v>4921</v>
      </c>
      <c r="D196" s="3559" t="s">
        <v>4922</v>
      </c>
      <c r="E196" s="3560"/>
      <c r="F196" s="3557">
        <v>505</v>
      </c>
      <c r="G196" s="3553" t="s">
        <v>4923</v>
      </c>
      <c r="H196" s="3558" t="s">
        <v>4924</v>
      </c>
      <c r="I196" s="3559" t="s">
        <v>4925</v>
      </c>
      <c r="J196" s="3560"/>
      <c r="K196" s="3557">
        <v>829</v>
      </c>
      <c r="L196" s="3553" t="s">
        <v>4926</v>
      </c>
      <c r="M196" s="3558" t="s">
        <v>4927</v>
      </c>
      <c r="N196" s="3559" t="s">
        <v>4928</v>
      </c>
      <c r="O196" s="3560"/>
      <c r="P196" s="3557">
        <v>1153</v>
      </c>
      <c r="Q196" s="3553" t="s">
        <v>4929</v>
      </c>
      <c r="R196" s="3558" t="s">
        <v>4930</v>
      </c>
      <c r="S196" s="3559" t="s">
        <v>4931</v>
      </c>
      <c r="T196" s="2099"/>
      <c r="U196" s="2099"/>
      <c r="V196" s="2099"/>
      <c r="W196" s="2099"/>
      <c r="X196" s="2099"/>
      <c r="Y196" s="2099"/>
      <c r="Z196" s="2099"/>
      <c r="AA196" s="2099"/>
      <c r="AB196" s="2099"/>
      <c r="AC196" s="2099"/>
      <c r="AD196" s="2099"/>
    </row>
    <row r="197" spans="1:30">
      <c r="A197" s="3557">
        <v>182</v>
      </c>
      <c r="B197" s="3553" t="s">
        <v>4932</v>
      </c>
      <c r="C197" s="3558" t="s">
        <v>4933</v>
      </c>
      <c r="D197" s="3559" t="s">
        <v>4934</v>
      </c>
      <c r="E197" s="3560"/>
      <c r="F197" s="3557">
        <v>506</v>
      </c>
      <c r="G197" s="3553" t="s">
        <v>4935</v>
      </c>
      <c r="H197" s="3558" t="s">
        <v>4936</v>
      </c>
      <c r="I197" s="3559" t="s">
        <v>4937</v>
      </c>
      <c r="J197" s="3560"/>
      <c r="K197" s="3557">
        <v>830</v>
      </c>
      <c r="L197" s="3553" t="s">
        <v>4938</v>
      </c>
      <c r="M197" s="3558" t="s">
        <v>4939</v>
      </c>
      <c r="N197" s="3559" t="s">
        <v>4940</v>
      </c>
      <c r="O197" s="3560"/>
      <c r="P197" s="3557">
        <v>1154</v>
      </c>
      <c r="Q197" s="3553" t="s">
        <v>4941</v>
      </c>
      <c r="R197" s="3558" t="s">
        <v>4942</v>
      </c>
      <c r="S197" s="3559" t="s">
        <v>4943</v>
      </c>
      <c r="T197" s="2099"/>
      <c r="U197" s="2099"/>
      <c r="V197" s="2099"/>
      <c r="W197" s="2099"/>
      <c r="X197" s="2099"/>
      <c r="Y197" s="2099"/>
      <c r="Z197" s="2099"/>
      <c r="AA197" s="2099"/>
      <c r="AB197" s="2099"/>
      <c r="AC197" s="2099"/>
      <c r="AD197" s="2099"/>
    </row>
    <row r="198" spans="1:30">
      <c r="A198" s="3557">
        <v>183</v>
      </c>
      <c r="B198" s="3553" t="s">
        <v>4944</v>
      </c>
      <c r="C198" s="3558" t="s">
        <v>4945</v>
      </c>
      <c r="D198" s="3559" t="s">
        <v>4946</v>
      </c>
      <c r="E198" s="3560"/>
      <c r="F198" s="3557">
        <v>507</v>
      </c>
      <c r="G198" s="3553" t="s">
        <v>4947</v>
      </c>
      <c r="H198" s="3558" t="s">
        <v>4948</v>
      </c>
      <c r="I198" s="3559" t="s">
        <v>4949</v>
      </c>
      <c r="J198" s="3560"/>
      <c r="K198" s="3557">
        <v>831</v>
      </c>
      <c r="L198" s="3553" t="s">
        <v>4950</v>
      </c>
      <c r="M198" s="3558" t="s">
        <v>4951</v>
      </c>
      <c r="N198" s="3559" t="s">
        <v>4952</v>
      </c>
      <c r="O198" s="3560"/>
      <c r="P198" s="3557">
        <v>1155</v>
      </c>
      <c r="Q198" s="3553" t="s">
        <v>4953</v>
      </c>
      <c r="R198" s="3558" t="s">
        <v>4954</v>
      </c>
      <c r="S198" s="3559" t="s">
        <v>4955</v>
      </c>
      <c r="T198" s="2099"/>
      <c r="U198" s="2099"/>
      <c r="V198" s="2099"/>
      <c r="W198" s="2099"/>
      <c r="X198" s="2099"/>
      <c r="Y198" s="2099"/>
      <c r="Z198" s="2099"/>
      <c r="AA198" s="2099"/>
      <c r="AB198" s="2099"/>
      <c r="AC198" s="2099"/>
      <c r="AD198" s="2099"/>
    </row>
    <row r="199" spans="1:30">
      <c r="A199" s="3557">
        <v>184</v>
      </c>
      <c r="B199" s="3553" t="s">
        <v>4956</v>
      </c>
      <c r="C199" s="3558" t="s">
        <v>4957</v>
      </c>
      <c r="D199" s="3559" t="s">
        <v>4958</v>
      </c>
      <c r="E199" s="3560"/>
      <c r="F199" s="3557">
        <v>508</v>
      </c>
      <c r="G199" s="3553" t="s">
        <v>4959</v>
      </c>
      <c r="H199" s="3558" t="s">
        <v>4960</v>
      </c>
      <c r="I199" s="3559" t="s">
        <v>4961</v>
      </c>
      <c r="J199" s="3560"/>
      <c r="K199" s="3557">
        <v>832</v>
      </c>
      <c r="L199" s="3553" t="s">
        <v>4962</v>
      </c>
      <c r="M199" s="3558" t="s">
        <v>4963</v>
      </c>
      <c r="N199" s="3559" t="s">
        <v>4964</v>
      </c>
      <c r="O199" s="3560"/>
      <c r="P199" s="3557">
        <v>1156</v>
      </c>
      <c r="Q199" s="3553" t="s">
        <v>4965</v>
      </c>
      <c r="R199" s="3558" t="s">
        <v>4966</v>
      </c>
      <c r="S199" s="3559" t="s">
        <v>4967</v>
      </c>
      <c r="T199" s="2099"/>
      <c r="U199" s="2099"/>
      <c r="V199" s="2099"/>
      <c r="W199" s="2099"/>
      <c r="X199" s="2099"/>
      <c r="Y199" s="2099"/>
      <c r="Z199" s="2099"/>
      <c r="AA199" s="2099"/>
      <c r="AB199" s="2099"/>
      <c r="AC199" s="2099"/>
      <c r="AD199" s="2099"/>
    </row>
    <row r="200" spans="1:30">
      <c r="A200" s="3557">
        <v>185</v>
      </c>
      <c r="B200" s="3553" t="s">
        <v>4968</v>
      </c>
      <c r="C200" s="3558" t="s">
        <v>4969</v>
      </c>
      <c r="D200" s="3559" t="s">
        <v>4970</v>
      </c>
      <c r="E200" s="3560"/>
      <c r="F200" s="3557">
        <v>509</v>
      </c>
      <c r="G200" s="3553" t="s">
        <v>4971</v>
      </c>
      <c r="H200" s="3558" t="s">
        <v>4972</v>
      </c>
      <c r="I200" s="3559" t="s">
        <v>4973</v>
      </c>
      <c r="J200" s="3560"/>
      <c r="K200" s="3557">
        <v>833</v>
      </c>
      <c r="L200" s="3553" t="s">
        <v>4974</v>
      </c>
      <c r="M200" s="3558" t="s">
        <v>4975</v>
      </c>
      <c r="N200" s="3559" t="s">
        <v>4976</v>
      </c>
      <c r="O200" s="3560"/>
      <c r="P200" s="3557">
        <v>1157</v>
      </c>
      <c r="Q200" s="3553" t="s">
        <v>4977</v>
      </c>
      <c r="R200" s="3558" t="s">
        <v>4978</v>
      </c>
      <c r="S200" s="3559" t="s">
        <v>4979</v>
      </c>
      <c r="T200" s="2099"/>
      <c r="U200" s="2099"/>
      <c r="V200" s="2099"/>
      <c r="W200" s="2099"/>
      <c r="X200" s="2099"/>
      <c r="Y200" s="2099"/>
      <c r="Z200" s="2099"/>
      <c r="AA200" s="2099"/>
      <c r="AB200" s="2099"/>
      <c r="AC200" s="2099"/>
      <c r="AD200" s="2099"/>
    </row>
    <row r="201" spans="1:30">
      <c r="A201" s="3557">
        <v>186</v>
      </c>
      <c r="B201" s="3553" t="s">
        <v>4980</v>
      </c>
      <c r="C201" s="3558" t="s">
        <v>4981</v>
      </c>
      <c r="D201" s="3559" t="s">
        <v>4982</v>
      </c>
      <c r="E201" s="3560"/>
      <c r="F201" s="3557">
        <v>510</v>
      </c>
      <c r="G201" s="3553" t="s">
        <v>4983</v>
      </c>
      <c r="H201" s="3558" t="s">
        <v>4984</v>
      </c>
      <c r="I201" s="3559" t="s">
        <v>4985</v>
      </c>
      <c r="J201" s="3560"/>
      <c r="K201" s="3557">
        <v>834</v>
      </c>
      <c r="L201" s="3553" t="s">
        <v>4974</v>
      </c>
      <c r="M201" s="3558" t="s">
        <v>4975</v>
      </c>
      <c r="N201" s="3559" t="s">
        <v>4986</v>
      </c>
      <c r="O201" s="3560"/>
      <c r="P201" s="3557">
        <v>1158</v>
      </c>
      <c r="Q201" s="3553" t="s">
        <v>4987</v>
      </c>
      <c r="R201" s="3558" t="s">
        <v>4988</v>
      </c>
      <c r="S201" s="3559" t="s">
        <v>4989</v>
      </c>
      <c r="T201" s="2099"/>
      <c r="U201" s="2099"/>
      <c r="V201" s="2099"/>
      <c r="W201" s="2099"/>
      <c r="X201" s="2099"/>
      <c r="Y201" s="2099"/>
      <c r="Z201" s="2099"/>
      <c r="AA201" s="2099"/>
      <c r="AB201" s="2099"/>
      <c r="AC201" s="2099"/>
      <c r="AD201" s="2099"/>
    </row>
    <row r="202" spans="1:30">
      <c r="A202" s="3557">
        <v>187</v>
      </c>
      <c r="B202" s="3553" t="s">
        <v>4990</v>
      </c>
      <c r="C202" s="3558" t="s">
        <v>4991</v>
      </c>
      <c r="D202" s="3559" t="s">
        <v>4992</v>
      </c>
      <c r="E202" s="3560"/>
      <c r="F202" s="3557">
        <v>511</v>
      </c>
      <c r="G202" s="3553" t="s">
        <v>4993</v>
      </c>
      <c r="H202" s="3558" t="s">
        <v>4994</v>
      </c>
      <c r="I202" s="3559" t="s">
        <v>4995</v>
      </c>
      <c r="J202" s="3560"/>
      <c r="K202" s="3557">
        <v>835</v>
      </c>
      <c r="L202" s="3553" t="s">
        <v>4996</v>
      </c>
      <c r="M202" s="3558" t="s">
        <v>2862</v>
      </c>
      <c r="N202" s="3559" t="s">
        <v>4997</v>
      </c>
      <c r="O202" s="3560"/>
      <c r="P202" s="3557">
        <v>1159</v>
      </c>
      <c r="Q202" s="3553" t="s">
        <v>4998</v>
      </c>
      <c r="R202" s="3558" t="s">
        <v>4999</v>
      </c>
      <c r="S202" s="3559" t="s">
        <v>5000</v>
      </c>
      <c r="T202" s="2099"/>
      <c r="U202" s="2099"/>
      <c r="V202" s="2099"/>
      <c r="W202" s="2099"/>
      <c r="X202" s="2099"/>
      <c r="Y202" s="2099"/>
      <c r="Z202" s="2099"/>
      <c r="AA202" s="2099"/>
      <c r="AB202" s="2099"/>
      <c r="AC202" s="2099"/>
      <c r="AD202" s="2099"/>
    </row>
    <row r="203" spans="1:30">
      <c r="A203" s="3557">
        <v>188</v>
      </c>
      <c r="B203" s="3553" t="s">
        <v>5001</v>
      </c>
      <c r="C203" s="3558" t="s">
        <v>5002</v>
      </c>
      <c r="D203" s="3559" t="s">
        <v>5003</v>
      </c>
      <c r="E203" s="3560"/>
      <c r="F203" s="3557">
        <v>512</v>
      </c>
      <c r="G203" s="3553" t="s">
        <v>5004</v>
      </c>
      <c r="H203" s="3558" t="s">
        <v>5005</v>
      </c>
      <c r="I203" s="3559" t="s">
        <v>5006</v>
      </c>
      <c r="J203" s="3560"/>
      <c r="K203" s="3557">
        <v>836</v>
      </c>
      <c r="L203" s="3553" t="s">
        <v>5007</v>
      </c>
      <c r="M203" s="3558" t="s">
        <v>2864</v>
      </c>
      <c r="N203" s="3559" t="s">
        <v>5008</v>
      </c>
      <c r="O203" s="3560"/>
      <c r="P203" s="3557">
        <v>1160</v>
      </c>
      <c r="Q203" s="3553" t="s">
        <v>5009</v>
      </c>
      <c r="R203" s="3558" t="s">
        <v>5010</v>
      </c>
      <c r="S203" s="3559" t="s">
        <v>5011</v>
      </c>
      <c r="T203" s="2099"/>
      <c r="U203" s="2099"/>
      <c r="V203" s="2099"/>
      <c r="W203" s="2099"/>
      <c r="X203" s="2099"/>
      <c r="Y203" s="2099"/>
      <c r="Z203" s="2099"/>
      <c r="AA203" s="2099"/>
      <c r="AB203" s="2099"/>
      <c r="AC203" s="2099"/>
      <c r="AD203" s="2099"/>
    </row>
    <row r="204" spans="1:30">
      <c r="A204" s="3557">
        <v>189</v>
      </c>
      <c r="B204" s="3553" t="s">
        <v>5012</v>
      </c>
      <c r="C204" s="3558" t="s">
        <v>5013</v>
      </c>
      <c r="D204" s="3559" t="s">
        <v>5014</v>
      </c>
      <c r="E204" s="3560"/>
      <c r="F204" s="3557">
        <v>513</v>
      </c>
      <c r="G204" s="3553" t="s">
        <v>5015</v>
      </c>
      <c r="H204" s="3558" t="s">
        <v>5016</v>
      </c>
      <c r="I204" s="3559" t="s">
        <v>5017</v>
      </c>
      <c r="J204" s="3560"/>
      <c r="K204" s="3557">
        <v>837</v>
      </c>
      <c r="L204" s="3553" t="s">
        <v>5018</v>
      </c>
      <c r="M204" s="3558" t="s">
        <v>2863</v>
      </c>
      <c r="O204" s="3560"/>
      <c r="P204" s="3557">
        <v>1161</v>
      </c>
      <c r="Q204" s="3553" t="s">
        <v>5019</v>
      </c>
      <c r="R204" s="3558" t="s">
        <v>5020</v>
      </c>
      <c r="S204" s="3559" t="s">
        <v>5021</v>
      </c>
      <c r="T204" s="2099"/>
      <c r="U204" s="2099"/>
      <c r="V204" s="2099"/>
      <c r="W204" s="2099"/>
      <c r="X204" s="2099"/>
      <c r="Y204" s="2099"/>
      <c r="Z204" s="2099"/>
      <c r="AA204" s="2099"/>
      <c r="AB204" s="2099"/>
      <c r="AC204" s="2099"/>
      <c r="AD204" s="2099"/>
    </row>
    <row r="205" spans="1:30">
      <c r="A205" s="3557">
        <v>190</v>
      </c>
      <c r="B205" s="3553" t="s">
        <v>5022</v>
      </c>
      <c r="C205" s="3558" t="s">
        <v>5023</v>
      </c>
      <c r="D205" s="3559" t="s">
        <v>5024</v>
      </c>
      <c r="E205" s="3560"/>
      <c r="F205" s="3557">
        <v>514</v>
      </c>
      <c r="G205" s="3553" t="s">
        <v>5025</v>
      </c>
      <c r="H205" s="3558" t="s">
        <v>5026</v>
      </c>
      <c r="I205" s="3559" t="s">
        <v>5027</v>
      </c>
      <c r="J205" s="3560"/>
      <c r="K205" s="3557">
        <v>838</v>
      </c>
      <c r="L205" s="3553" t="s">
        <v>5018</v>
      </c>
      <c r="M205" s="3558" t="s">
        <v>2863</v>
      </c>
      <c r="N205" s="3559" t="s">
        <v>5028</v>
      </c>
      <c r="O205" s="3560"/>
      <c r="P205" s="3557">
        <v>1162</v>
      </c>
      <c r="Q205" s="3553" t="s">
        <v>5029</v>
      </c>
      <c r="R205" s="3558" t="s">
        <v>5030</v>
      </c>
      <c r="S205" s="3559" t="s">
        <v>5031</v>
      </c>
      <c r="T205" s="2099"/>
      <c r="U205" s="2099"/>
      <c r="V205" s="2099"/>
      <c r="W205" s="2099"/>
      <c r="X205" s="2099"/>
      <c r="Y205" s="2099"/>
      <c r="Z205" s="2099"/>
      <c r="AA205" s="2099"/>
      <c r="AB205" s="2099"/>
      <c r="AC205" s="2099"/>
      <c r="AD205" s="2099"/>
    </row>
    <row r="206" spans="1:30">
      <c r="A206" s="3557">
        <v>191</v>
      </c>
      <c r="B206" s="3553" t="s">
        <v>5032</v>
      </c>
      <c r="C206" s="3558" t="s">
        <v>5033</v>
      </c>
      <c r="D206" s="3559" t="s">
        <v>5034</v>
      </c>
      <c r="E206" s="3560"/>
      <c r="F206" s="3557">
        <v>515</v>
      </c>
      <c r="G206" s="3553" t="s">
        <v>5035</v>
      </c>
      <c r="H206" s="3558" t="s">
        <v>5036</v>
      </c>
      <c r="I206" s="3559" t="s">
        <v>5037</v>
      </c>
      <c r="J206" s="3560"/>
      <c r="K206" s="3557">
        <v>839</v>
      </c>
      <c r="L206" s="3553" t="s">
        <v>5038</v>
      </c>
      <c r="M206" s="3558" t="s">
        <v>5039</v>
      </c>
      <c r="N206" s="3559" t="s">
        <v>5040</v>
      </c>
      <c r="O206" s="3560"/>
      <c r="P206" s="3557">
        <v>1163</v>
      </c>
      <c r="Q206" s="3553" t="s">
        <v>5041</v>
      </c>
      <c r="R206" s="3558" t="s">
        <v>5042</v>
      </c>
      <c r="S206" s="3559" t="s">
        <v>5043</v>
      </c>
      <c r="T206" s="2099"/>
      <c r="U206" s="2099"/>
      <c r="V206" s="2099"/>
      <c r="W206" s="2099"/>
      <c r="X206" s="2099"/>
      <c r="Y206" s="2099"/>
      <c r="Z206" s="2099"/>
      <c r="AA206" s="2099"/>
      <c r="AB206" s="2099"/>
      <c r="AC206" s="2099"/>
      <c r="AD206" s="2099"/>
    </row>
    <row r="207" spans="1:30">
      <c r="A207" s="3557">
        <v>192</v>
      </c>
      <c r="B207" s="3553" t="s">
        <v>5044</v>
      </c>
      <c r="C207" s="3558" t="s">
        <v>5045</v>
      </c>
      <c r="D207" s="3559" t="s">
        <v>5046</v>
      </c>
      <c r="E207" s="3560"/>
      <c r="F207" s="3557">
        <v>516</v>
      </c>
      <c r="G207" s="3553" t="s">
        <v>5047</v>
      </c>
      <c r="H207" s="3558" t="s">
        <v>5048</v>
      </c>
      <c r="I207" s="3559" t="s">
        <v>5049</v>
      </c>
      <c r="J207" s="3560"/>
      <c r="K207" s="3557">
        <v>840</v>
      </c>
      <c r="L207" s="3553" t="s">
        <v>5050</v>
      </c>
      <c r="M207" s="3558" t="s">
        <v>5051</v>
      </c>
      <c r="N207" s="3559" t="s">
        <v>5052</v>
      </c>
      <c r="O207" s="3560"/>
      <c r="P207" s="3557">
        <v>1164</v>
      </c>
      <c r="Q207" s="3553" t="s">
        <v>5053</v>
      </c>
      <c r="R207" s="3558" t="s">
        <v>5054</v>
      </c>
      <c r="S207" s="3559" t="s">
        <v>5055</v>
      </c>
      <c r="T207" s="2099"/>
      <c r="U207" s="2099"/>
      <c r="V207" s="2099"/>
      <c r="W207" s="2099"/>
      <c r="X207" s="2099"/>
      <c r="Y207" s="2099"/>
      <c r="Z207" s="2099"/>
      <c r="AA207" s="2099"/>
      <c r="AB207" s="2099"/>
      <c r="AC207" s="2099"/>
      <c r="AD207" s="2099"/>
    </row>
    <row r="208" spans="1:30">
      <c r="A208" s="3557">
        <v>193</v>
      </c>
      <c r="B208" s="3553" t="s">
        <v>5056</v>
      </c>
      <c r="C208" s="3558" t="s">
        <v>5057</v>
      </c>
      <c r="D208" s="3559" t="s">
        <v>5058</v>
      </c>
      <c r="E208" s="3560"/>
      <c r="F208" s="3557">
        <v>517</v>
      </c>
      <c r="G208" s="3553" t="s">
        <v>5059</v>
      </c>
      <c r="H208" s="3558" t="s">
        <v>5060</v>
      </c>
      <c r="I208" s="3559" t="s">
        <v>5061</v>
      </c>
      <c r="J208" s="3560"/>
      <c r="K208" s="3557">
        <v>841</v>
      </c>
      <c r="L208" s="3553" t="s">
        <v>5062</v>
      </c>
      <c r="M208" s="3558" t="s">
        <v>5063</v>
      </c>
      <c r="N208" s="3559" t="s">
        <v>5064</v>
      </c>
      <c r="O208" s="3560"/>
      <c r="P208" s="3557">
        <v>1165</v>
      </c>
      <c r="Q208" s="3553" t="s">
        <v>5065</v>
      </c>
      <c r="R208" s="3558" t="s">
        <v>5066</v>
      </c>
      <c r="S208" s="3559" t="s">
        <v>5067</v>
      </c>
      <c r="T208" s="2099"/>
      <c r="U208" s="2099"/>
      <c r="V208" s="2099"/>
      <c r="W208" s="2099"/>
      <c r="X208" s="2099"/>
      <c r="Y208" s="2099"/>
      <c r="Z208" s="2099"/>
      <c r="AA208" s="2099"/>
      <c r="AB208" s="2099"/>
      <c r="AC208" s="2099"/>
      <c r="AD208" s="2099"/>
    </row>
    <row r="209" spans="1:30">
      <c r="A209" s="3557">
        <v>194</v>
      </c>
      <c r="B209" s="3553" t="s">
        <v>5068</v>
      </c>
      <c r="C209" s="3558" t="s">
        <v>5069</v>
      </c>
      <c r="D209" s="3559" t="s">
        <v>5070</v>
      </c>
      <c r="E209" s="3560"/>
      <c r="F209" s="3557">
        <v>518</v>
      </c>
      <c r="G209" s="3553" t="s">
        <v>5071</v>
      </c>
      <c r="H209" s="3558" t="s">
        <v>5072</v>
      </c>
      <c r="I209" s="3559" t="s">
        <v>5073</v>
      </c>
      <c r="J209" s="3560"/>
      <c r="K209" s="3557">
        <v>842</v>
      </c>
      <c r="L209" s="3553" t="s">
        <v>5074</v>
      </c>
      <c r="M209" s="3558" t="s">
        <v>5075</v>
      </c>
      <c r="N209" s="3559" t="s">
        <v>5076</v>
      </c>
      <c r="O209" s="3560"/>
      <c r="P209" s="3557">
        <v>1166</v>
      </c>
      <c r="Q209" s="3553" t="s">
        <v>5077</v>
      </c>
      <c r="R209" s="3558" t="s">
        <v>5078</v>
      </c>
      <c r="S209" s="3559" t="s">
        <v>5079</v>
      </c>
      <c r="T209" s="2099"/>
      <c r="U209" s="2099"/>
      <c r="V209" s="2099"/>
      <c r="W209" s="2099"/>
      <c r="X209" s="2099"/>
      <c r="Y209" s="2099"/>
      <c r="Z209" s="2099"/>
      <c r="AA209" s="2099"/>
      <c r="AB209" s="2099"/>
      <c r="AC209" s="2099"/>
      <c r="AD209" s="2099"/>
    </row>
    <row r="210" spans="1:30">
      <c r="A210" s="3557">
        <v>195</v>
      </c>
      <c r="B210" s="3553" t="s">
        <v>5080</v>
      </c>
      <c r="C210" s="3558" t="s">
        <v>5081</v>
      </c>
      <c r="D210" s="3559" t="s">
        <v>5082</v>
      </c>
      <c r="E210" s="3560"/>
      <c r="F210" s="3557">
        <v>519</v>
      </c>
      <c r="G210" s="3553" t="s">
        <v>5083</v>
      </c>
      <c r="H210" s="3558" t="s">
        <v>5084</v>
      </c>
      <c r="I210" s="3559" t="s">
        <v>5085</v>
      </c>
      <c r="J210" s="3560"/>
      <c r="K210" s="3557">
        <v>843</v>
      </c>
      <c r="L210" s="3553" t="s">
        <v>5086</v>
      </c>
      <c r="M210" s="3558" t="s">
        <v>5087</v>
      </c>
      <c r="N210" s="3559" t="s">
        <v>5088</v>
      </c>
      <c r="O210" s="3560"/>
      <c r="P210" s="3557">
        <v>1167</v>
      </c>
      <c r="Q210" s="3553" t="s">
        <v>5089</v>
      </c>
      <c r="R210" s="3558" t="s">
        <v>5090</v>
      </c>
      <c r="S210" s="3559" t="s">
        <v>5091</v>
      </c>
      <c r="T210" s="2099"/>
      <c r="U210" s="2099"/>
      <c r="V210" s="2099"/>
      <c r="W210" s="2099"/>
      <c r="X210" s="2099"/>
      <c r="Y210" s="2099"/>
      <c r="Z210" s="2099"/>
      <c r="AA210" s="2099"/>
      <c r="AB210" s="2099"/>
      <c r="AC210" s="2099"/>
      <c r="AD210" s="2099"/>
    </row>
    <row r="211" spans="1:30">
      <c r="A211" s="3557">
        <v>196</v>
      </c>
      <c r="B211" s="3553" t="s">
        <v>5092</v>
      </c>
      <c r="C211" s="3558" t="s">
        <v>5093</v>
      </c>
      <c r="D211" s="3559" t="s">
        <v>5094</v>
      </c>
      <c r="E211" s="3560"/>
      <c r="F211" s="3557">
        <v>520</v>
      </c>
      <c r="G211" s="3553" t="s">
        <v>5095</v>
      </c>
      <c r="H211" s="3558" t="s">
        <v>5096</v>
      </c>
      <c r="I211" s="3559" t="s">
        <v>5097</v>
      </c>
      <c r="J211" s="3560"/>
      <c r="K211" s="3557">
        <v>844</v>
      </c>
      <c r="L211" s="3553" t="s">
        <v>5098</v>
      </c>
      <c r="M211" s="3558" t="s">
        <v>5099</v>
      </c>
      <c r="N211" s="3559" t="s">
        <v>5100</v>
      </c>
      <c r="O211" s="3560"/>
      <c r="P211" s="3557">
        <v>1168</v>
      </c>
      <c r="Q211" s="3553" t="s">
        <v>5101</v>
      </c>
      <c r="R211" s="3558" t="s">
        <v>5102</v>
      </c>
      <c r="S211" s="3559" t="s">
        <v>5103</v>
      </c>
      <c r="T211" s="2099"/>
      <c r="U211" s="2099"/>
      <c r="V211" s="2099"/>
      <c r="W211" s="2099"/>
      <c r="X211" s="2099"/>
      <c r="Y211" s="2099"/>
      <c r="Z211" s="2099"/>
      <c r="AA211" s="2099"/>
      <c r="AB211" s="2099"/>
      <c r="AC211" s="2099"/>
      <c r="AD211" s="2099"/>
    </row>
    <row r="212" spans="1:30">
      <c r="A212" s="3557">
        <v>197</v>
      </c>
      <c r="B212" s="3553" t="s">
        <v>5104</v>
      </c>
      <c r="C212" s="3558" t="s">
        <v>5105</v>
      </c>
      <c r="D212" s="3559" t="s">
        <v>5106</v>
      </c>
      <c r="E212" s="3560"/>
      <c r="F212" s="3557">
        <v>521</v>
      </c>
      <c r="G212" s="3553" t="s">
        <v>5107</v>
      </c>
      <c r="H212" s="3558" t="s">
        <v>5108</v>
      </c>
      <c r="I212" s="3559" t="s">
        <v>5109</v>
      </c>
      <c r="J212" s="3560"/>
      <c r="K212" s="3557">
        <v>845</v>
      </c>
      <c r="L212" s="3553" t="s">
        <v>5110</v>
      </c>
      <c r="M212" s="3558" t="s">
        <v>5111</v>
      </c>
      <c r="N212" s="3559" t="s">
        <v>5112</v>
      </c>
      <c r="O212" s="3560"/>
      <c r="P212" s="3557">
        <v>1169</v>
      </c>
      <c r="Q212" s="3553" t="s">
        <v>5113</v>
      </c>
      <c r="R212" s="3558" t="s">
        <v>5114</v>
      </c>
      <c r="S212" s="3559" t="s">
        <v>5115</v>
      </c>
      <c r="T212" s="2099"/>
      <c r="U212" s="2099"/>
      <c r="V212" s="2099"/>
      <c r="W212" s="2099"/>
      <c r="X212" s="2099"/>
      <c r="Y212" s="2099"/>
      <c r="Z212" s="2099"/>
      <c r="AA212" s="2099"/>
      <c r="AB212" s="2099"/>
      <c r="AC212" s="2099"/>
      <c r="AD212" s="2099"/>
    </row>
    <row r="213" spans="1:30">
      <c r="A213" s="3557">
        <v>198</v>
      </c>
      <c r="B213" s="3553" t="s">
        <v>5116</v>
      </c>
      <c r="C213" s="3558" t="s">
        <v>5117</v>
      </c>
      <c r="D213" s="3559" t="s">
        <v>5118</v>
      </c>
      <c r="E213" s="3560"/>
      <c r="F213" s="3557">
        <v>522</v>
      </c>
      <c r="G213" s="3553" t="s">
        <v>5119</v>
      </c>
      <c r="H213" s="3558" t="s">
        <v>5120</v>
      </c>
      <c r="I213" s="3559" t="s">
        <v>5121</v>
      </c>
      <c r="J213" s="3560"/>
      <c r="K213" s="3557">
        <v>846</v>
      </c>
      <c r="L213" s="3553" t="s">
        <v>5122</v>
      </c>
      <c r="M213" s="3558" t="s">
        <v>5123</v>
      </c>
      <c r="N213" s="3559" t="s">
        <v>5124</v>
      </c>
      <c r="O213" s="3560"/>
      <c r="P213" s="3557">
        <v>1170</v>
      </c>
      <c r="Q213" s="3553" t="s">
        <v>5125</v>
      </c>
      <c r="R213" s="3558" t="s">
        <v>5126</v>
      </c>
      <c r="S213" s="3559" t="s">
        <v>5127</v>
      </c>
      <c r="T213" s="2099"/>
      <c r="U213" s="2099"/>
      <c r="V213" s="2099"/>
      <c r="W213" s="2099"/>
      <c r="X213" s="2099"/>
      <c r="Y213" s="2099"/>
      <c r="Z213" s="2099"/>
      <c r="AA213" s="2099"/>
      <c r="AB213" s="2099"/>
      <c r="AC213" s="2099"/>
      <c r="AD213" s="2099"/>
    </row>
    <row r="214" spans="1:30">
      <c r="A214" s="3557">
        <v>199</v>
      </c>
      <c r="B214" s="3553" t="s">
        <v>5128</v>
      </c>
      <c r="C214" s="3558" t="s">
        <v>5129</v>
      </c>
      <c r="D214" s="3559" t="s">
        <v>5130</v>
      </c>
      <c r="E214" s="3560"/>
      <c r="F214" s="3557">
        <v>523</v>
      </c>
      <c r="G214" s="3553" t="s">
        <v>5131</v>
      </c>
      <c r="H214" s="3558" t="s">
        <v>5132</v>
      </c>
      <c r="I214" s="3559" t="s">
        <v>5133</v>
      </c>
      <c r="J214" s="3560"/>
      <c r="K214" s="3557">
        <v>847</v>
      </c>
      <c r="L214" s="3553" t="s">
        <v>5134</v>
      </c>
      <c r="M214" s="3558" t="s">
        <v>5135</v>
      </c>
      <c r="N214" s="3559" t="s">
        <v>5136</v>
      </c>
      <c r="O214" s="3560"/>
      <c r="P214" s="3557">
        <v>1171</v>
      </c>
      <c r="Q214" s="3553" t="s">
        <v>5137</v>
      </c>
      <c r="R214" s="3558" t="s">
        <v>5138</v>
      </c>
      <c r="S214" s="3559" t="s">
        <v>5139</v>
      </c>
      <c r="T214" s="2099"/>
      <c r="U214" s="2099"/>
      <c r="V214" s="2099"/>
      <c r="W214" s="2099"/>
      <c r="X214" s="2099"/>
      <c r="Y214" s="2099"/>
      <c r="Z214" s="2099"/>
      <c r="AA214" s="2099"/>
      <c r="AB214" s="2099"/>
      <c r="AC214" s="2099"/>
      <c r="AD214" s="2099"/>
    </row>
    <row r="215" spans="1:30">
      <c r="A215" s="3557">
        <v>200</v>
      </c>
      <c r="B215" s="3553" t="s">
        <v>5140</v>
      </c>
      <c r="C215" s="3558" t="s">
        <v>5141</v>
      </c>
      <c r="D215" s="3559" t="s">
        <v>5142</v>
      </c>
      <c r="E215" s="3560"/>
      <c r="F215" s="3557">
        <v>524</v>
      </c>
      <c r="G215" s="3553" t="s">
        <v>5143</v>
      </c>
      <c r="H215" s="3558" t="s">
        <v>5144</v>
      </c>
      <c r="I215" s="3559" t="s">
        <v>5145</v>
      </c>
      <c r="J215" s="3560"/>
      <c r="K215" s="3557">
        <v>848</v>
      </c>
      <c r="L215" s="3553" t="s">
        <v>5146</v>
      </c>
      <c r="M215" s="3558" t="s">
        <v>5147</v>
      </c>
      <c r="N215" s="3559" t="s">
        <v>5148</v>
      </c>
      <c r="O215" s="3560"/>
      <c r="P215" s="3557">
        <v>1172</v>
      </c>
      <c r="Q215" s="3553" t="s">
        <v>5149</v>
      </c>
      <c r="R215" s="3558" t="s">
        <v>5150</v>
      </c>
      <c r="S215" s="3559" t="s">
        <v>5151</v>
      </c>
      <c r="T215" s="2099"/>
      <c r="U215" s="2099"/>
      <c r="V215" s="2099"/>
      <c r="W215" s="2099"/>
      <c r="X215" s="2099"/>
      <c r="Y215" s="2099"/>
      <c r="Z215" s="2099"/>
      <c r="AA215" s="2099"/>
      <c r="AB215" s="2099"/>
      <c r="AC215" s="2099"/>
      <c r="AD215" s="2099"/>
    </row>
    <row r="216" spans="1:30">
      <c r="A216" s="3557">
        <v>201</v>
      </c>
      <c r="B216" s="3553" t="s">
        <v>5152</v>
      </c>
      <c r="C216" s="3558" t="s">
        <v>5153</v>
      </c>
      <c r="D216" s="3559" t="s">
        <v>5154</v>
      </c>
      <c r="E216" s="3560"/>
      <c r="F216" s="3557">
        <v>525</v>
      </c>
      <c r="G216" s="3553" t="s">
        <v>5155</v>
      </c>
      <c r="H216" s="3558" t="s">
        <v>5156</v>
      </c>
      <c r="I216" s="3559" t="s">
        <v>5157</v>
      </c>
      <c r="J216" s="3560"/>
      <c r="K216" s="3557">
        <v>849</v>
      </c>
      <c r="L216" s="3553" t="s">
        <v>5158</v>
      </c>
      <c r="M216" s="3558" t="s">
        <v>5159</v>
      </c>
      <c r="N216" s="3559" t="s">
        <v>5160</v>
      </c>
      <c r="O216" s="3560"/>
      <c r="P216" s="3557">
        <v>1173</v>
      </c>
      <c r="Q216" s="3553" t="s">
        <v>5161</v>
      </c>
      <c r="R216" s="3558" t="s">
        <v>5162</v>
      </c>
      <c r="S216" s="3559" t="s">
        <v>5163</v>
      </c>
      <c r="T216" s="2099"/>
      <c r="U216" s="2099"/>
      <c r="V216" s="2099"/>
      <c r="W216" s="2099"/>
      <c r="X216" s="2099"/>
      <c r="Y216" s="2099"/>
      <c r="Z216" s="2099"/>
      <c r="AA216" s="2099"/>
      <c r="AB216" s="2099"/>
      <c r="AC216" s="2099"/>
      <c r="AD216" s="2099"/>
    </row>
    <row r="217" spans="1:30">
      <c r="A217" s="3557">
        <v>202</v>
      </c>
      <c r="B217" s="3553" t="s">
        <v>5164</v>
      </c>
      <c r="C217" s="3558" t="s">
        <v>5165</v>
      </c>
      <c r="D217" s="3559" t="s">
        <v>5166</v>
      </c>
      <c r="E217" s="3560"/>
      <c r="F217" s="3557">
        <v>526</v>
      </c>
      <c r="G217" s="3553" t="s">
        <v>5167</v>
      </c>
      <c r="H217" s="3558" t="s">
        <v>5168</v>
      </c>
      <c r="I217" s="3559" t="s">
        <v>5169</v>
      </c>
      <c r="J217" s="3560"/>
      <c r="K217" s="3557">
        <v>850</v>
      </c>
      <c r="L217" s="3553" t="s">
        <v>5170</v>
      </c>
      <c r="M217" s="3558" t="s">
        <v>5171</v>
      </c>
      <c r="N217" s="3559" t="s">
        <v>3633</v>
      </c>
      <c r="O217" s="3560"/>
      <c r="P217" s="3557">
        <v>1174</v>
      </c>
      <c r="Q217" s="3553" t="s">
        <v>5172</v>
      </c>
      <c r="R217" s="3558" t="s">
        <v>5173</v>
      </c>
      <c r="S217" s="3559" t="s">
        <v>5174</v>
      </c>
      <c r="T217" s="2099"/>
      <c r="U217" s="2099"/>
      <c r="V217" s="2099"/>
      <c r="W217" s="2099"/>
      <c r="X217" s="2099"/>
      <c r="Y217" s="2099"/>
      <c r="Z217" s="2099"/>
      <c r="AA217" s="2099"/>
      <c r="AB217" s="2099"/>
      <c r="AC217" s="2099"/>
      <c r="AD217" s="2099"/>
    </row>
    <row r="218" spans="1:30">
      <c r="A218" s="3557">
        <v>203</v>
      </c>
      <c r="B218" s="3553" t="s">
        <v>5175</v>
      </c>
      <c r="C218" s="3558" t="s">
        <v>5176</v>
      </c>
      <c r="D218" s="3559" t="s">
        <v>5177</v>
      </c>
      <c r="E218" s="3560"/>
      <c r="F218" s="3557">
        <v>527</v>
      </c>
      <c r="G218" s="3553" t="s">
        <v>5178</v>
      </c>
      <c r="H218" s="3558" t="s">
        <v>5179</v>
      </c>
      <c r="I218" s="3559" t="s">
        <v>5180</v>
      </c>
      <c r="J218" s="3560"/>
      <c r="K218" s="3557">
        <v>851</v>
      </c>
      <c r="L218" s="3553" t="s">
        <v>5181</v>
      </c>
      <c r="M218" s="3558" t="s">
        <v>5182</v>
      </c>
      <c r="N218" s="3559" t="s">
        <v>5183</v>
      </c>
      <c r="O218" s="3560"/>
      <c r="P218" s="3557">
        <v>1175</v>
      </c>
      <c r="Q218" s="3553" t="s">
        <v>5184</v>
      </c>
      <c r="R218" s="3558" t="s">
        <v>5185</v>
      </c>
      <c r="S218" s="3559" t="s">
        <v>5186</v>
      </c>
      <c r="T218" s="2099"/>
      <c r="U218" s="2099"/>
      <c r="V218" s="2099"/>
      <c r="W218" s="2099"/>
      <c r="X218" s="2099"/>
      <c r="Y218" s="2099"/>
      <c r="Z218" s="2099"/>
      <c r="AA218" s="2099"/>
      <c r="AB218" s="2099"/>
      <c r="AC218" s="2099"/>
      <c r="AD218" s="2099"/>
    </row>
    <row r="219" spans="1:30">
      <c r="A219" s="3557">
        <v>204</v>
      </c>
      <c r="B219" s="3553" t="s">
        <v>5187</v>
      </c>
      <c r="C219" s="3558" t="s">
        <v>5188</v>
      </c>
      <c r="D219" s="3559" t="s">
        <v>5189</v>
      </c>
      <c r="E219" s="3560"/>
      <c r="F219" s="3557">
        <v>528</v>
      </c>
      <c r="G219" s="3553" t="s">
        <v>5190</v>
      </c>
      <c r="H219" s="3558" t="s">
        <v>5191</v>
      </c>
      <c r="I219" s="3559" t="s">
        <v>5192</v>
      </c>
      <c r="J219" s="3560"/>
      <c r="K219" s="3557">
        <v>852</v>
      </c>
      <c r="L219" s="3553" t="s">
        <v>5193</v>
      </c>
      <c r="M219" s="3558" t="s">
        <v>5194</v>
      </c>
      <c r="N219" s="3559" t="s">
        <v>5195</v>
      </c>
      <c r="O219" s="3560"/>
      <c r="P219" s="3557">
        <v>1176</v>
      </c>
      <c r="Q219" s="3553" t="s">
        <v>5196</v>
      </c>
      <c r="R219" s="3558" t="s">
        <v>5197</v>
      </c>
      <c r="S219" s="3559" t="s">
        <v>5198</v>
      </c>
      <c r="T219" s="2099"/>
      <c r="U219" s="2099"/>
      <c r="V219" s="2099"/>
      <c r="W219" s="2099"/>
      <c r="X219" s="2099"/>
      <c r="Y219" s="2099"/>
      <c r="Z219" s="2099"/>
      <c r="AA219" s="2099"/>
      <c r="AB219" s="2099"/>
      <c r="AC219" s="2099"/>
      <c r="AD219" s="2099"/>
    </row>
    <row r="220" spans="1:30">
      <c r="A220" s="3557">
        <v>205</v>
      </c>
      <c r="B220" s="3553" t="s">
        <v>5199</v>
      </c>
      <c r="C220" s="3558" t="s">
        <v>5200</v>
      </c>
      <c r="D220" s="3559" t="s">
        <v>5201</v>
      </c>
      <c r="E220" s="3560"/>
      <c r="F220" s="3557">
        <v>529</v>
      </c>
      <c r="G220" s="3553" t="s">
        <v>5202</v>
      </c>
      <c r="H220" s="3558" t="s">
        <v>5203</v>
      </c>
      <c r="I220" s="3559" t="s">
        <v>5204</v>
      </c>
      <c r="J220" s="3560"/>
      <c r="K220" s="3557">
        <v>853</v>
      </c>
      <c r="L220" s="3553" t="s">
        <v>5205</v>
      </c>
      <c r="M220" s="3558" t="s">
        <v>5206</v>
      </c>
      <c r="N220" s="3559" t="s">
        <v>5207</v>
      </c>
      <c r="O220" s="3560"/>
      <c r="P220" s="3557">
        <v>1177</v>
      </c>
      <c r="Q220" s="3553" t="s">
        <v>5208</v>
      </c>
      <c r="R220" s="3558" t="s">
        <v>5209</v>
      </c>
      <c r="S220" s="3559" t="s">
        <v>5210</v>
      </c>
      <c r="T220" s="2099"/>
      <c r="U220" s="2099"/>
      <c r="V220" s="2099"/>
      <c r="W220" s="2099"/>
      <c r="X220" s="2099"/>
      <c r="Y220" s="2099"/>
      <c r="Z220" s="2099"/>
      <c r="AA220" s="2099"/>
      <c r="AB220" s="2099"/>
      <c r="AC220" s="2099"/>
      <c r="AD220" s="2099"/>
    </row>
    <row r="221" spans="1:30">
      <c r="A221" s="3557">
        <v>206</v>
      </c>
      <c r="B221" s="3553" t="s">
        <v>5211</v>
      </c>
      <c r="C221" s="3558" t="s">
        <v>5212</v>
      </c>
      <c r="D221" s="3559" t="s">
        <v>5213</v>
      </c>
      <c r="E221" s="3560"/>
      <c r="F221" s="3557">
        <v>530</v>
      </c>
      <c r="G221" s="3553" t="s">
        <v>5214</v>
      </c>
      <c r="H221" s="3558" t="s">
        <v>5215</v>
      </c>
      <c r="I221" s="3559" t="s">
        <v>5216</v>
      </c>
      <c r="J221" s="3560"/>
      <c r="K221" s="3557">
        <v>854</v>
      </c>
      <c r="L221" s="3553" t="s">
        <v>5217</v>
      </c>
      <c r="M221" s="3558" t="s">
        <v>5218</v>
      </c>
      <c r="N221" s="3559" t="s">
        <v>5219</v>
      </c>
      <c r="O221" s="3560"/>
      <c r="P221" s="3557">
        <v>1178</v>
      </c>
      <c r="Q221" s="3553" t="s">
        <v>5220</v>
      </c>
      <c r="R221" s="3558" t="s">
        <v>5221</v>
      </c>
      <c r="S221" s="3559" t="s">
        <v>5222</v>
      </c>
      <c r="T221" s="2099"/>
      <c r="U221" s="2099"/>
      <c r="V221" s="2099"/>
      <c r="W221" s="2099"/>
      <c r="X221" s="2099"/>
      <c r="Y221" s="2099"/>
      <c r="Z221" s="2099"/>
      <c r="AA221" s="2099"/>
      <c r="AB221" s="2099"/>
      <c r="AC221" s="2099"/>
      <c r="AD221" s="2099"/>
    </row>
    <row r="222" spans="1:30">
      <c r="A222" s="3557">
        <v>207</v>
      </c>
      <c r="B222" s="3553" t="s">
        <v>5223</v>
      </c>
      <c r="C222" s="3558" t="s">
        <v>5224</v>
      </c>
      <c r="D222" s="3559" t="s">
        <v>5225</v>
      </c>
      <c r="E222" s="3560"/>
      <c r="F222" s="3557">
        <v>531</v>
      </c>
      <c r="G222" s="3553" t="s">
        <v>5226</v>
      </c>
      <c r="H222" s="3558" t="s">
        <v>5227</v>
      </c>
      <c r="I222" s="3559" t="s">
        <v>5228</v>
      </c>
      <c r="J222" s="3560"/>
      <c r="K222" s="3557">
        <v>855</v>
      </c>
      <c r="L222" s="3553" t="s">
        <v>5229</v>
      </c>
      <c r="M222" s="3558" t="s">
        <v>5230</v>
      </c>
      <c r="N222" s="3559" t="s">
        <v>5231</v>
      </c>
      <c r="O222" s="3560"/>
      <c r="P222" s="3557">
        <v>1179</v>
      </c>
      <c r="Q222" s="3553" t="s">
        <v>5232</v>
      </c>
      <c r="R222" s="3558" t="s">
        <v>5233</v>
      </c>
      <c r="S222" s="3559" t="s">
        <v>5234</v>
      </c>
      <c r="T222" s="2099"/>
      <c r="U222" s="2099"/>
      <c r="V222" s="2099"/>
      <c r="W222" s="2099"/>
      <c r="X222" s="2099"/>
      <c r="Y222" s="2099"/>
      <c r="Z222" s="2099"/>
      <c r="AA222" s="2099"/>
      <c r="AB222" s="2099"/>
      <c r="AC222" s="2099"/>
      <c r="AD222" s="2099"/>
    </row>
    <row r="223" spans="1:30">
      <c r="A223" s="3557">
        <v>208</v>
      </c>
      <c r="B223" s="3553" t="s">
        <v>5235</v>
      </c>
      <c r="C223" s="3558" t="s">
        <v>5236</v>
      </c>
      <c r="D223" s="3559" t="s">
        <v>5237</v>
      </c>
      <c r="E223" s="3560"/>
      <c r="F223" s="3557">
        <v>532</v>
      </c>
      <c r="G223" s="3553" t="s">
        <v>5238</v>
      </c>
      <c r="H223" s="3558" t="s">
        <v>5239</v>
      </c>
      <c r="I223" s="3559" t="s">
        <v>5240</v>
      </c>
      <c r="J223" s="3560"/>
      <c r="K223" s="3557">
        <v>856</v>
      </c>
      <c r="L223" s="3553" t="s">
        <v>5241</v>
      </c>
      <c r="M223" s="3558" t="s">
        <v>5242</v>
      </c>
      <c r="N223" s="3559" t="s">
        <v>5243</v>
      </c>
      <c r="O223" s="3560"/>
      <c r="P223" s="3557">
        <v>1180</v>
      </c>
      <c r="Q223" s="3553" t="s">
        <v>5244</v>
      </c>
      <c r="R223" s="3558" t="s">
        <v>5245</v>
      </c>
      <c r="S223" s="3559" t="s">
        <v>5246</v>
      </c>
      <c r="T223" s="2099"/>
      <c r="U223" s="2099"/>
      <c r="V223" s="2099"/>
      <c r="W223" s="2099"/>
      <c r="X223" s="2099"/>
      <c r="Y223" s="2099"/>
      <c r="Z223" s="2099"/>
      <c r="AA223" s="2099"/>
      <c r="AB223" s="2099"/>
      <c r="AC223" s="2099"/>
      <c r="AD223" s="2099"/>
    </row>
    <row r="224" spans="1:30">
      <c r="A224" s="3557">
        <v>209</v>
      </c>
      <c r="B224" s="3553" t="s">
        <v>5247</v>
      </c>
      <c r="C224" s="3558" t="s">
        <v>5248</v>
      </c>
      <c r="D224" s="3559" t="s">
        <v>5249</v>
      </c>
      <c r="E224" s="3560"/>
      <c r="F224" s="3557">
        <v>533</v>
      </c>
      <c r="G224" s="3553" t="s">
        <v>5250</v>
      </c>
      <c r="H224" s="3558" t="s">
        <v>5251</v>
      </c>
      <c r="I224" s="3559" t="s">
        <v>5252</v>
      </c>
      <c r="J224" s="3560"/>
      <c r="K224" s="3557">
        <v>857</v>
      </c>
      <c r="L224" s="3553" t="s">
        <v>5253</v>
      </c>
      <c r="M224" s="3558" t="s">
        <v>5254</v>
      </c>
      <c r="N224" s="3559" t="s">
        <v>5243</v>
      </c>
      <c r="O224" s="3560"/>
      <c r="P224" s="3557">
        <v>1181</v>
      </c>
      <c r="Q224" s="3553" t="s">
        <v>5255</v>
      </c>
      <c r="R224" s="3558" t="s">
        <v>5256</v>
      </c>
      <c r="S224" s="3559" t="s">
        <v>5257</v>
      </c>
      <c r="T224" s="2099"/>
      <c r="U224" s="2099"/>
      <c r="V224" s="2099"/>
      <c r="W224" s="2099"/>
      <c r="X224" s="2099"/>
      <c r="Y224" s="2099"/>
      <c r="Z224" s="2099"/>
      <c r="AA224" s="2099"/>
      <c r="AB224" s="2099"/>
      <c r="AC224" s="2099"/>
      <c r="AD224" s="2099"/>
    </row>
    <row r="225" spans="1:30">
      <c r="A225" s="3557">
        <v>210</v>
      </c>
      <c r="B225" s="3553" t="s">
        <v>5258</v>
      </c>
      <c r="C225" s="3558" t="s">
        <v>5259</v>
      </c>
      <c r="D225" s="3559" t="s">
        <v>5260</v>
      </c>
      <c r="E225" s="3560"/>
      <c r="F225" s="3557">
        <v>534</v>
      </c>
      <c r="G225" s="3553" t="s">
        <v>5261</v>
      </c>
      <c r="H225" s="3558" t="s">
        <v>5262</v>
      </c>
      <c r="I225" s="3559" t="s">
        <v>5263</v>
      </c>
      <c r="J225" s="3560"/>
      <c r="K225" s="3557">
        <v>858</v>
      </c>
      <c r="L225" s="3553" t="s">
        <v>5264</v>
      </c>
      <c r="M225" s="3558" t="s">
        <v>5265</v>
      </c>
      <c r="N225" s="3559" t="s">
        <v>5266</v>
      </c>
      <c r="O225" s="3560"/>
      <c r="P225" s="3557">
        <v>1182</v>
      </c>
      <c r="Q225" s="3553" t="s">
        <v>5267</v>
      </c>
      <c r="R225" s="3558" t="s">
        <v>5268</v>
      </c>
      <c r="S225" s="3559" t="s">
        <v>5269</v>
      </c>
      <c r="T225" s="2099"/>
      <c r="U225" s="2099"/>
      <c r="V225" s="2099"/>
      <c r="W225" s="2099"/>
      <c r="X225" s="2099"/>
      <c r="Y225" s="2099"/>
      <c r="Z225" s="2099"/>
      <c r="AA225" s="2099"/>
      <c r="AB225" s="2099"/>
      <c r="AC225" s="2099"/>
      <c r="AD225" s="2099"/>
    </row>
    <row r="226" spans="1:30">
      <c r="A226" s="3557">
        <v>211</v>
      </c>
      <c r="B226" s="3553" t="s">
        <v>5270</v>
      </c>
      <c r="C226" s="3558" t="s">
        <v>5271</v>
      </c>
      <c r="D226" s="3559" t="s">
        <v>5272</v>
      </c>
      <c r="E226" s="3560"/>
      <c r="F226" s="3557">
        <v>535</v>
      </c>
      <c r="G226" s="3553" t="s">
        <v>5273</v>
      </c>
      <c r="H226" s="3558" t="s">
        <v>5274</v>
      </c>
      <c r="I226" s="3559" t="s">
        <v>5275</v>
      </c>
      <c r="J226" s="3560"/>
      <c r="K226" s="3557">
        <v>859</v>
      </c>
      <c r="L226" s="3553" t="s">
        <v>5276</v>
      </c>
      <c r="M226" s="3558" t="s">
        <v>5277</v>
      </c>
      <c r="N226" s="3559" t="s">
        <v>5278</v>
      </c>
      <c r="O226" s="3560"/>
      <c r="P226" s="3557">
        <v>1183</v>
      </c>
      <c r="Q226" s="3553" t="s">
        <v>5279</v>
      </c>
      <c r="R226" s="3558" t="s">
        <v>5280</v>
      </c>
      <c r="S226" s="3559" t="s">
        <v>5281</v>
      </c>
      <c r="T226" s="2099"/>
      <c r="U226" s="2099"/>
      <c r="V226" s="2099"/>
      <c r="W226" s="2099"/>
      <c r="X226" s="2099"/>
      <c r="Y226" s="2099"/>
      <c r="Z226" s="2099"/>
      <c r="AA226" s="2099"/>
      <c r="AB226" s="2099"/>
      <c r="AC226" s="2099"/>
      <c r="AD226" s="2099"/>
    </row>
    <row r="227" spans="1:30">
      <c r="A227" s="3557">
        <v>212</v>
      </c>
      <c r="B227" s="3553" t="s">
        <v>5282</v>
      </c>
      <c r="C227" s="3558" t="s">
        <v>5283</v>
      </c>
      <c r="D227" s="3559" t="s">
        <v>5284</v>
      </c>
      <c r="E227" s="3560"/>
      <c r="F227" s="3557">
        <v>536</v>
      </c>
      <c r="G227" s="3553" t="s">
        <v>5285</v>
      </c>
      <c r="H227" s="3558" t="s">
        <v>5286</v>
      </c>
      <c r="I227" s="3559" t="s">
        <v>5287</v>
      </c>
      <c r="J227" s="3560"/>
      <c r="K227" s="3557">
        <v>860</v>
      </c>
      <c r="L227" s="3553" t="s">
        <v>5288</v>
      </c>
      <c r="M227" s="3558" t="s">
        <v>5289</v>
      </c>
      <c r="N227" s="3559" t="s">
        <v>5290</v>
      </c>
      <c r="O227" s="3560"/>
      <c r="P227" s="3557">
        <v>1184</v>
      </c>
      <c r="Q227" s="3553" t="s">
        <v>5291</v>
      </c>
      <c r="R227" s="3558" t="s">
        <v>5292</v>
      </c>
      <c r="S227" s="3559" t="s">
        <v>5293</v>
      </c>
      <c r="T227" s="2099"/>
      <c r="U227" s="2099"/>
      <c r="V227" s="2099"/>
      <c r="W227" s="2099"/>
      <c r="X227" s="2099"/>
      <c r="Y227" s="2099"/>
      <c r="Z227" s="2099"/>
      <c r="AA227" s="2099"/>
      <c r="AB227" s="2099"/>
      <c r="AC227" s="2099"/>
      <c r="AD227" s="2099"/>
    </row>
    <row r="228" spans="1:30">
      <c r="A228" s="3557">
        <v>213</v>
      </c>
      <c r="B228" s="3553" t="s">
        <v>5294</v>
      </c>
      <c r="C228" s="3558" t="s">
        <v>5295</v>
      </c>
      <c r="D228" s="3559" t="s">
        <v>5296</v>
      </c>
      <c r="E228" s="3560"/>
      <c r="F228" s="3557">
        <v>537</v>
      </c>
      <c r="G228" s="3553" t="s">
        <v>5297</v>
      </c>
      <c r="H228" s="3558" t="s">
        <v>5298</v>
      </c>
      <c r="I228" s="3559" t="s">
        <v>5299</v>
      </c>
      <c r="J228" s="3560"/>
      <c r="K228" s="3557">
        <v>861</v>
      </c>
      <c r="L228" s="3553" t="s">
        <v>5300</v>
      </c>
      <c r="M228" s="3558" t="s">
        <v>5301</v>
      </c>
      <c r="N228" s="3559" t="s">
        <v>5302</v>
      </c>
      <c r="O228" s="3560"/>
      <c r="P228" s="3557">
        <v>1185</v>
      </c>
      <c r="Q228" s="3553" t="s">
        <v>5303</v>
      </c>
      <c r="R228" s="3558" t="s">
        <v>5304</v>
      </c>
      <c r="S228" s="3559" t="s">
        <v>5305</v>
      </c>
      <c r="T228" s="2099"/>
      <c r="U228" s="2099"/>
      <c r="V228" s="2099"/>
      <c r="W228" s="2099"/>
      <c r="X228" s="2099"/>
      <c r="Y228" s="2099"/>
      <c r="Z228" s="2099"/>
      <c r="AA228" s="2099"/>
      <c r="AB228" s="2099"/>
      <c r="AC228" s="2099"/>
      <c r="AD228" s="2099"/>
    </row>
    <row r="229" spans="1:30">
      <c r="A229" s="3557">
        <v>214</v>
      </c>
      <c r="B229" s="3553" t="s">
        <v>5306</v>
      </c>
      <c r="C229" s="3558" t="s">
        <v>5307</v>
      </c>
      <c r="D229" s="3559" t="s">
        <v>5308</v>
      </c>
      <c r="E229" s="3560"/>
      <c r="F229" s="3557">
        <v>538</v>
      </c>
      <c r="G229" s="3553" t="s">
        <v>5309</v>
      </c>
      <c r="H229" s="3558" t="s">
        <v>5310</v>
      </c>
      <c r="I229" s="3559" t="s">
        <v>5311</v>
      </c>
      <c r="J229" s="3560"/>
      <c r="K229" s="3557">
        <v>862</v>
      </c>
      <c r="L229" s="3553" t="s">
        <v>5312</v>
      </c>
      <c r="M229" s="3558" t="s">
        <v>5313</v>
      </c>
      <c r="N229" s="3559" t="s">
        <v>5314</v>
      </c>
      <c r="O229" s="3560"/>
      <c r="P229" s="3557">
        <v>1186</v>
      </c>
      <c r="Q229" s="3553" t="s">
        <v>5315</v>
      </c>
      <c r="R229" s="3558" t="s">
        <v>5316</v>
      </c>
      <c r="S229" s="3559" t="s">
        <v>5317</v>
      </c>
      <c r="T229" s="2099"/>
      <c r="U229" s="2099"/>
      <c r="V229" s="2099"/>
      <c r="W229" s="2099"/>
      <c r="X229" s="2099"/>
      <c r="Y229" s="2099"/>
      <c r="Z229" s="2099"/>
      <c r="AA229" s="2099"/>
      <c r="AB229" s="2099"/>
      <c r="AC229" s="2099"/>
      <c r="AD229" s="2099"/>
    </row>
    <row r="230" spans="1:30">
      <c r="A230" s="3557">
        <v>215</v>
      </c>
      <c r="B230" s="3553" t="s">
        <v>5318</v>
      </c>
      <c r="C230" s="3558" t="s">
        <v>5319</v>
      </c>
      <c r="D230" s="3559" t="s">
        <v>5320</v>
      </c>
      <c r="E230" s="3560"/>
      <c r="F230" s="3557">
        <v>539</v>
      </c>
      <c r="G230" s="3553" t="s">
        <v>5321</v>
      </c>
      <c r="H230" s="3558" t="s">
        <v>5322</v>
      </c>
      <c r="I230" s="3559" t="s">
        <v>5323</v>
      </c>
      <c r="J230" s="3560"/>
      <c r="K230" s="3557">
        <v>863</v>
      </c>
      <c r="L230" s="3553" t="s">
        <v>5324</v>
      </c>
      <c r="M230" s="3558" t="s">
        <v>5325</v>
      </c>
      <c r="N230" s="3559" t="s">
        <v>5326</v>
      </c>
      <c r="O230" s="3560"/>
      <c r="P230" s="3557">
        <v>1187</v>
      </c>
      <c r="Q230" s="3553" t="s">
        <v>5327</v>
      </c>
      <c r="R230" s="3558" t="s">
        <v>5328</v>
      </c>
      <c r="S230" s="3559" t="s">
        <v>5329</v>
      </c>
      <c r="T230" s="2099"/>
      <c r="U230" s="2099"/>
      <c r="V230" s="2099"/>
      <c r="W230" s="2099"/>
      <c r="X230" s="2099"/>
      <c r="Y230" s="2099"/>
      <c r="Z230" s="2099"/>
      <c r="AA230" s="2099"/>
      <c r="AB230" s="2099"/>
      <c r="AC230" s="2099"/>
      <c r="AD230" s="2099"/>
    </row>
    <row r="231" spans="1:30">
      <c r="A231" s="3557">
        <v>216</v>
      </c>
      <c r="B231" s="3553" t="s">
        <v>5330</v>
      </c>
      <c r="C231" s="3558" t="s">
        <v>5331</v>
      </c>
      <c r="D231" s="3559" t="s">
        <v>5332</v>
      </c>
      <c r="E231" s="3560"/>
      <c r="F231" s="3557">
        <v>540</v>
      </c>
      <c r="G231" s="3553" t="s">
        <v>5333</v>
      </c>
      <c r="H231" s="3558" t="s">
        <v>5334</v>
      </c>
      <c r="I231" s="3559" t="s">
        <v>5335</v>
      </c>
      <c r="J231" s="3560"/>
      <c r="K231" s="3557">
        <v>864</v>
      </c>
      <c r="L231" s="3553" t="s">
        <v>5336</v>
      </c>
      <c r="M231" s="3558" t="s">
        <v>5337</v>
      </c>
      <c r="N231" s="3559" t="s">
        <v>5338</v>
      </c>
      <c r="O231" s="3560"/>
      <c r="P231" s="3557">
        <v>1188</v>
      </c>
      <c r="Q231" s="3553" t="s">
        <v>5339</v>
      </c>
      <c r="R231" s="3558" t="s">
        <v>5340</v>
      </c>
      <c r="S231" s="3559" t="s">
        <v>5341</v>
      </c>
      <c r="T231" s="2099"/>
      <c r="U231" s="2099"/>
      <c r="V231" s="2099"/>
      <c r="W231" s="2099"/>
      <c r="X231" s="2099"/>
      <c r="Y231" s="2099"/>
      <c r="Z231" s="2099"/>
      <c r="AA231" s="2099"/>
      <c r="AB231" s="2099"/>
      <c r="AC231" s="2099"/>
      <c r="AD231" s="2099"/>
    </row>
    <row r="232" spans="1:30">
      <c r="A232" s="3557">
        <v>217</v>
      </c>
      <c r="B232" s="3553" t="s">
        <v>5342</v>
      </c>
      <c r="C232" s="3558" t="s">
        <v>5343</v>
      </c>
      <c r="D232" s="3559" t="s">
        <v>5344</v>
      </c>
      <c r="E232" s="3560"/>
      <c r="F232" s="3557">
        <v>541</v>
      </c>
      <c r="G232" s="3553" t="s">
        <v>5345</v>
      </c>
      <c r="H232" s="3558" t="s">
        <v>5346</v>
      </c>
      <c r="I232" s="3559" t="s">
        <v>5347</v>
      </c>
      <c r="J232" s="3560"/>
      <c r="K232" s="3557">
        <v>865</v>
      </c>
      <c r="L232" s="3553" t="s">
        <v>5348</v>
      </c>
      <c r="M232" s="3558" t="s">
        <v>5349</v>
      </c>
      <c r="N232" s="3559" t="s">
        <v>5350</v>
      </c>
      <c r="O232" s="3560"/>
      <c r="P232" s="3557">
        <v>1189</v>
      </c>
      <c r="Q232" s="3553" t="s">
        <v>5351</v>
      </c>
      <c r="R232" s="3558" t="s">
        <v>5352</v>
      </c>
      <c r="S232" s="3559" t="s">
        <v>5353</v>
      </c>
      <c r="T232" s="2099"/>
      <c r="U232" s="2099"/>
      <c r="V232" s="2099"/>
      <c r="W232" s="2099"/>
      <c r="X232" s="2099"/>
      <c r="Y232" s="2099"/>
      <c r="Z232" s="2099"/>
      <c r="AA232" s="2099"/>
      <c r="AB232" s="2099"/>
      <c r="AC232" s="2099"/>
      <c r="AD232" s="2099"/>
    </row>
    <row r="233" spans="1:30">
      <c r="A233" s="3557">
        <v>218</v>
      </c>
      <c r="B233" s="3553" t="s">
        <v>5354</v>
      </c>
      <c r="C233" s="3558" t="s">
        <v>5355</v>
      </c>
      <c r="D233" s="3559" t="s">
        <v>5356</v>
      </c>
      <c r="E233" s="3560"/>
      <c r="F233" s="3557">
        <v>542</v>
      </c>
      <c r="G233" s="3553" t="s">
        <v>5357</v>
      </c>
      <c r="H233" s="3558" t="s">
        <v>5358</v>
      </c>
      <c r="I233" s="3559" t="s">
        <v>5359</v>
      </c>
      <c r="J233" s="3560"/>
      <c r="K233" s="3557">
        <v>866</v>
      </c>
      <c r="L233" s="3553" t="s">
        <v>5360</v>
      </c>
      <c r="M233" s="3558" t="s">
        <v>5361</v>
      </c>
      <c r="N233" s="3559" t="s">
        <v>5362</v>
      </c>
      <c r="O233" s="3560"/>
      <c r="P233" s="3557">
        <v>1190</v>
      </c>
      <c r="Q233" s="3553" t="s">
        <v>5363</v>
      </c>
      <c r="R233" s="3558" t="s">
        <v>5364</v>
      </c>
      <c r="S233" s="3559" t="s">
        <v>5365</v>
      </c>
      <c r="T233" s="2099"/>
      <c r="U233" s="2099"/>
      <c r="V233" s="2099"/>
      <c r="W233" s="2099"/>
      <c r="X233" s="2099"/>
      <c r="Y233" s="2099"/>
      <c r="Z233" s="2099"/>
      <c r="AA233" s="2099"/>
      <c r="AB233" s="2099"/>
      <c r="AC233" s="2099"/>
      <c r="AD233" s="2099"/>
    </row>
    <row r="234" spans="1:30">
      <c r="A234" s="3557">
        <v>219</v>
      </c>
      <c r="B234" s="3553" t="s">
        <v>5366</v>
      </c>
      <c r="C234" s="3558" t="s">
        <v>5367</v>
      </c>
      <c r="D234" s="3559" t="s">
        <v>5368</v>
      </c>
      <c r="E234" s="3560"/>
      <c r="F234" s="3557">
        <v>543</v>
      </c>
      <c r="G234" s="3553" t="s">
        <v>5369</v>
      </c>
      <c r="H234" s="3558" t="s">
        <v>5370</v>
      </c>
      <c r="I234" s="3559" t="s">
        <v>5371</v>
      </c>
      <c r="J234" s="3560"/>
      <c r="K234" s="3557">
        <v>867</v>
      </c>
      <c r="L234" s="3553" t="s">
        <v>5372</v>
      </c>
      <c r="M234" s="3558" t="s">
        <v>5373</v>
      </c>
      <c r="N234" s="3559" t="s">
        <v>5374</v>
      </c>
      <c r="O234" s="3560"/>
      <c r="P234" s="3557">
        <v>1191</v>
      </c>
      <c r="Q234" s="3553" t="s">
        <v>5375</v>
      </c>
      <c r="R234" s="3558" t="s">
        <v>5376</v>
      </c>
      <c r="S234" s="3559" t="s">
        <v>5377</v>
      </c>
      <c r="T234" s="2099"/>
      <c r="U234" s="2099"/>
      <c r="V234" s="2099"/>
      <c r="W234" s="2099"/>
      <c r="X234" s="2099"/>
      <c r="Y234" s="2099"/>
      <c r="Z234" s="2099"/>
      <c r="AA234" s="2099"/>
      <c r="AB234" s="2099"/>
      <c r="AC234" s="2099"/>
      <c r="AD234" s="2099"/>
    </row>
    <row r="235" spans="1:30">
      <c r="A235" s="3557">
        <v>220</v>
      </c>
      <c r="B235" s="3553" t="s">
        <v>5378</v>
      </c>
      <c r="C235" s="3558" t="s">
        <v>5379</v>
      </c>
      <c r="D235" s="3559" t="s">
        <v>5380</v>
      </c>
      <c r="E235" s="3560"/>
      <c r="F235" s="3557">
        <v>544</v>
      </c>
      <c r="G235" s="3553" t="s">
        <v>5381</v>
      </c>
      <c r="H235" s="3558" t="s">
        <v>5382</v>
      </c>
      <c r="I235" s="3559" t="s">
        <v>5383</v>
      </c>
      <c r="J235" s="3560"/>
      <c r="K235" s="3557">
        <v>868</v>
      </c>
      <c r="L235" s="3553" t="s">
        <v>5384</v>
      </c>
      <c r="M235" s="3558" t="s">
        <v>5385</v>
      </c>
      <c r="N235" s="3559" t="s">
        <v>5386</v>
      </c>
      <c r="O235" s="3560"/>
      <c r="P235" s="3557">
        <v>1192</v>
      </c>
      <c r="Q235" s="3553" t="s">
        <v>5387</v>
      </c>
      <c r="R235" s="3558" t="s">
        <v>5388</v>
      </c>
      <c r="S235" s="3559" t="s">
        <v>5389</v>
      </c>
      <c r="T235" s="2099"/>
      <c r="U235" s="2099"/>
      <c r="V235" s="2099"/>
      <c r="W235" s="2099"/>
      <c r="X235" s="2099"/>
      <c r="Y235" s="2099"/>
      <c r="Z235" s="2099"/>
      <c r="AA235" s="2099"/>
      <c r="AB235" s="2099"/>
      <c r="AC235" s="2099"/>
      <c r="AD235" s="2099"/>
    </row>
    <row r="236" spans="1:30">
      <c r="A236" s="3557">
        <v>221</v>
      </c>
      <c r="B236" s="3553" t="s">
        <v>5390</v>
      </c>
      <c r="C236" s="3558" t="s">
        <v>5391</v>
      </c>
      <c r="D236" s="3559" t="s">
        <v>5392</v>
      </c>
      <c r="E236" s="3560"/>
      <c r="F236" s="3557">
        <v>545</v>
      </c>
      <c r="G236" s="3553" t="s">
        <v>5393</v>
      </c>
      <c r="H236" s="3558" t="s">
        <v>5394</v>
      </c>
      <c r="I236" s="3559" t="s">
        <v>5395</v>
      </c>
      <c r="J236" s="3560"/>
      <c r="K236" s="3557">
        <v>869</v>
      </c>
      <c r="L236" s="3553" t="s">
        <v>5396</v>
      </c>
      <c r="M236" s="3558" t="s">
        <v>5397</v>
      </c>
      <c r="N236" s="3559" t="s">
        <v>5398</v>
      </c>
      <c r="O236" s="3560"/>
      <c r="P236" s="3557">
        <v>1193</v>
      </c>
      <c r="Q236" s="3553" t="s">
        <v>5399</v>
      </c>
      <c r="R236" s="3558" t="s">
        <v>5400</v>
      </c>
      <c r="S236" s="3559" t="s">
        <v>5401</v>
      </c>
      <c r="T236" s="2099"/>
      <c r="U236" s="2099"/>
      <c r="V236" s="2099"/>
      <c r="W236" s="2099"/>
      <c r="X236" s="2099"/>
      <c r="Y236" s="2099"/>
      <c r="Z236" s="2099"/>
      <c r="AA236" s="2099"/>
      <c r="AB236" s="2099"/>
      <c r="AC236" s="2099"/>
      <c r="AD236" s="2099"/>
    </row>
    <row r="237" spans="1:30">
      <c r="A237" s="3557">
        <v>222</v>
      </c>
      <c r="B237" s="3553" t="s">
        <v>5402</v>
      </c>
      <c r="C237" s="3558" t="s">
        <v>5403</v>
      </c>
      <c r="D237" s="3559" t="s">
        <v>5404</v>
      </c>
      <c r="E237" s="3560"/>
      <c r="F237" s="3557">
        <v>546</v>
      </c>
      <c r="G237" s="3553" t="s">
        <v>5405</v>
      </c>
      <c r="H237" s="3558" t="s">
        <v>5406</v>
      </c>
      <c r="I237" s="3559" t="s">
        <v>5407</v>
      </c>
      <c r="J237" s="3560"/>
      <c r="K237" s="3557">
        <v>870</v>
      </c>
      <c r="L237" s="3553" t="s">
        <v>5408</v>
      </c>
      <c r="M237" s="3558" t="s">
        <v>5409</v>
      </c>
      <c r="N237" s="3559" t="s">
        <v>5410</v>
      </c>
      <c r="O237" s="3560"/>
      <c r="P237" s="3557">
        <v>1194</v>
      </c>
      <c r="Q237" s="3553" t="s">
        <v>5411</v>
      </c>
      <c r="R237" s="3558" t="s">
        <v>5412</v>
      </c>
      <c r="S237" s="3559" t="s">
        <v>5413</v>
      </c>
      <c r="T237" s="2099"/>
      <c r="U237" s="2099"/>
      <c r="V237" s="2099"/>
      <c r="W237" s="2099"/>
      <c r="X237" s="2099"/>
      <c r="Y237" s="2099"/>
      <c r="Z237" s="2099"/>
      <c r="AA237" s="2099"/>
      <c r="AB237" s="2099"/>
      <c r="AC237" s="2099"/>
      <c r="AD237" s="2099"/>
    </row>
    <row r="238" spans="1:30">
      <c r="A238" s="3557">
        <v>223</v>
      </c>
      <c r="B238" s="3553" t="s">
        <v>5414</v>
      </c>
      <c r="C238" s="3558" t="s">
        <v>5415</v>
      </c>
      <c r="D238" s="3559" t="s">
        <v>5416</v>
      </c>
      <c r="E238" s="3560"/>
      <c r="F238" s="3557">
        <v>547</v>
      </c>
      <c r="G238" s="3553" t="s">
        <v>5417</v>
      </c>
      <c r="H238" s="3558" t="s">
        <v>5418</v>
      </c>
      <c r="I238" s="3559" t="s">
        <v>5419</v>
      </c>
      <c r="J238" s="3560"/>
      <c r="K238" s="3557">
        <v>871</v>
      </c>
      <c r="L238" s="3553" t="s">
        <v>5420</v>
      </c>
      <c r="M238" s="3558" t="s">
        <v>5421</v>
      </c>
      <c r="N238" s="3559" t="s">
        <v>5422</v>
      </c>
      <c r="O238" s="3560"/>
      <c r="P238" s="3557">
        <v>1195</v>
      </c>
      <c r="Q238" s="3553" t="s">
        <v>5423</v>
      </c>
      <c r="R238" s="3558" t="s">
        <v>5424</v>
      </c>
      <c r="S238" s="3559" t="s">
        <v>5425</v>
      </c>
      <c r="T238" s="2099"/>
      <c r="U238" s="2099"/>
      <c r="V238" s="2099"/>
      <c r="W238" s="2099"/>
      <c r="X238" s="2099"/>
      <c r="Y238" s="2099"/>
      <c r="Z238" s="2099"/>
      <c r="AA238" s="2099"/>
      <c r="AB238" s="2099"/>
      <c r="AC238" s="2099"/>
      <c r="AD238" s="2099"/>
    </row>
    <row r="239" spans="1:30">
      <c r="A239" s="3557">
        <v>224</v>
      </c>
      <c r="B239" s="3553" t="s">
        <v>5426</v>
      </c>
      <c r="C239" s="3558" t="s">
        <v>5427</v>
      </c>
      <c r="D239" s="3559" t="s">
        <v>5428</v>
      </c>
      <c r="E239" s="3560"/>
      <c r="F239" s="3557">
        <v>548</v>
      </c>
      <c r="G239" s="3553" t="s">
        <v>5429</v>
      </c>
      <c r="H239" s="3558" t="s">
        <v>5430</v>
      </c>
      <c r="I239" s="3559" t="s">
        <v>5431</v>
      </c>
      <c r="J239" s="3560"/>
      <c r="K239" s="3557">
        <v>872</v>
      </c>
      <c r="L239" s="3553" t="s">
        <v>5432</v>
      </c>
      <c r="M239" s="3558" t="s">
        <v>5433</v>
      </c>
      <c r="N239" s="3559" t="s">
        <v>5434</v>
      </c>
      <c r="O239" s="3560"/>
      <c r="P239" s="3557">
        <v>1196</v>
      </c>
      <c r="Q239" s="3553" t="s">
        <v>5435</v>
      </c>
      <c r="R239" s="3558" t="s">
        <v>5436</v>
      </c>
      <c r="S239" s="3559" t="s">
        <v>5437</v>
      </c>
      <c r="T239" s="2099"/>
      <c r="U239" s="2099"/>
      <c r="V239" s="2099"/>
      <c r="W239" s="2099"/>
      <c r="X239" s="2099"/>
      <c r="Y239" s="2099"/>
      <c r="Z239" s="2099"/>
      <c r="AA239" s="2099"/>
      <c r="AB239" s="2099"/>
      <c r="AC239" s="2099"/>
      <c r="AD239" s="2099"/>
    </row>
    <row r="240" spans="1:30">
      <c r="A240" s="3557">
        <v>225</v>
      </c>
      <c r="B240" s="3553" t="s">
        <v>5438</v>
      </c>
      <c r="C240" s="3558" t="s">
        <v>5439</v>
      </c>
      <c r="D240" s="3559" t="s">
        <v>5440</v>
      </c>
      <c r="E240" s="3560"/>
      <c r="F240" s="3557">
        <v>549</v>
      </c>
      <c r="G240" s="3553" t="s">
        <v>5441</v>
      </c>
      <c r="H240" s="3558" t="s">
        <v>5442</v>
      </c>
      <c r="I240" s="3559" t="s">
        <v>5443</v>
      </c>
      <c r="J240" s="3560"/>
      <c r="K240" s="3557">
        <v>873</v>
      </c>
      <c r="L240" s="3553" t="s">
        <v>5444</v>
      </c>
      <c r="M240" s="3558" t="s">
        <v>5445</v>
      </c>
      <c r="N240" s="3559" t="s">
        <v>5446</v>
      </c>
      <c r="O240" s="3560"/>
      <c r="P240" s="3557">
        <v>1197</v>
      </c>
      <c r="Q240" s="3553" t="s">
        <v>5447</v>
      </c>
      <c r="R240" s="3558" t="s">
        <v>5448</v>
      </c>
      <c r="S240" s="3559" t="s">
        <v>5449</v>
      </c>
      <c r="T240" s="2099"/>
      <c r="U240" s="2099"/>
      <c r="V240" s="2099"/>
      <c r="W240" s="2099"/>
      <c r="X240" s="2099"/>
      <c r="Y240" s="2099"/>
      <c r="Z240" s="2099"/>
      <c r="AA240" s="2099"/>
      <c r="AB240" s="2099"/>
      <c r="AC240" s="2099"/>
      <c r="AD240" s="2099"/>
    </row>
    <row r="241" spans="1:30">
      <c r="A241" s="3557">
        <v>226</v>
      </c>
      <c r="B241" s="3553" t="s">
        <v>5450</v>
      </c>
      <c r="C241" s="3558" t="s">
        <v>5451</v>
      </c>
      <c r="D241" s="3559" t="s">
        <v>4294</v>
      </c>
      <c r="E241" s="3560"/>
      <c r="F241" s="3557">
        <v>550</v>
      </c>
      <c r="G241" s="3553" t="s">
        <v>5452</v>
      </c>
      <c r="H241" s="3558" t="s">
        <v>5453</v>
      </c>
      <c r="I241" s="3559" t="s">
        <v>5454</v>
      </c>
      <c r="J241" s="3560"/>
      <c r="K241" s="3557">
        <v>874</v>
      </c>
      <c r="L241" s="3553" t="s">
        <v>5455</v>
      </c>
      <c r="M241" s="3558" t="s">
        <v>5456</v>
      </c>
      <c r="N241" s="3559" t="s">
        <v>5457</v>
      </c>
      <c r="O241" s="3560"/>
      <c r="P241" s="3557">
        <v>1198</v>
      </c>
      <c r="Q241" s="3553" t="s">
        <v>5458</v>
      </c>
      <c r="R241" s="3558" t="s">
        <v>5459</v>
      </c>
      <c r="S241" s="3559" t="s">
        <v>5460</v>
      </c>
      <c r="T241" s="2099"/>
      <c r="U241" s="2099"/>
      <c r="V241" s="2099"/>
      <c r="W241" s="2099"/>
      <c r="X241" s="2099"/>
      <c r="Y241" s="2099"/>
      <c r="Z241" s="2099"/>
      <c r="AA241" s="2099"/>
      <c r="AB241" s="2099"/>
      <c r="AC241" s="2099"/>
      <c r="AD241" s="2099"/>
    </row>
    <row r="242" spans="1:30">
      <c r="A242" s="3557">
        <v>227</v>
      </c>
      <c r="B242" s="3553" t="s">
        <v>5461</v>
      </c>
      <c r="C242" s="3558" t="s">
        <v>5462</v>
      </c>
      <c r="D242" s="3559" t="s">
        <v>5463</v>
      </c>
      <c r="E242" s="3560"/>
      <c r="F242" s="3557">
        <v>551</v>
      </c>
      <c r="G242" s="3553" t="s">
        <v>5464</v>
      </c>
      <c r="H242" s="3558" t="s">
        <v>5465</v>
      </c>
      <c r="I242" s="3559" t="s">
        <v>5466</v>
      </c>
      <c r="J242" s="3560"/>
      <c r="K242" s="3557">
        <v>875</v>
      </c>
      <c r="L242" s="3553" t="s">
        <v>5467</v>
      </c>
      <c r="M242" s="3558" t="s">
        <v>5468</v>
      </c>
      <c r="N242" s="3559" t="s">
        <v>5469</v>
      </c>
      <c r="O242" s="3560"/>
      <c r="P242" s="3557">
        <v>1199</v>
      </c>
      <c r="Q242" s="3553" t="s">
        <v>5470</v>
      </c>
      <c r="R242" s="3558" t="s">
        <v>5471</v>
      </c>
      <c r="S242" s="3559" t="s">
        <v>5472</v>
      </c>
      <c r="T242" s="2099"/>
      <c r="U242" s="2099"/>
      <c r="V242" s="2099"/>
      <c r="W242" s="2099"/>
      <c r="X242" s="2099"/>
      <c r="Y242" s="2099"/>
      <c r="Z242" s="2099"/>
      <c r="AA242" s="2099"/>
      <c r="AB242" s="2099"/>
      <c r="AC242" s="2099"/>
      <c r="AD242" s="2099"/>
    </row>
    <row r="243" spans="1:30">
      <c r="A243" s="3557">
        <v>228</v>
      </c>
      <c r="B243" s="3553" t="s">
        <v>5473</v>
      </c>
      <c r="C243" s="3558" t="s">
        <v>5474</v>
      </c>
      <c r="D243" s="3559" t="s">
        <v>5475</v>
      </c>
      <c r="E243" s="3560"/>
      <c r="F243" s="3557">
        <v>552</v>
      </c>
      <c r="G243" s="3553" t="s">
        <v>5476</v>
      </c>
      <c r="H243" s="3558" t="s">
        <v>5477</v>
      </c>
      <c r="I243" s="3559" t="s">
        <v>5478</v>
      </c>
      <c r="J243" s="3560"/>
      <c r="K243" s="3557">
        <v>876</v>
      </c>
      <c r="L243" s="3553" t="s">
        <v>5479</v>
      </c>
      <c r="M243" s="3558" t="s">
        <v>5480</v>
      </c>
      <c r="N243" s="3559" t="s">
        <v>5481</v>
      </c>
      <c r="O243" s="3560"/>
      <c r="P243" s="3557">
        <v>1200</v>
      </c>
      <c r="Q243" s="3553" t="s">
        <v>5482</v>
      </c>
      <c r="R243" s="3558" t="s">
        <v>5483</v>
      </c>
      <c r="S243" s="3559" t="s">
        <v>1731</v>
      </c>
      <c r="T243" s="2099"/>
      <c r="U243" s="2099"/>
      <c r="V243" s="2099"/>
      <c r="W243" s="2099"/>
      <c r="X243" s="2099"/>
      <c r="Y243" s="2099"/>
      <c r="Z243" s="2099"/>
      <c r="AA243" s="2099"/>
      <c r="AB243" s="2099"/>
      <c r="AC243" s="2099"/>
      <c r="AD243" s="2099"/>
    </row>
    <row r="244" spans="1:30">
      <c r="A244" s="3557">
        <v>229</v>
      </c>
      <c r="B244" s="3553" t="s">
        <v>5484</v>
      </c>
      <c r="C244" s="3558" t="s">
        <v>5485</v>
      </c>
      <c r="D244" s="3559" t="s">
        <v>5486</v>
      </c>
      <c r="E244" s="3560"/>
      <c r="F244" s="3557">
        <v>553</v>
      </c>
      <c r="G244" s="3553" t="s">
        <v>5487</v>
      </c>
      <c r="H244" s="3558" t="s">
        <v>5488</v>
      </c>
      <c r="I244" s="3559" t="s">
        <v>5489</v>
      </c>
      <c r="J244" s="3560"/>
      <c r="K244" s="3557">
        <v>877</v>
      </c>
      <c r="L244" s="3553" t="s">
        <v>5490</v>
      </c>
      <c r="M244" s="3558" t="s">
        <v>5491</v>
      </c>
      <c r="N244" s="3559" t="s">
        <v>5492</v>
      </c>
      <c r="O244" s="3560"/>
      <c r="P244" s="3557">
        <v>1201</v>
      </c>
      <c r="Q244" s="3553" t="s">
        <v>5493</v>
      </c>
      <c r="R244" s="3558" t="s">
        <v>5494</v>
      </c>
      <c r="S244" s="3559" t="s">
        <v>5495</v>
      </c>
      <c r="T244" s="2099"/>
      <c r="U244" s="2099"/>
      <c r="V244" s="2099"/>
      <c r="W244" s="2099"/>
      <c r="X244" s="2099"/>
      <c r="Y244" s="2099"/>
      <c r="Z244" s="2099"/>
      <c r="AA244" s="2099"/>
      <c r="AB244" s="2099"/>
      <c r="AC244" s="2099"/>
      <c r="AD244" s="2099"/>
    </row>
    <row r="245" spans="1:30">
      <c r="A245" s="3557">
        <v>230</v>
      </c>
      <c r="B245" s="3553" t="s">
        <v>5496</v>
      </c>
      <c r="C245" s="3558" t="s">
        <v>5497</v>
      </c>
      <c r="D245" s="3559" t="s">
        <v>5498</v>
      </c>
      <c r="E245" s="3560"/>
      <c r="F245" s="3557">
        <v>554</v>
      </c>
      <c r="G245" s="3553" t="s">
        <v>5499</v>
      </c>
      <c r="H245" s="3558" t="s">
        <v>5500</v>
      </c>
      <c r="I245" s="3559" t="s">
        <v>5501</v>
      </c>
      <c r="J245" s="3560"/>
      <c r="K245" s="3557">
        <v>878</v>
      </c>
      <c r="L245" s="3553" t="s">
        <v>5502</v>
      </c>
      <c r="M245" s="3558" t="s">
        <v>5503</v>
      </c>
      <c r="N245" s="3559" t="s">
        <v>5481</v>
      </c>
      <c r="O245" s="3560"/>
      <c r="P245" s="3557">
        <v>1202</v>
      </c>
      <c r="Q245" s="3553" t="s">
        <v>5504</v>
      </c>
      <c r="R245" s="3558" t="s">
        <v>5505</v>
      </c>
      <c r="S245" s="3559" t="s">
        <v>5506</v>
      </c>
      <c r="T245" s="2099"/>
      <c r="U245" s="2099"/>
      <c r="V245" s="2099"/>
      <c r="W245" s="2099"/>
      <c r="X245" s="2099"/>
      <c r="Y245" s="2099"/>
      <c r="Z245" s="2099"/>
      <c r="AA245" s="2099"/>
      <c r="AB245" s="2099"/>
      <c r="AC245" s="2099"/>
      <c r="AD245" s="2099"/>
    </row>
    <row r="246" spans="1:30">
      <c r="A246" s="3557">
        <v>231</v>
      </c>
      <c r="B246" s="3553" t="s">
        <v>5507</v>
      </c>
      <c r="C246" s="3558" t="s">
        <v>5508</v>
      </c>
      <c r="D246" s="3559" t="s">
        <v>5509</v>
      </c>
      <c r="E246" s="3560"/>
      <c r="F246" s="3557">
        <v>555</v>
      </c>
      <c r="G246" s="3553" t="s">
        <v>5510</v>
      </c>
      <c r="H246" s="3558" t="s">
        <v>5511</v>
      </c>
      <c r="I246" s="3559" t="s">
        <v>5512</v>
      </c>
      <c r="J246" s="3560"/>
      <c r="K246" s="3557">
        <v>879</v>
      </c>
      <c r="L246" s="3553" t="s">
        <v>5513</v>
      </c>
      <c r="M246" s="3558" t="s">
        <v>5514</v>
      </c>
      <c r="N246" s="3559" t="s">
        <v>5515</v>
      </c>
      <c r="O246" s="3560"/>
      <c r="P246" s="3557">
        <v>1203</v>
      </c>
      <c r="Q246" s="3553" t="s">
        <v>5516</v>
      </c>
      <c r="R246" s="3558" t="s">
        <v>5517</v>
      </c>
      <c r="S246" s="3559" t="s">
        <v>5518</v>
      </c>
      <c r="T246" s="2099"/>
      <c r="U246" s="2099"/>
      <c r="V246" s="2099"/>
      <c r="W246" s="2099"/>
      <c r="X246" s="2099"/>
      <c r="Y246" s="2099"/>
      <c r="Z246" s="2099"/>
      <c r="AA246" s="2099"/>
      <c r="AB246" s="2099"/>
      <c r="AC246" s="2099"/>
      <c r="AD246" s="2099"/>
    </row>
    <row r="247" spans="1:30">
      <c r="A247" s="3557">
        <v>232</v>
      </c>
      <c r="B247" s="3553" t="s">
        <v>5519</v>
      </c>
      <c r="C247" s="3558" t="s">
        <v>5520</v>
      </c>
      <c r="D247" s="3559" t="s">
        <v>5521</v>
      </c>
      <c r="E247" s="3560"/>
      <c r="F247" s="3557">
        <v>556</v>
      </c>
      <c r="G247" s="3553" t="s">
        <v>5522</v>
      </c>
      <c r="H247" s="3558" t="s">
        <v>5523</v>
      </c>
      <c r="I247" s="3559" t="s">
        <v>5524</v>
      </c>
      <c r="J247" s="3560"/>
      <c r="K247" s="3557">
        <v>880</v>
      </c>
      <c r="L247" s="3553" t="s">
        <v>5525</v>
      </c>
      <c r="M247" s="3558" t="s">
        <v>5526</v>
      </c>
      <c r="N247" s="3559" t="s">
        <v>5527</v>
      </c>
      <c r="O247" s="3560"/>
      <c r="P247" s="3557">
        <v>1204</v>
      </c>
      <c r="Q247" s="3553" t="s">
        <v>5528</v>
      </c>
      <c r="R247" s="3558" t="s">
        <v>5529</v>
      </c>
      <c r="S247" s="3559" t="s">
        <v>5530</v>
      </c>
      <c r="T247" s="2099"/>
      <c r="U247" s="2099"/>
      <c r="V247" s="2099"/>
      <c r="W247" s="2099"/>
      <c r="X247" s="2099"/>
      <c r="Y247" s="2099"/>
      <c r="Z247" s="2099"/>
      <c r="AA247" s="2099"/>
      <c r="AB247" s="2099"/>
      <c r="AC247" s="2099"/>
      <c r="AD247" s="2099"/>
    </row>
    <row r="248" spans="1:30">
      <c r="A248" s="3557">
        <v>233</v>
      </c>
      <c r="B248" s="3553" t="s">
        <v>5531</v>
      </c>
      <c r="C248" s="3558" t="s">
        <v>5532</v>
      </c>
      <c r="D248" s="3559" t="s">
        <v>5533</v>
      </c>
      <c r="E248" s="3560"/>
      <c r="F248" s="3557">
        <v>557</v>
      </c>
      <c r="G248" s="3553" t="s">
        <v>5534</v>
      </c>
      <c r="H248" s="3558" t="s">
        <v>5535</v>
      </c>
      <c r="I248" s="3559" t="s">
        <v>5536</v>
      </c>
      <c r="J248" s="3560"/>
      <c r="K248" s="3557">
        <v>881</v>
      </c>
      <c r="L248" s="3553" t="s">
        <v>5537</v>
      </c>
      <c r="M248" s="3558" t="s">
        <v>5538</v>
      </c>
      <c r="N248" s="3559" t="s">
        <v>5539</v>
      </c>
      <c r="O248" s="3560"/>
      <c r="P248" s="3557">
        <v>1205</v>
      </c>
      <c r="Q248" s="3553" t="s">
        <v>5540</v>
      </c>
      <c r="R248" s="3558" t="s">
        <v>5541</v>
      </c>
      <c r="S248" s="3559" t="s">
        <v>5542</v>
      </c>
      <c r="T248" s="2099"/>
      <c r="U248" s="2099"/>
      <c r="V248" s="2099"/>
      <c r="W248" s="2099"/>
      <c r="X248" s="2099"/>
      <c r="Y248" s="2099"/>
      <c r="Z248" s="2099"/>
      <c r="AA248" s="2099"/>
      <c r="AB248" s="2099"/>
      <c r="AC248" s="2099"/>
      <c r="AD248" s="2099"/>
    </row>
    <row r="249" spans="1:30">
      <c r="A249" s="3557">
        <v>234</v>
      </c>
      <c r="B249" s="3553" t="s">
        <v>5543</v>
      </c>
      <c r="C249" s="3558" t="s">
        <v>5544</v>
      </c>
      <c r="D249" s="3559" t="s">
        <v>5545</v>
      </c>
      <c r="E249" s="3560"/>
      <c r="F249" s="3557">
        <v>558</v>
      </c>
      <c r="G249" s="3553" t="s">
        <v>5546</v>
      </c>
      <c r="H249" s="3558" t="s">
        <v>5547</v>
      </c>
      <c r="I249" s="3559" t="s">
        <v>5548</v>
      </c>
      <c r="J249" s="3560"/>
      <c r="K249" s="3557">
        <v>882</v>
      </c>
      <c r="L249" s="3553" t="s">
        <v>5549</v>
      </c>
      <c r="M249" s="3558" t="s">
        <v>5550</v>
      </c>
      <c r="N249" s="3559" t="s">
        <v>5551</v>
      </c>
      <c r="O249" s="3560"/>
      <c r="P249" s="3557">
        <v>1206</v>
      </c>
      <c r="Q249" s="3553" t="s">
        <v>5552</v>
      </c>
      <c r="R249" s="3558" t="s">
        <v>5553</v>
      </c>
      <c r="S249" s="3559" t="s">
        <v>5554</v>
      </c>
      <c r="T249" s="2099"/>
      <c r="U249" s="2099"/>
      <c r="V249" s="2099"/>
      <c r="W249" s="2099"/>
      <c r="X249" s="2099"/>
      <c r="Y249" s="2099"/>
      <c r="Z249" s="2099"/>
      <c r="AA249" s="2099"/>
      <c r="AB249" s="2099"/>
      <c r="AC249" s="2099"/>
      <c r="AD249" s="2099"/>
    </row>
    <row r="250" spans="1:30">
      <c r="A250" s="3557">
        <v>235</v>
      </c>
      <c r="B250" s="3553" t="s">
        <v>5555</v>
      </c>
      <c r="C250" s="3558" t="s">
        <v>5556</v>
      </c>
      <c r="D250" s="3559" t="s">
        <v>5557</v>
      </c>
      <c r="E250" s="3560"/>
      <c r="F250" s="3557">
        <v>559</v>
      </c>
      <c r="G250" s="3553" t="s">
        <v>5558</v>
      </c>
      <c r="H250" s="3558" t="s">
        <v>5559</v>
      </c>
      <c r="I250" s="3559" t="s">
        <v>5560</v>
      </c>
      <c r="J250" s="3560"/>
      <c r="K250" s="3557">
        <v>883</v>
      </c>
      <c r="L250" s="3553" t="s">
        <v>5561</v>
      </c>
      <c r="M250" s="3558" t="s">
        <v>5562</v>
      </c>
      <c r="N250" s="3559" t="s">
        <v>5563</v>
      </c>
      <c r="O250" s="3560"/>
      <c r="P250" s="3557">
        <v>1207</v>
      </c>
      <c r="Q250" s="3553" t="s">
        <v>5564</v>
      </c>
      <c r="R250" s="3558" t="s">
        <v>5565</v>
      </c>
      <c r="S250" s="3559" t="s">
        <v>5566</v>
      </c>
      <c r="T250" s="2099"/>
      <c r="U250" s="2099"/>
      <c r="V250" s="2099"/>
      <c r="W250" s="2099"/>
      <c r="X250" s="2099"/>
      <c r="Y250" s="2099"/>
      <c r="Z250" s="2099"/>
      <c r="AA250" s="2099"/>
      <c r="AB250" s="2099"/>
      <c r="AC250" s="2099"/>
      <c r="AD250" s="2099"/>
    </row>
    <row r="251" spans="1:30">
      <c r="A251" s="3557">
        <v>236</v>
      </c>
      <c r="B251" s="3553" t="s">
        <v>5567</v>
      </c>
      <c r="C251" s="3558" t="s">
        <v>5568</v>
      </c>
      <c r="D251" s="3559" t="s">
        <v>5569</v>
      </c>
      <c r="E251" s="3560"/>
      <c r="F251" s="3557">
        <v>560</v>
      </c>
      <c r="G251" s="3553" t="s">
        <v>5570</v>
      </c>
      <c r="H251" s="3558" t="s">
        <v>5571</v>
      </c>
      <c r="I251" s="3559" t="s">
        <v>5572</v>
      </c>
      <c r="J251" s="3560"/>
      <c r="K251" s="3557">
        <v>884</v>
      </c>
      <c r="L251" s="3553" t="s">
        <v>5573</v>
      </c>
      <c r="M251" s="3558" t="s">
        <v>5574</v>
      </c>
      <c r="N251" s="3559" t="s">
        <v>5575</v>
      </c>
      <c r="O251" s="3560"/>
      <c r="P251" s="3557">
        <v>1208</v>
      </c>
      <c r="Q251" s="3553" t="s">
        <v>5576</v>
      </c>
      <c r="R251" s="3558" t="s">
        <v>5577</v>
      </c>
      <c r="S251" s="3559" t="s">
        <v>5578</v>
      </c>
      <c r="T251" s="2099"/>
      <c r="U251" s="2099"/>
      <c r="V251" s="2099"/>
      <c r="W251" s="2099"/>
      <c r="X251" s="2099"/>
      <c r="Y251" s="2099"/>
      <c r="Z251" s="2099"/>
      <c r="AA251" s="2099"/>
      <c r="AB251" s="2099"/>
      <c r="AC251" s="2099"/>
      <c r="AD251" s="2099"/>
    </row>
    <row r="252" spans="1:30">
      <c r="A252" s="3557">
        <v>237</v>
      </c>
      <c r="B252" s="3553" t="s">
        <v>5579</v>
      </c>
      <c r="C252" s="3558" t="s">
        <v>5580</v>
      </c>
      <c r="D252" s="3559" t="s">
        <v>5581</v>
      </c>
      <c r="E252" s="3560"/>
      <c r="F252" s="3557">
        <v>561</v>
      </c>
      <c r="G252" s="3553" t="s">
        <v>5582</v>
      </c>
      <c r="H252" s="3558" t="s">
        <v>5583</v>
      </c>
      <c r="I252" s="3559" t="s">
        <v>5584</v>
      </c>
      <c r="J252" s="3560"/>
      <c r="K252" s="3557">
        <v>885</v>
      </c>
      <c r="L252" s="3553" t="s">
        <v>5585</v>
      </c>
      <c r="M252" s="3558" t="s">
        <v>5586</v>
      </c>
      <c r="N252" s="3559" t="s">
        <v>5587</v>
      </c>
      <c r="O252" s="3560"/>
      <c r="P252" s="3557">
        <v>1209</v>
      </c>
      <c r="Q252" s="3553" t="s">
        <v>5588</v>
      </c>
      <c r="R252" s="3558" t="s">
        <v>5589</v>
      </c>
      <c r="S252" s="3559" t="s">
        <v>5590</v>
      </c>
      <c r="T252" s="2099"/>
      <c r="U252" s="2099"/>
      <c r="V252" s="2099"/>
      <c r="W252" s="2099"/>
      <c r="X252" s="2099"/>
      <c r="Y252" s="2099"/>
      <c r="Z252" s="2099"/>
      <c r="AA252" s="2099"/>
      <c r="AB252" s="2099"/>
      <c r="AC252" s="2099"/>
      <c r="AD252" s="2099"/>
    </row>
    <row r="253" spans="1:30">
      <c r="A253" s="3557">
        <v>238</v>
      </c>
      <c r="B253" s="3553" t="s">
        <v>5591</v>
      </c>
      <c r="C253" s="3558" t="s">
        <v>5592</v>
      </c>
      <c r="D253" s="3559" t="s">
        <v>5593</v>
      </c>
      <c r="E253" s="3560"/>
      <c r="F253" s="3557">
        <v>562</v>
      </c>
      <c r="G253" s="3553" t="s">
        <v>5594</v>
      </c>
      <c r="H253" s="3558" t="s">
        <v>5595</v>
      </c>
      <c r="I253" s="3559" t="s">
        <v>5596</v>
      </c>
      <c r="J253" s="3560"/>
      <c r="K253" s="3557">
        <v>886</v>
      </c>
      <c r="L253" s="3553" t="s">
        <v>5597</v>
      </c>
      <c r="M253" s="3558" t="s">
        <v>5598</v>
      </c>
      <c r="N253" s="3559" t="s">
        <v>5599</v>
      </c>
      <c r="O253" s="3560"/>
      <c r="P253" s="3557">
        <v>1210</v>
      </c>
      <c r="Q253" s="3553" t="s">
        <v>5600</v>
      </c>
      <c r="R253" s="3558" t="s">
        <v>5601</v>
      </c>
      <c r="S253" s="3559" t="s">
        <v>5602</v>
      </c>
      <c r="T253" s="2099"/>
      <c r="U253" s="2099"/>
      <c r="V253" s="2099"/>
      <c r="W253" s="2099"/>
      <c r="X253" s="2099"/>
      <c r="Y253" s="2099"/>
      <c r="Z253" s="2099"/>
      <c r="AA253" s="2099"/>
      <c r="AB253" s="2099"/>
      <c r="AC253" s="2099"/>
      <c r="AD253" s="2099"/>
    </row>
    <row r="254" spans="1:30">
      <c r="A254" s="3557">
        <v>239</v>
      </c>
      <c r="B254" s="3553" t="s">
        <v>5603</v>
      </c>
      <c r="C254" s="3558" t="s">
        <v>5604</v>
      </c>
      <c r="D254" s="3559" t="s">
        <v>5605</v>
      </c>
      <c r="E254" s="3560"/>
      <c r="F254" s="3557">
        <v>563</v>
      </c>
      <c r="G254" s="3553" t="s">
        <v>5606</v>
      </c>
      <c r="H254" s="3558" t="s">
        <v>5607</v>
      </c>
      <c r="I254" s="3559" t="s">
        <v>5608</v>
      </c>
      <c r="J254" s="3560"/>
      <c r="K254" s="3557">
        <v>887</v>
      </c>
      <c r="L254" s="3553" t="s">
        <v>5609</v>
      </c>
      <c r="M254" s="3558" t="s">
        <v>2866</v>
      </c>
      <c r="N254" s="3559" t="s">
        <v>5492</v>
      </c>
      <c r="O254" s="3560"/>
      <c r="P254" s="3557">
        <v>1211</v>
      </c>
      <c r="Q254" s="3553" t="s">
        <v>5610</v>
      </c>
      <c r="R254" s="3558" t="s">
        <v>5611</v>
      </c>
      <c r="S254" s="3559" t="s">
        <v>5612</v>
      </c>
      <c r="T254" s="2099"/>
      <c r="U254" s="2099"/>
      <c r="V254" s="2099"/>
      <c r="W254" s="2099"/>
      <c r="X254" s="2099"/>
      <c r="Y254" s="2099"/>
      <c r="Z254" s="2099"/>
      <c r="AA254" s="2099"/>
      <c r="AB254" s="2099"/>
      <c r="AC254" s="2099"/>
      <c r="AD254" s="2099"/>
    </row>
    <row r="255" spans="1:30">
      <c r="A255" s="3557">
        <v>240</v>
      </c>
      <c r="B255" s="3553" t="s">
        <v>5613</v>
      </c>
      <c r="C255" s="3558" t="s">
        <v>5614</v>
      </c>
      <c r="D255" s="3559" t="s">
        <v>5615</v>
      </c>
      <c r="E255" s="3560"/>
      <c r="F255" s="3557">
        <v>564</v>
      </c>
      <c r="G255" s="3553" t="s">
        <v>5616</v>
      </c>
      <c r="H255" s="3558" t="s">
        <v>5617</v>
      </c>
      <c r="I255" s="3559" t="s">
        <v>5618</v>
      </c>
      <c r="J255" s="3560"/>
      <c r="K255" s="3557">
        <v>888</v>
      </c>
      <c r="L255" s="3553" t="s">
        <v>5619</v>
      </c>
      <c r="M255" s="3558" t="s">
        <v>5620</v>
      </c>
      <c r="N255" s="3559" t="s">
        <v>5621</v>
      </c>
      <c r="O255" s="3560"/>
      <c r="P255" s="3557">
        <v>1212</v>
      </c>
      <c r="Q255" s="3553" t="s">
        <v>5622</v>
      </c>
      <c r="R255" s="3558" t="s">
        <v>5623</v>
      </c>
      <c r="S255" s="3559" t="s">
        <v>1956</v>
      </c>
      <c r="T255" s="2099"/>
      <c r="U255" s="2099"/>
      <c r="V255" s="2099"/>
      <c r="W255" s="2099"/>
      <c r="X255" s="2099"/>
      <c r="Y255" s="2099"/>
      <c r="Z255" s="2099"/>
      <c r="AA255" s="2099"/>
      <c r="AB255" s="2099"/>
      <c r="AC255" s="2099"/>
      <c r="AD255" s="2099"/>
    </row>
    <row r="256" spans="1:30">
      <c r="A256" s="3557">
        <v>241</v>
      </c>
      <c r="B256" s="3553" t="s">
        <v>5624</v>
      </c>
      <c r="C256" s="3558" t="s">
        <v>5625</v>
      </c>
      <c r="D256" s="3559" t="s">
        <v>5626</v>
      </c>
      <c r="E256" s="3560"/>
      <c r="F256" s="3557">
        <v>565</v>
      </c>
      <c r="G256" s="3553" t="s">
        <v>5627</v>
      </c>
      <c r="H256" s="3558" t="s">
        <v>5628</v>
      </c>
      <c r="I256" s="3559" t="s">
        <v>5629</v>
      </c>
      <c r="J256" s="3560"/>
      <c r="K256" s="3557">
        <v>889</v>
      </c>
      <c r="L256" s="3553" t="s">
        <v>5630</v>
      </c>
      <c r="M256" s="3558" t="s">
        <v>5631</v>
      </c>
      <c r="N256" s="3559" t="s">
        <v>5632</v>
      </c>
      <c r="O256" s="3560"/>
      <c r="P256" s="3557">
        <v>1213</v>
      </c>
      <c r="Q256" s="3553" t="s">
        <v>5633</v>
      </c>
      <c r="R256" s="3558" t="s">
        <v>5634</v>
      </c>
      <c r="S256" s="3559" t="s">
        <v>5635</v>
      </c>
      <c r="T256" s="2099"/>
      <c r="U256" s="2099"/>
      <c r="V256" s="2099"/>
      <c r="W256" s="2099"/>
      <c r="X256" s="2099"/>
      <c r="Y256" s="2099"/>
      <c r="Z256" s="2099"/>
      <c r="AA256" s="2099"/>
      <c r="AB256" s="2099"/>
      <c r="AC256" s="2099"/>
      <c r="AD256" s="2099"/>
    </row>
    <row r="257" spans="1:30">
      <c r="A257" s="3557">
        <v>242</v>
      </c>
      <c r="B257" s="3553" t="s">
        <v>5636</v>
      </c>
      <c r="C257" s="3558" t="s">
        <v>5637</v>
      </c>
      <c r="D257" s="3559" t="s">
        <v>5495</v>
      </c>
      <c r="E257" s="3560"/>
      <c r="F257" s="3557">
        <v>566</v>
      </c>
      <c r="G257" s="3553" t="s">
        <v>5638</v>
      </c>
      <c r="H257" s="3558" t="s">
        <v>5639</v>
      </c>
      <c r="I257" s="3559" t="s">
        <v>5640</v>
      </c>
      <c r="J257" s="3560"/>
      <c r="K257" s="3557">
        <v>890</v>
      </c>
      <c r="L257" s="3553" t="s">
        <v>5641</v>
      </c>
      <c r="M257" s="3558" t="s">
        <v>5642</v>
      </c>
      <c r="N257" s="3559" t="s">
        <v>5643</v>
      </c>
      <c r="O257" s="3560"/>
      <c r="P257" s="3557">
        <v>1214</v>
      </c>
      <c r="Q257" s="3553" t="s">
        <v>5644</v>
      </c>
      <c r="R257" s="3558" t="s">
        <v>5645</v>
      </c>
      <c r="S257" s="3559" t="s">
        <v>5646</v>
      </c>
      <c r="T257" s="2099"/>
      <c r="U257" s="2099"/>
      <c r="V257" s="2099"/>
      <c r="W257" s="2099"/>
      <c r="X257" s="2099"/>
      <c r="Y257" s="2099"/>
      <c r="Z257" s="2099"/>
      <c r="AA257" s="2099"/>
      <c r="AB257" s="2099"/>
      <c r="AC257" s="2099"/>
      <c r="AD257" s="2099"/>
    </row>
    <row r="258" spans="1:30">
      <c r="A258" s="3557">
        <v>243</v>
      </c>
      <c r="B258" s="3553" t="s">
        <v>5647</v>
      </c>
      <c r="C258" s="3558" t="s">
        <v>5648</v>
      </c>
      <c r="D258" s="3559" t="s">
        <v>5649</v>
      </c>
      <c r="E258" s="3560"/>
      <c r="F258" s="3557">
        <v>567</v>
      </c>
      <c r="G258" s="3553" t="s">
        <v>5650</v>
      </c>
      <c r="H258" s="3558" t="s">
        <v>5651</v>
      </c>
      <c r="I258" s="3559" t="s">
        <v>5652</v>
      </c>
      <c r="J258" s="3560"/>
      <c r="K258" s="3557">
        <v>891</v>
      </c>
      <c r="L258" s="3553" t="s">
        <v>5653</v>
      </c>
      <c r="M258" s="3558" t="s">
        <v>5654</v>
      </c>
      <c r="N258" s="3559" t="s">
        <v>5655</v>
      </c>
      <c r="O258" s="3560"/>
      <c r="P258" s="3557">
        <v>1215</v>
      </c>
      <c r="Q258" s="3553" t="s">
        <v>5656</v>
      </c>
      <c r="R258" s="3558" t="s">
        <v>5657</v>
      </c>
      <c r="S258" s="3559" t="s">
        <v>5658</v>
      </c>
      <c r="T258" s="2099"/>
      <c r="U258" s="2099"/>
      <c r="V258" s="2099"/>
      <c r="W258" s="2099"/>
      <c r="X258" s="2099"/>
      <c r="Y258" s="2099"/>
      <c r="Z258" s="2099"/>
      <c r="AA258" s="2099"/>
      <c r="AB258" s="2099"/>
      <c r="AC258" s="2099"/>
      <c r="AD258" s="2099"/>
    </row>
    <row r="259" spans="1:30">
      <c r="A259" s="3557">
        <v>244</v>
      </c>
      <c r="B259" s="3553" t="s">
        <v>5659</v>
      </c>
      <c r="C259" s="3558" t="s">
        <v>5660</v>
      </c>
      <c r="D259" s="3559" t="s">
        <v>5661</v>
      </c>
      <c r="E259" s="3560"/>
      <c r="F259" s="3557">
        <v>568</v>
      </c>
      <c r="G259" s="3553" t="s">
        <v>5662</v>
      </c>
      <c r="H259" s="3558" t="s">
        <v>5663</v>
      </c>
      <c r="I259" s="3559" t="s">
        <v>5664</v>
      </c>
      <c r="J259" s="3560"/>
      <c r="K259" s="3557">
        <v>892</v>
      </c>
      <c r="L259" s="3553" t="s">
        <v>5665</v>
      </c>
      <c r="M259" s="3558" t="s">
        <v>5666</v>
      </c>
      <c r="N259" s="3559" t="s">
        <v>5667</v>
      </c>
      <c r="O259" s="3560"/>
      <c r="P259" s="3557">
        <v>1216</v>
      </c>
      <c r="Q259" s="3553" t="s">
        <v>5668</v>
      </c>
      <c r="R259" s="3558" t="s">
        <v>5669</v>
      </c>
      <c r="S259" s="3559" t="s">
        <v>5670</v>
      </c>
      <c r="T259" s="2099"/>
      <c r="U259" s="2099"/>
      <c r="V259" s="2099"/>
      <c r="W259" s="2099"/>
      <c r="X259" s="2099"/>
      <c r="Y259" s="2099"/>
      <c r="Z259" s="2099"/>
      <c r="AA259" s="2099"/>
      <c r="AB259" s="2099"/>
      <c r="AC259" s="2099"/>
      <c r="AD259" s="2099"/>
    </row>
    <row r="260" spans="1:30">
      <c r="A260" s="3557">
        <v>245</v>
      </c>
      <c r="B260" s="3553" t="s">
        <v>5671</v>
      </c>
      <c r="C260" s="3558" t="s">
        <v>5672</v>
      </c>
      <c r="D260" s="3559" t="s">
        <v>5673</v>
      </c>
      <c r="E260" s="3560"/>
      <c r="F260" s="3557">
        <v>569</v>
      </c>
      <c r="G260" s="3553" t="s">
        <v>5674</v>
      </c>
      <c r="H260" s="3558" t="s">
        <v>5675</v>
      </c>
      <c r="I260" s="3559" t="s">
        <v>5676</v>
      </c>
      <c r="J260" s="3560"/>
      <c r="K260" s="3557">
        <v>893</v>
      </c>
      <c r="L260" s="3553" t="s">
        <v>5677</v>
      </c>
      <c r="M260" s="3558" t="s">
        <v>5678</v>
      </c>
      <c r="N260" s="3559" t="s">
        <v>5679</v>
      </c>
      <c r="O260" s="3560"/>
      <c r="P260" s="3557">
        <v>1217</v>
      </c>
      <c r="Q260" s="3553" t="s">
        <v>5680</v>
      </c>
      <c r="R260" s="3558" t="s">
        <v>5681</v>
      </c>
      <c r="S260" s="3559" t="s">
        <v>5682</v>
      </c>
      <c r="T260" s="2099"/>
      <c r="U260" s="2099"/>
      <c r="V260" s="2099"/>
      <c r="W260" s="2099"/>
      <c r="X260" s="2099"/>
      <c r="Y260" s="2099"/>
      <c r="Z260" s="2099"/>
      <c r="AA260" s="2099"/>
      <c r="AB260" s="2099"/>
      <c r="AC260" s="2099"/>
      <c r="AD260" s="2099"/>
    </row>
    <row r="261" spans="1:30">
      <c r="A261" s="3557">
        <v>246</v>
      </c>
      <c r="B261" s="3553" t="s">
        <v>5683</v>
      </c>
      <c r="C261" s="3558" t="s">
        <v>5684</v>
      </c>
      <c r="D261" s="3559" t="s">
        <v>5685</v>
      </c>
      <c r="E261" s="3560"/>
      <c r="F261" s="3557">
        <v>570</v>
      </c>
      <c r="G261" s="3553" t="s">
        <v>5686</v>
      </c>
      <c r="H261" s="3558" t="s">
        <v>5687</v>
      </c>
      <c r="I261" s="3559" t="s">
        <v>5688</v>
      </c>
      <c r="J261" s="3560"/>
      <c r="K261" s="3557">
        <v>894</v>
      </c>
      <c r="L261" s="3553" t="s">
        <v>5689</v>
      </c>
      <c r="M261" s="3558" t="s">
        <v>5690</v>
      </c>
      <c r="N261" s="3559" t="s">
        <v>5691</v>
      </c>
      <c r="O261" s="3560"/>
      <c r="P261" s="3557">
        <v>1218</v>
      </c>
      <c r="Q261" s="3553" t="s">
        <v>5692</v>
      </c>
      <c r="R261" s="3558" t="s">
        <v>5693</v>
      </c>
      <c r="S261" s="3559" t="s">
        <v>1958</v>
      </c>
      <c r="T261" s="2099"/>
      <c r="U261" s="2099"/>
      <c r="V261" s="2099"/>
      <c r="W261" s="2099"/>
      <c r="X261" s="2099"/>
      <c r="Y261" s="2099"/>
      <c r="Z261" s="2099"/>
      <c r="AA261" s="2099"/>
      <c r="AB261" s="2099"/>
      <c r="AC261" s="2099"/>
      <c r="AD261" s="2099"/>
    </row>
    <row r="262" spans="1:30">
      <c r="A262" s="3557">
        <v>247</v>
      </c>
      <c r="B262" s="3553" t="s">
        <v>5694</v>
      </c>
      <c r="C262" s="3558" t="s">
        <v>5695</v>
      </c>
      <c r="D262" s="3559" t="s">
        <v>5696</v>
      </c>
      <c r="E262" s="3560"/>
      <c r="F262" s="3557">
        <v>571</v>
      </c>
      <c r="G262" s="3553" t="s">
        <v>5697</v>
      </c>
      <c r="H262" s="3558" t="s">
        <v>5698</v>
      </c>
      <c r="I262" s="3559" t="s">
        <v>5699</v>
      </c>
      <c r="J262" s="3560"/>
      <c r="K262" s="3557">
        <v>895</v>
      </c>
      <c r="L262" s="3553" t="s">
        <v>5700</v>
      </c>
      <c r="M262" s="3558" t="s">
        <v>5701</v>
      </c>
      <c r="N262" s="3559" t="s">
        <v>5702</v>
      </c>
      <c r="O262" s="3560"/>
      <c r="P262" s="3557">
        <v>1219</v>
      </c>
      <c r="Q262" s="3553" t="s">
        <v>5703</v>
      </c>
      <c r="R262" s="3558" t="s">
        <v>5704</v>
      </c>
      <c r="S262" s="3559" t="s">
        <v>5705</v>
      </c>
      <c r="T262" s="2099"/>
      <c r="U262" s="2099"/>
      <c r="V262" s="2099"/>
      <c r="W262" s="2099"/>
      <c r="X262" s="2099"/>
      <c r="Y262" s="2099"/>
      <c r="Z262" s="2099"/>
      <c r="AA262" s="2099"/>
      <c r="AB262" s="2099"/>
      <c r="AC262" s="2099"/>
      <c r="AD262" s="2099"/>
    </row>
    <row r="263" spans="1:30">
      <c r="A263" s="3557">
        <v>248</v>
      </c>
      <c r="B263" s="3553" t="s">
        <v>5706</v>
      </c>
      <c r="C263" s="3558" t="s">
        <v>5707</v>
      </c>
      <c r="D263" s="3559" t="s">
        <v>5708</v>
      </c>
      <c r="E263" s="3560"/>
      <c r="F263" s="3557">
        <v>572</v>
      </c>
      <c r="G263" s="3553" t="s">
        <v>5709</v>
      </c>
      <c r="H263" s="3558" t="s">
        <v>5710</v>
      </c>
      <c r="I263" s="3559" t="s">
        <v>5711</v>
      </c>
      <c r="J263" s="3560"/>
      <c r="K263" s="3557">
        <v>896</v>
      </c>
      <c r="L263" s="3553" t="s">
        <v>5712</v>
      </c>
      <c r="M263" s="3558" t="s">
        <v>5713</v>
      </c>
      <c r="N263" s="3559" t="s">
        <v>5714</v>
      </c>
      <c r="O263" s="3560"/>
      <c r="P263" s="3557">
        <v>1220</v>
      </c>
      <c r="Q263" s="3553" t="s">
        <v>5715</v>
      </c>
      <c r="R263" s="3558" t="s">
        <v>5716</v>
      </c>
      <c r="S263" s="3559" t="s">
        <v>5717</v>
      </c>
      <c r="T263" s="2099"/>
      <c r="U263" s="2099"/>
      <c r="V263" s="2099"/>
      <c r="W263" s="2099"/>
      <c r="X263" s="2099"/>
      <c r="Y263" s="2099"/>
      <c r="Z263" s="2099"/>
      <c r="AA263" s="2099"/>
      <c r="AB263" s="2099"/>
      <c r="AC263" s="2099"/>
      <c r="AD263" s="2099"/>
    </row>
    <row r="264" spans="1:30">
      <c r="A264" s="3557">
        <v>249</v>
      </c>
      <c r="B264" s="3553" t="s">
        <v>5718</v>
      </c>
      <c r="C264" s="3558" t="s">
        <v>5719</v>
      </c>
      <c r="D264" s="3559" t="s">
        <v>5720</v>
      </c>
      <c r="E264" s="3560"/>
      <c r="F264" s="3557">
        <v>573</v>
      </c>
      <c r="G264" s="3553" t="s">
        <v>5721</v>
      </c>
      <c r="H264" s="3558" t="s">
        <v>5722</v>
      </c>
      <c r="I264" s="3559" t="s">
        <v>5723</v>
      </c>
      <c r="J264" s="3560"/>
      <c r="K264" s="3557">
        <v>897</v>
      </c>
      <c r="L264" s="3553" t="s">
        <v>5724</v>
      </c>
      <c r="M264" s="3558" t="s">
        <v>5725</v>
      </c>
      <c r="N264" s="3559" t="s">
        <v>5726</v>
      </c>
      <c r="O264" s="3560"/>
      <c r="P264" s="3557">
        <v>1221</v>
      </c>
      <c r="Q264" s="3553" t="s">
        <v>5727</v>
      </c>
      <c r="R264" s="3558" t="s">
        <v>5728</v>
      </c>
      <c r="S264" s="3559" t="s">
        <v>5729</v>
      </c>
      <c r="T264" s="2099"/>
      <c r="U264" s="2099"/>
      <c r="V264" s="2099"/>
      <c r="W264" s="2099"/>
      <c r="X264" s="2099"/>
      <c r="Y264" s="2099"/>
      <c r="Z264" s="2099"/>
      <c r="AA264" s="2099"/>
      <c r="AB264" s="2099"/>
      <c r="AC264" s="2099"/>
      <c r="AD264" s="2099"/>
    </row>
    <row r="265" spans="1:30">
      <c r="A265" s="3557">
        <v>250</v>
      </c>
      <c r="B265" s="3553" t="s">
        <v>5730</v>
      </c>
      <c r="C265" s="3558" t="s">
        <v>5731</v>
      </c>
      <c r="D265" s="3559" t="s">
        <v>5732</v>
      </c>
      <c r="E265" s="3560"/>
      <c r="F265" s="3557">
        <v>574</v>
      </c>
      <c r="G265" s="3553" t="s">
        <v>5733</v>
      </c>
      <c r="H265" s="3558" t="s">
        <v>5734</v>
      </c>
      <c r="I265" s="3559" t="s">
        <v>5735</v>
      </c>
      <c r="J265" s="3560"/>
      <c r="K265" s="3557">
        <v>898</v>
      </c>
      <c r="L265" s="3553" t="s">
        <v>5736</v>
      </c>
      <c r="M265" s="3558" t="s">
        <v>5737</v>
      </c>
      <c r="N265" s="3559" t="s">
        <v>5738</v>
      </c>
      <c r="O265" s="3560"/>
      <c r="P265" s="3557">
        <v>1222</v>
      </c>
      <c r="Q265" s="3553" t="s">
        <v>5739</v>
      </c>
      <c r="R265" s="3558" t="s">
        <v>5740</v>
      </c>
      <c r="T265" s="2099"/>
      <c r="U265" s="2099"/>
      <c r="V265" s="2099"/>
      <c r="W265" s="2099"/>
      <c r="X265" s="2099"/>
      <c r="Y265" s="2099"/>
      <c r="Z265" s="2099"/>
      <c r="AA265" s="2099"/>
      <c r="AB265" s="2099"/>
      <c r="AC265" s="2099"/>
      <c r="AD265" s="2099"/>
    </row>
    <row r="266" spans="1:30">
      <c r="A266" s="3557">
        <v>251</v>
      </c>
      <c r="B266" s="3553" t="s">
        <v>5741</v>
      </c>
      <c r="C266" s="3558" t="s">
        <v>5742</v>
      </c>
      <c r="D266" s="3559" t="s">
        <v>5743</v>
      </c>
      <c r="E266" s="3560"/>
      <c r="F266" s="3557">
        <v>575</v>
      </c>
      <c r="G266" s="3553" t="s">
        <v>5744</v>
      </c>
      <c r="H266" s="3558" t="s">
        <v>5745</v>
      </c>
      <c r="I266" s="3559" t="s">
        <v>5746</v>
      </c>
      <c r="J266" s="3560"/>
      <c r="K266" s="3557">
        <v>899</v>
      </c>
      <c r="L266" s="3553" t="s">
        <v>5747</v>
      </c>
      <c r="M266" s="3558" t="s">
        <v>5748</v>
      </c>
      <c r="N266" s="3559" t="s">
        <v>5749</v>
      </c>
      <c r="O266" s="3560"/>
      <c r="P266" s="3557">
        <v>1223</v>
      </c>
      <c r="Q266" s="3553" t="s">
        <v>5750</v>
      </c>
      <c r="R266" s="3558" t="s">
        <v>5751</v>
      </c>
      <c r="S266" s="3559" t="s">
        <v>5752</v>
      </c>
      <c r="T266" s="2099"/>
      <c r="U266" s="2099"/>
      <c r="V266" s="2099"/>
      <c r="W266" s="2099"/>
      <c r="X266" s="2099"/>
      <c r="Y266" s="2099"/>
      <c r="Z266" s="2099"/>
      <c r="AA266" s="2099"/>
      <c r="AB266" s="2099"/>
      <c r="AC266" s="2099"/>
      <c r="AD266" s="2099"/>
    </row>
    <row r="267" spans="1:30">
      <c r="A267" s="3557">
        <v>252</v>
      </c>
      <c r="B267" s="3553" t="s">
        <v>5753</v>
      </c>
      <c r="C267" s="3558" t="s">
        <v>5754</v>
      </c>
      <c r="D267" s="3559" t="s">
        <v>5755</v>
      </c>
      <c r="E267" s="3560"/>
      <c r="F267" s="3557">
        <v>576</v>
      </c>
      <c r="G267" s="3553" t="s">
        <v>5756</v>
      </c>
      <c r="H267" s="3558" t="s">
        <v>5757</v>
      </c>
      <c r="I267" s="3559" t="s">
        <v>5758</v>
      </c>
      <c r="J267" s="3560"/>
      <c r="K267" s="3557">
        <v>900</v>
      </c>
      <c r="L267" s="3553" t="s">
        <v>5759</v>
      </c>
      <c r="M267" s="3558" t="s">
        <v>5760</v>
      </c>
      <c r="N267" s="3559" t="s">
        <v>5761</v>
      </c>
      <c r="O267" s="3560"/>
      <c r="P267" s="3557">
        <v>1224</v>
      </c>
      <c r="Q267" s="3553" t="s">
        <v>5762</v>
      </c>
      <c r="R267" s="3558" t="s">
        <v>5763</v>
      </c>
      <c r="S267" s="3559" t="s">
        <v>5764</v>
      </c>
      <c r="T267" s="2099"/>
      <c r="U267" s="2099"/>
      <c r="V267" s="2099"/>
      <c r="W267" s="2099"/>
      <c r="X267" s="2099"/>
      <c r="Y267" s="2099"/>
      <c r="Z267" s="2099"/>
      <c r="AA267" s="2099"/>
      <c r="AB267" s="2099"/>
      <c r="AC267" s="2099"/>
      <c r="AD267" s="2099"/>
    </row>
    <row r="268" spans="1:30">
      <c r="A268" s="3557">
        <v>253</v>
      </c>
      <c r="B268" s="3553" t="s">
        <v>5765</v>
      </c>
      <c r="C268" s="3558" t="s">
        <v>5766</v>
      </c>
      <c r="D268" s="3559" t="s">
        <v>5767</v>
      </c>
      <c r="E268" s="3560"/>
      <c r="F268" s="3557">
        <v>577</v>
      </c>
      <c r="G268" s="3553" t="s">
        <v>5768</v>
      </c>
      <c r="H268" s="3558" t="s">
        <v>5769</v>
      </c>
      <c r="I268" s="3559" t="s">
        <v>5770</v>
      </c>
      <c r="J268" s="3560"/>
      <c r="K268" s="3557">
        <v>901</v>
      </c>
      <c r="L268" s="3553" t="s">
        <v>5771</v>
      </c>
      <c r="M268" s="3558" t="s">
        <v>5772</v>
      </c>
      <c r="N268" s="3559" t="s">
        <v>5773</v>
      </c>
      <c r="O268" s="3560"/>
      <c r="P268" s="3557">
        <v>1225</v>
      </c>
      <c r="Q268" s="3553" t="s">
        <v>5774</v>
      </c>
      <c r="R268" s="3558" t="s">
        <v>5775</v>
      </c>
      <c r="S268" s="3559" t="s">
        <v>5776</v>
      </c>
      <c r="T268" s="2099"/>
      <c r="U268" s="2099"/>
      <c r="V268" s="2099"/>
      <c r="W268" s="2099"/>
      <c r="X268" s="2099"/>
      <c r="Y268" s="2099"/>
      <c r="Z268" s="2099"/>
      <c r="AA268" s="2099"/>
      <c r="AB268" s="2099"/>
      <c r="AC268" s="2099"/>
      <c r="AD268" s="2099"/>
    </row>
    <row r="269" spans="1:30">
      <c r="A269" s="3557">
        <v>254</v>
      </c>
      <c r="B269" s="3553" t="s">
        <v>5777</v>
      </c>
      <c r="C269" s="3558" t="s">
        <v>5778</v>
      </c>
      <c r="D269" s="3559" t="s">
        <v>5779</v>
      </c>
      <c r="E269" s="3560"/>
      <c r="F269" s="3557">
        <v>578</v>
      </c>
      <c r="G269" s="3553" t="s">
        <v>5780</v>
      </c>
      <c r="H269" s="3558" t="s">
        <v>5781</v>
      </c>
      <c r="I269" s="3559" t="s">
        <v>5782</v>
      </c>
      <c r="J269" s="3560"/>
      <c r="K269" s="3557">
        <v>902</v>
      </c>
      <c r="L269" s="3553" t="s">
        <v>5783</v>
      </c>
      <c r="M269" s="3558" t="s">
        <v>5784</v>
      </c>
      <c r="N269" s="3559" t="s">
        <v>5785</v>
      </c>
      <c r="O269" s="3560"/>
      <c r="P269" s="3557">
        <v>1226</v>
      </c>
      <c r="Q269" s="3553" t="s">
        <v>5786</v>
      </c>
      <c r="R269" s="3558" t="s">
        <v>5787</v>
      </c>
      <c r="S269" s="3559" t="s">
        <v>5788</v>
      </c>
      <c r="T269" s="2099"/>
      <c r="U269" s="2099"/>
      <c r="V269" s="2099"/>
      <c r="W269" s="2099"/>
      <c r="X269" s="2099"/>
      <c r="Y269" s="2099"/>
      <c r="Z269" s="2099"/>
      <c r="AA269" s="2099"/>
      <c r="AB269" s="2099"/>
      <c r="AC269" s="2099"/>
      <c r="AD269" s="2099"/>
    </row>
    <row r="270" spans="1:30">
      <c r="A270" s="3557">
        <v>255</v>
      </c>
      <c r="B270" s="3553" t="s">
        <v>5789</v>
      </c>
      <c r="C270" s="3558" t="s">
        <v>5790</v>
      </c>
      <c r="D270" s="3559" t="s">
        <v>5791</v>
      </c>
      <c r="E270" s="3560"/>
      <c r="F270" s="3557">
        <v>579</v>
      </c>
      <c r="G270" s="3553" t="s">
        <v>5792</v>
      </c>
      <c r="H270" s="3558" t="s">
        <v>5793</v>
      </c>
      <c r="I270" s="3559" t="s">
        <v>5794</v>
      </c>
      <c r="J270" s="3560"/>
      <c r="K270" s="3557">
        <v>903</v>
      </c>
      <c r="L270" s="3553" t="s">
        <v>5795</v>
      </c>
      <c r="M270" s="3558" t="s">
        <v>5796</v>
      </c>
      <c r="N270" s="3559" t="s">
        <v>5797</v>
      </c>
      <c r="O270" s="3560"/>
      <c r="P270" s="3557">
        <v>1227</v>
      </c>
      <c r="Q270" s="3553" t="s">
        <v>5798</v>
      </c>
      <c r="R270" s="3558" t="s">
        <v>5799</v>
      </c>
      <c r="S270" s="3559" t="s">
        <v>5800</v>
      </c>
      <c r="T270" s="2099"/>
      <c r="U270" s="2099"/>
      <c r="V270" s="2099"/>
      <c r="W270" s="2099"/>
      <c r="X270" s="2099"/>
      <c r="Y270" s="2099"/>
      <c r="Z270" s="2099"/>
      <c r="AA270" s="2099"/>
      <c r="AB270" s="2099"/>
      <c r="AC270" s="2099"/>
      <c r="AD270" s="2099"/>
    </row>
    <row r="271" spans="1:30">
      <c r="A271" s="3557">
        <v>256</v>
      </c>
      <c r="B271" s="3553" t="s">
        <v>5801</v>
      </c>
      <c r="C271" s="3558" t="s">
        <v>5802</v>
      </c>
      <c r="D271" s="3559" t="s">
        <v>5803</v>
      </c>
      <c r="E271" s="3560"/>
      <c r="F271" s="3557">
        <v>580</v>
      </c>
      <c r="G271" s="3553" t="s">
        <v>5804</v>
      </c>
      <c r="H271" s="3558" t="s">
        <v>5805</v>
      </c>
      <c r="I271" s="3559" t="s">
        <v>5806</v>
      </c>
      <c r="J271" s="3560"/>
      <c r="K271" s="3557">
        <v>904</v>
      </c>
      <c r="L271" s="3553" t="s">
        <v>5807</v>
      </c>
      <c r="M271" s="3558" t="s">
        <v>5808</v>
      </c>
      <c r="N271" s="3559" t="s">
        <v>5809</v>
      </c>
      <c r="O271" s="3560"/>
      <c r="P271" s="3557">
        <v>1228</v>
      </c>
      <c r="Q271" s="3553" t="s">
        <v>5810</v>
      </c>
      <c r="R271" s="3558" t="s">
        <v>5811</v>
      </c>
      <c r="S271" s="3559" t="s">
        <v>5812</v>
      </c>
      <c r="T271" s="2099"/>
      <c r="U271" s="2099"/>
      <c r="V271" s="2099"/>
      <c r="W271" s="2099"/>
      <c r="X271" s="2099"/>
      <c r="Y271" s="2099"/>
      <c r="Z271" s="2099"/>
      <c r="AA271" s="2099"/>
      <c r="AB271" s="2099"/>
      <c r="AC271" s="2099"/>
      <c r="AD271" s="2099"/>
    </row>
    <row r="272" spans="1:30">
      <c r="A272" s="3557">
        <v>257</v>
      </c>
      <c r="B272" s="3553" t="s">
        <v>5813</v>
      </c>
      <c r="C272" s="3558" t="s">
        <v>5814</v>
      </c>
      <c r="D272" s="3559" t="s">
        <v>5815</v>
      </c>
      <c r="E272" s="3560"/>
      <c r="F272" s="3557">
        <v>581</v>
      </c>
      <c r="G272" s="3553" t="s">
        <v>5816</v>
      </c>
      <c r="H272" s="3568" t="s">
        <v>5817</v>
      </c>
      <c r="I272" s="3559" t="s">
        <v>5818</v>
      </c>
      <c r="J272" s="3560"/>
      <c r="K272" s="3557">
        <v>905</v>
      </c>
      <c r="L272" s="3553" t="s">
        <v>5819</v>
      </c>
      <c r="M272" s="3558" t="s">
        <v>5820</v>
      </c>
      <c r="N272" s="3559" t="s">
        <v>5821</v>
      </c>
      <c r="O272" s="3560"/>
      <c r="P272" s="3557">
        <v>1229</v>
      </c>
      <c r="Q272" s="3553" t="s">
        <v>5822</v>
      </c>
      <c r="R272" s="3558" t="s">
        <v>5823</v>
      </c>
      <c r="S272" s="3559" t="s">
        <v>5824</v>
      </c>
      <c r="T272" s="2099"/>
      <c r="U272" s="2099"/>
      <c r="V272" s="2099"/>
      <c r="W272" s="2099"/>
      <c r="X272" s="2099"/>
      <c r="Y272" s="2099"/>
      <c r="Z272" s="2099"/>
      <c r="AA272" s="2099"/>
      <c r="AB272" s="2099"/>
      <c r="AC272" s="2099"/>
      <c r="AD272" s="2099"/>
    </row>
    <row r="273" spans="1:30">
      <c r="A273" s="3557">
        <v>258</v>
      </c>
      <c r="B273" s="3553" t="s">
        <v>5825</v>
      </c>
      <c r="C273" s="3558" t="s">
        <v>5826</v>
      </c>
      <c r="D273" s="3559" t="s">
        <v>5827</v>
      </c>
      <c r="E273" s="3560"/>
      <c r="F273" s="3557">
        <v>582</v>
      </c>
      <c r="G273" s="3553" t="s">
        <v>5828</v>
      </c>
      <c r="H273" s="3558" t="s">
        <v>5829</v>
      </c>
      <c r="I273" s="3559" t="s">
        <v>5830</v>
      </c>
      <c r="J273" s="3560"/>
      <c r="K273" s="3557">
        <v>906</v>
      </c>
      <c r="L273" s="3553" t="s">
        <v>5831</v>
      </c>
      <c r="M273" s="3558" t="s">
        <v>5832</v>
      </c>
      <c r="N273" s="3559" t="s">
        <v>5833</v>
      </c>
      <c r="O273" s="3560"/>
      <c r="P273" s="3557">
        <v>1230</v>
      </c>
      <c r="Q273" s="3553" t="s">
        <v>5834</v>
      </c>
      <c r="R273" s="3558" t="s">
        <v>5835</v>
      </c>
      <c r="S273" s="3559" t="s">
        <v>5836</v>
      </c>
      <c r="T273" s="2099"/>
      <c r="U273" s="2099"/>
      <c r="V273" s="2099"/>
      <c r="W273" s="2099"/>
      <c r="X273" s="2099"/>
      <c r="Y273" s="2099"/>
      <c r="Z273" s="2099"/>
      <c r="AA273" s="2099"/>
      <c r="AB273" s="2099"/>
      <c r="AC273" s="2099"/>
      <c r="AD273" s="2099"/>
    </row>
    <row r="274" spans="1:30">
      <c r="A274" s="3557">
        <v>259</v>
      </c>
      <c r="B274" s="3553" t="s">
        <v>5837</v>
      </c>
      <c r="C274" s="3558" t="s">
        <v>5838</v>
      </c>
      <c r="D274" s="3559" t="s">
        <v>5839</v>
      </c>
      <c r="E274" s="3560"/>
      <c r="F274" s="3557">
        <v>583</v>
      </c>
      <c r="G274" s="3553" t="s">
        <v>5840</v>
      </c>
      <c r="H274" s="3558" t="s">
        <v>5841</v>
      </c>
      <c r="I274" s="3559" t="s">
        <v>5842</v>
      </c>
      <c r="J274" s="3560"/>
      <c r="K274" s="3557">
        <v>907</v>
      </c>
      <c r="L274" s="3553" t="s">
        <v>5843</v>
      </c>
      <c r="M274" s="3558" t="s">
        <v>5844</v>
      </c>
      <c r="N274" s="3559" t="s">
        <v>5845</v>
      </c>
      <c r="O274" s="3560"/>
      <c r="P274" s="3557">
        <v>1231</v>
      </c>
      <c r="Q274" s="3553" t="s">
        <v>5846</v>
      </c>
      <c r="R274" s="3558" t="s">
        <v>5847</v>
      </c>
      <c r="S274" s="3559" t="s">
        <v>5848</v>
      </c>
      <c r="T274" s="2099"/>
      <c r="U274" s="2099"/>
      <c r="V274" s="2099"/>
      <c r="W274" s="2099"/>
      <c r="X274" s="2099"/>
      <c r="Y274" s="2099"/>
      <c r="Z274" s="2099"/>
      <c r="AA274" s="2099"/>
      <c r="AB274" s="2099"/>
      <c r="AC274" s="2099"/>
      <c r="AD274" s="2099"/>
    </row>
    <row r="275" spans="1:30">
      <c r="A275" s="3557">
        <v>260</v>
      </c>
      <c r="B275" s="3553" t="s">
        <v>5849</v>
      </c>
      <c r="C275" s="3558" t="s">
        <v>5850</v>
      </c>
      <c r="D275" s="3559" t="s">
        <v>5851</v>
      </c>
      <c r="E275" s="3560"/>
      <c r="F275" s="3557">
        <v>584</v>
      </c>
      <c r="G275" s="3553" t="s">
        <v>5852</v>
      </c>
      <c r="H275" s="3558" t="s">
        <v>5853</v>
      </c>
      <c r="I275" s="3559" t="s">
        <v>5854</v>
      </c>
      <c r="J275" s="3560"/>
      <c r="K275" s="3557">
        <v>908</v>
      </c>
      <c r="L275" s="3553" t="s">
        <v>5855</v>
      </c>
      <c r="M275" s="3558" t="s">
        <v>5856</v>
      </c>
      <c r="N275" s="3559" t="s">
        <v>5857</v>
      </c>
      <c r="O275" s="3560"/>
      <c r="P275" s="3557">
        <v>1232</v>
      </c>
      <c r="Q275" s="3553" t="s">
        <v>5858</v>
      </c>
      <c r="R275" s="3558" t="s">
        <v>5859</v>
      </c>
      <c r="S275" s="3559" t="s">
        <v>5860</v>
      </c>
      <c r="T275" s="2099"/>
      <c r="U275" s="2099"/>
      <c r="V275" s="2099"/>
      <c r="W275" s="2099"/>
      <c r="X275" s="2099"/>
      <c r="Y275" s="2099"/>
      <c r="Z275" s="2099"/>
      <c r="AA275" s="2099"/>
      <c r="AB275" s="2099"/>
      <c r="AC275" s="2099"/>
      <c r="AD275" s="2099"/>
    </row>
    <row r="276" spans="1:30">
      <c r="A276" s="3557">
        <v>261</v>
      </c>
      <c r="B276" s="3553" t="s">
        <v>5861</v>
      </c>
      <c r="C276" s="3558" t="s">
        <v>5862</v>
      </c>
      <c r="D276" s="3559" t="s">
        <v>5863</v>
      </c>
      <c r="E276" s="3560"/>
      <c r="F276" s="3557">
        <v>585</v>
      </c>
      <c r="G276" s="3553" t="s">
        <v>5864</v>
      </c>
      <c r="H276" s="3558" t="s">
        <v>5865</v>
      </c>
      <c r="I276" s="3559" t="s">
        <v>5866</v>
      </c>
      <c r="J276" s="3560"/>
      <c r="K276" s="3557">
        <v>909</v>
      </c>
      <c r="L276" s="3553" t="s">
        <v>5867</v>
      </c>
      <c r="M276" s="3558" t="s">
        <v>5868</v>
      </c>
      <c r="N276" s="3559" t="s">
        <v>5869</v>
      </c>
      <c r="O276" s="3560"/>
      <c r="P276" s="3557">
        <v>1233</v>
      </c>
      <c r="Q276" s="3553" t="s">
        <v>5870</v>
      </c>
      <c r="R276" s="3558" t="s">
        <v>5871</v>
      </c>
      <c r="S276" s="3559" t="s">
        <v>5872</v>
      </c>
      <c r="T276" s="2099"/>
      <c r="U276" s="2099"/>
      <c r="V276" s="2099"/>
      <c r="W276" s="2099"/>
      <c r="X276" s="2099"/>
      <c r="Y276" s="2099"/>
      <c r="Z276" s="2099"/>
      <c r="AA276" s="2099"/>
      <c r="AB276" s="2099"/>
      <c r="AC276" s="2099"/>
      <c r="AD276" s="2099"/>
    </row>
    <row r="277" spans="1:30">
      <c r="A277" s="3557">
        <v>262</v>
      </c>
      <c r="B277" s="3553" t="s">
        <v>5873</v>
      </c>
      <c r="C277" s="3558" t="s">
        <v>5874</v>
      </c>
      <c r="D277" s="3559" t="s">
        <v>5875</v>
      </c>
      <c r="E277" s="3560"/>
      <c r="F277" s="3557">
        <v>586</v>
      </c>
      <c r="G277" s="3553" t="s">
        <v>5876</v>
      </c>
      <c r="H277" s="3558" t="s">
        <v>5877</v>
      </c>
      <c r="I277" s="3559" t="s">
        <v>5878</v>
      </c>
      <c r="J277" s="3560"/>
      <c r="K277" s="3557">
        <v>910</v>
      </c>
      <c r="L277" s="3553" t="s">
        <v>5879</v>
      </c>
      <c r="M277" s="3558" t="s">
        <v>5880</v>
      </c>
      <c r="N277" s="3559" t="s">
        <v>5881</v>
      </c>
      <c r="O277" s="3560"/>
      <c r="P277" s="3557">
        <v>1234</v>
      </c>
      <c r="Q277" s="3553" t="s">
        <v>5882</v>
      </c>
      <c r="R277" s="3558" t="s">
        <v>5883</v>
      </c>
      <c r="S277" s="3559" t="s">
        <v>5884</v>
      </c>
      <c r="T277" s="2099"/>
      <c r="U277" s="2099"/>
      <c r="V277" s="2099"/>
      <c r="W277" s="2099"/>
      <c r="X277" s="2099"/>
      <c r="Y277" s="2099"/>
      <c r="Z277" s="2099"/>
      <c r="AA277" s="2099"/>
      <c r="AB277" s="2099"/>
      <c r="AC277" s="2099"/>
      <c r="AD277" s="2099"/>
    </row>
    <row r="278" spans="1:30">
      <c r="A278" s="3557">
        <v>263</v>
      </c>
      <c r="B278" s="3553" t="s">
        <v>5885</v>
      </c>
      <c r="C278" s="3558" t="s">
        <v>5886</v>
      </c>
      <c r="D278" s="3559" t="s">
        <v>5887</v>
      </c>
      <c r="E278" s="3560"/>
      <c r="F278" s="3557">
        <v>587</v>
      </c>
      <c r="G278" s="3553" t="s">
        <v>5888</v>
      </c>
      <c r="H278" s="3558" t="s">
        <v>5889</v>
      </c>
      <c r="I278" s="3559" t="s">
        <v>5890</v>
      </c>
      <c r="J278" s="3560"/>
      <c r="K278" s="3557">
        <v>911</v>
      </c>
      <c r="L278" s="3553" t="s">
        <v>5891</v>
      </c>
      <c r="M278" s="3558" t="s">
        <v>5892</v>
      </c>
      <c r="N278" s="3559" t="s">
        <v>5893</v>
      </c>
      <c r="O278" s="3560"/>
      <c r="P278" s="3557">
        <v>1235</v>
      </c>
      <c r="Q278" s="3553" t="s">
        <v>5894</v>
      </c>
      <c r="R278" s="3558" t="s">
        <v>5895</v>
      </c>
      <c r="S278" s="3559" t="s">
        <v>5896</v>
      </c>
      <c r="T278" s="2099"/>
      <c r="U278" s="2099"/>
      <c r="V278" s="2099"/>
      <c r="W278" s="2099"/>
      <c r="X278" s="2099"/>
      <c r="Y278" s="2099"/>
      <c r="Z278" s="2099"/>
      <c r="AA278" s="2099"/>
      <c r="AB278" s="2099"/>
      <c r="AC278" s="2099"/>
      <c r="AD278" s="2099"/>
    </row>
    <row r="279" spans="1:30">
      <c r="A279" s="3557">
        <v>264</v>
      </c>
      <c r="B279" s="3553" t="s">
        <v>5897</v>
      </c>
      <c r="C279" s="3558" t="s">
        <v>5898</v>
      </c>
      <c r="D279" s="3559" t="s">
        <v>5899</v>
      </c>
      <c r="E279" s="3560"/>
      <c r="F279" s="3557">
        <v>588</v>
      </c>
      <c r="G279" s="3553" t="s">
        <v>5900</v>
      </c>
      <c r="H279" s="3558" t="s">
        <v>5901</v>
      </c>
      <c r="I279" s="3559" t="s">
        <v>5902</v>
      </c>
      <c r="J279" s="3560"/>
      <c r="K279" s="3557">
        <v>912</v>
      </c>
      <c r="L279" s="3553" t="s">
        <v>5903</v>
      </c>
      <c r="M279" s="3558" t="s">
        <v>5904</v>
      </c>
      <c r="N279" s="3559" t="s">
        <v>5905</v>
      </c>
      <c r="O279" s="3560"/>
      <c r="P279" s="3557">
        <v>1236</v>
      </c>
      <c r="Q279" s="3553" t="s">
        <v>5906</v>
      </c>
      <c r="R279" s="3558" t="s">
        <v>5907</v>
      </c>
      <c r="S279" s="3559" t="s">
        <v>5908</v>
      </c>
      <c r="T279" s="2099"/>
      <c r="U279" s="2099"/>
      <c r="V279" s="2099"/>
      <c r="W279" s="2099"/>
      <c r="X279" s="2099"/>
      <c r="Y279" s="2099"/>
      <c r="Z279" s="2099"/>
      <c r="AA279" s="2099"/>
      <c r="AB279" s="2099"/>
      <c r="AC279" s="2099"/>
      <c r="AD279" s="2099"/>
    </row>
    <row r="280" spans="1:30">
      <c r="A280" s="3557">
        <v>265</v>
      </c>
      <c r="B280" s="3553" t="s">
        <v>5909</v>
      </c>
      <c r="C280" s="3558" t="s">
        <v>5910</v>
      </c>
      <c r="D280" s="3559" t="s">
        <v>5911</v>
      </c>
      <c r="E280" s="3560"/>
      <c r="F280" s="3557">
        <v>589</v>
      </c>
      <c r="G280" s="3553" t="s">
        <v>5912</v>
      </c>
      <c r="H280" s="3558" t="s">
        <v>5913</v>
      </c>
      <c r="I280" s="3559" t="s">
        <v>5914</v>
      </c>
      <c r="J280" s="3560"/>
      <c r="K280" s="3557">
        <v>913</v>
      </c>
      <c r="L280" s="3553" t="s">
        <v>5915</v>
      </c>
      <c r="M280" s="3558" t="s">
        <v>5916</v>
      </c>
      <c r="N280" s="3559" t="s">
        <v>5917</v>
      </c>
      <c r="O280" s="3560"/>
      <c r="P280" s="3557">
        <v>1237</v>
      </c>
      <c r="Q280" s="3553" t="s">
        <v>5918</v>
      </c>
      <c r="R280" s="3558" t="s">
        <v>5919</v>
      </c>
      <c r="S280" s="3559" t="s">
        <v>5920</v>
      </c>
      <c r="T280" s="2099"/>
      <c r="U280" s="2099"/>
      <c r="V280" s="2099"/>
      <c r="W280" s="2099"/>
      <c r="X280" s="2099"/>
      <c r="Y280" s="2099"/>
      <c r="Z280" s="2099"/>
      <c r="AA280" s="2099"/>
      <c r="AB280" s="2099"/>
      <c r="AC280" s="2099"/>
      <c r="AD280" s="2099"/>
    </row>
    <row r="281" spans="1:30">
      <c r="A281" s="3557">
        <v>266</v>
      </c>
      <c r="B281" s="3553" t="s">
        <v>5921</v>
      </c>
      <c r="C281" s="3558" t="s">
        <v>5922</v>
      </c>
      <c r="D281" s="3559" t="s">
        <v>5923</v>
      </c>
      <c r="E281" s="3560"/>
      <c r="F281" s="3557">
        <v>590</v>
      </c>
      <c r="G281" s="3553" t="s">
        <v>5924</v>
      </c>
      <c r="H281" s="3558" t="s">
        <v>5925</v>
      </c>
      <c r="I281" s="3559" t="s">
        <v>5926</v>
      </c>
      <c r="J281" s="3560"/>
      <c r="K281" s="3557">
        <v>914</v>
      </c>
      <c r="L281" s="3553" t="s">
        <v>5927</v>
      </c>
      <c r="M281" s="3558" t="s">
        <v>5928</v>
      </c>
      <c r="N281" s="3559" t="s">
        <v>5929</v>
      </c>
      <c r="O281" s="3560"/>
      <c r="P281" s="3557">
        <v>1238</v>
      </c>
      <c r="Q281" s="3553" t="s">
        <v>5930</v>
      </c>
      <c r="R281" s="3558" t="s">
        <v>5931</v>
      </c>
      <c r="S281" s="3559" t="s">
        <v>5932</v>
      </c>
      <c r="T281" s="2099"/>
      <c r="U281" s="2099"/>
      <c r="V281" s="2099"/>
      <c r="W281" s="2099"/>
      <c r="X281" s="2099"/>
      <c r="Y281" s="2099"/>
      <c r="Z281" s="2099"/>
      <c r="AA281" s="2099"/>
      <c r="AB281" s="2099"/>
      <c r="AC281" s="2099"/>
      <c r="AD281" s="2099"/>
    </row>
    <row r="282" spans="1:30">
      <c r="A282" s="3557">
        <v>267</v>
      </c>
      <c r="B282" s="3553" t="s">
        <v>5933</v>
      </c>
      <c r="C282" s="3558" t="s">
        <v>5934</v>
      </c>
      <c r="D282" s="3559" t="s">
        <v>5935</v>
      </c>
      <c r="E282" s="3560"/>
      <c r="F282" s="3557">
        <v>591</v>
      </c>
      <c r="G282" s="3553" t="s">
        <v>5936</v>
      </c>
      <c r="H282" s="3558" t="s">
        <v>5937</v>
      </c>
      <c r="I282" s="3559" t="s">
        <v>5938</v>
      </c>
      <c r="J282" s="3560"/>
      <c r="K282" s="3557">
        <v>915</v>
      </c>
      <c r="L282" s="3553" t="s">
        <v>5939</v>
      </c>
      <c r="M282" s="3558" t="s">
        <v>5940</v>
      </c>
      <c r="N282" s="3559" t="s">
        <v>5941</v>
      </c>
      <c r="O282" s="3560"/>
      <c r="P282" s="3557">
        <v>1239</v>
      </c>
      <c r="Q282" s="3553" t="s">
        <v>5942</v>
      </c>
      <c r="R282" s="3558" t="s">
        <v>5943</v>
      </c>
      <c r="S282" s="3559" t="s">
        <v>5944</v>
      </c>
      <c r="T282" s="2099"/>
      <c r="U282" s="2099"/>
      <c r="V282" s="2099"/>
      <c r="W282" s="2099"/>
      <c r="X282" s="2099"/>
      <c r="Y282" s="2099"/>
      <c r="Z282" s="2099"/>
      <c r="AA282" s="2099"/>
      <c r="AB282" s="2099"/>
      <c r="AC282" s="2099"/>
      <c r="AD282" s="2099"/>
    </row>
    <row r="283" spans="1:30">
      <c r="A283" s="3557">
        <v>268</v>
      </c>
      <c r="B283" s="3553" t="s">
        <v>5945</v>
      </c>
      <c r="C283" s="3558" t="s">
        <v>5946</v>
      </c>
      <c r="D283" s="3559" t="s">
        <v>5947</v>
      </c>
      <c r="E283" s="3560"/>
      <c r="F283" s="3557">
        <v>592</v>
      </c>
      <c r="G283" s="3553" t="s">
        <v>5948</v>
      </c>
      <c r="H283" s="3558" t="s">
        <v>5949</v>
      </c>
      <c r="I283" s="3559" t="s">
        <v>5950</v>
      </c>
      <c r="J283" s="3560"/>
      <c r="K283" s="3557">
        <v>916</v>
      </c>
      <c r="L283" s="3553" t="s">
        <v>5951</v>
      </c>
      <c r="M283" s="3558" t="s">
        <v>5952</v>
      </c>
      <c r="N283" s="3559" t="s">
        <v>5953</v>
      </c>
      <c r="O283" s="3560"/>
      <c r="P283" s="3557">
        <v>1240</v>
      </c>
      <c r="Q283" s="3553" t="s">
        <v>5954</v>
      </c>
      <c r="R283" s="3558" t="s">
        <v>5955</v>
      </c>
      <c r="S283" s="3559" t="s">
        <v>5956</v>
      </c>
      <c r="T283" s="2099"/>
      <c r="U283" s="2099"/>
      <c r="V283" s="2099"/>
      <c r="W283" s="2099"/>
      <c r="X283" s="2099"/>
      <c r="Y283" s="2099"/>
      <c r="Z283" s="2099"/>
      <c r="AA283" s="2099"/>
      <c r="AB283" s="2099"/>
      <c r="AC283" s="2099"/>
      <c r="AD283" s="2099"/>
    </row>
    <row r="284" spans="1:30">
      <c r="A284" s="3557">
        <v>269</v>
      </c>
      <c r="B284" s="3553" t="s">
        <v>5957</v>
      </c>
      <c r="C284" s="3558" t="s">
        <v>5958</v>
      </c>
      <c r="D284" s="3559" t="s">
        <v>5959</v>
      </c>
      <c r="E284" s="3560"/>
      <c r="F284" s="3557">
        <v>593</v>
      </c>
      <c r="G284" s="3553" t="s">
        <v>5960</v>
      </c>
      <c r="H284" s="3558" t="s">
        <v>5961</v>
      </c>
      <c r="I284" s="3559" t="s">
        <v>5962</v>
      </c>
      <c r="J284" s="3560"/>
      <c r="K284" s="3557">
        <v>917</v>
      </c>
      <c r="L284" s="3553" t="s">
        <v>5963</v>
      </c>
      <c r="M284" s="3558" t="s">
        <v>5964</v>
      </c>
      <c r="N284" s="3559" t="s">
        <v>5965</v>
      </c>
      <c r="O284" s="3560"/>
      <c r="P284" s="3557">
        <v>1241</v>
      </c>
      <c r="Q284" s="3553" t="s">
        <v>5966</v>
      </c>
      <c r="R284" s="3558" t="s">
        <v>5967</v>
      </c>
      <c r="S284" s="3559" t="s">
        <v>5968</v>
      </c>
      <c r="T284" s="2099"/>
      <c r="U284" s="2099"/>
      <c r="V284" s="2099"/>
      <c r="W284" s="2099"/>
      <c r="X284" s="2099"/>
      <c r="Y284" s="2099"/>
      <c r="Z284" s="2099"/>
      <c r="AA284" s="2099"/>
      <c r="AB284" s="2099"/>
      <c r="AC284" s="2099"/>
      <c r="AD284" s="2099"/>
    </row>
    <row r="285" spans="1:30">
      <c r="A285" s="3557">
        <v>270</v>
      </c>
      <c r="B285" s="3553" t="s">
        <v>5969</v>
      </c>
      <c r="C285" s="3558" t="s">
        <v>5970</v>
      </c>
      <c r="D285" s="3559" t="s">
        <v>5971</v>
      </c>
      <c r="E285" s="3560"/>
      <c r="F285" s="3557">
        <v>594</v>
      </c>
      <c r="G285" s="3553" t="s">
        <v>5972</v>
      </c>
      <c r="H285" s="3558" t="s">
        <v>5973</v>
      </c>
      <c r="I285" s="3559" t="s">
        <v>5974</v>
      </c>
      <c r="J285" s="3560"/>
      <c r="K285" s="3557">
        <v>918</v>
      </c>
      <c r="L285" s="3553" t="s">
        <v>5975</v>
      </c>
      <c r="M285" s="3558" t="s">
        <v>5976</v>
      </c>
      <c r="N285" s="3559" t="s">
        <v>5977</v>
      </c>
      <c r="O285" s="3560"/>
      <c r="P285" s="3557">
        <v>1242</v>
      </c>
      <c r="Q285" s="3553" t="s">
        <v>5978</v>
      </c>
      <c r="R285" s="3558" t="s">
        <v>5979</v>
      </c>
      <c r="S285" s="3559" t="s">
        <v>5980</v>
      </c>
      <c r="T285" s="2099"/>
      <c r="U285" s="2099"/>
      <c r="V285" s="2099"/>
      <c r="W285" s="2099"/>
      <c r="X285" s="2099"/>
      <c r="Y285" s="2099"/>
      <c r="Z285" s="2099"/>
      <c r="AA285" s="2099"/>
      <c r="AB285" s="2099"/>
      <c r="AC285" s="2099"/>
      <c r="AD285" s="2099"/>
    </row>
    <row r="286" spans="1:30">
      <c r="A286" s="3557">
        <v>271</v>
      </c>
      <c r="B286" s="3553" t="s">
        <v>5981</v>
      </c>
      <c r="C286" s="3558" t="s">
        <v>5982</v>
      </c>
      <c r="D286" s="3559" t="s">
        <v>5983</v>
      </c>
      <c r="E286" s="3560"/>
      <c r="F286" s="3557">
        <v>595</v>
      </c>
      <c r="G286" s="3553" t="s">
        <v>5984</v>
      </c>
      <c r="H286" s="3558" t="s">
        <v>5985</v>
      </c>
      <c r="I286" s="3559" t="s">
        <v>5986</v>
      </c>
      <c r="J286" s="3560"/>
      <c r="K286" s="3557">
        <v>919</v>
      </c>
      <c r="L286" s="3553" t="s">
        <v>5987</v>
      </c>
      <c r="M286" s="3558" t="s">
        <v>5988</v>
      </c>
      <c r="N286" s="3559" t="s">
        <v>5989</v>
      </c>
      <c r="O286" s="3560"/>
      <c r="P286" s="3557">
        <v>1243</v>
      </c>
      <c r="Q286" s="3553" t="s">
        <v>5990</v>
      </c>
      <c r="R286" s="3558" t="s">
        <v>5991</v>
      </c>
      <c r="S286" s="3559" t="s">
        <v>5992</v>
      </c>
      <c r="T286" s="2099"/>
      <c r="U286" s="2099"/>
      <c r="V286" s="2099"/>
      <c r="W286" s="2099"/>
      <c r="X286" s="2099"/>
      <c r="Y286" s="2099"/>
      <c r="Z286" s="2099"/>
      <c r="AA286" s="2099"/>
      <c r="AB286" s="2099"/>
      <c r="AC286" s="2099"/>
      <c r="AD286" s="2099"/>
    </row>
    <row r="287" spans="1:30">
      <c r="A287" s="3557">
        <v>272</v>
      </c>
      <c r="B287" s="3553" t="s">
        <v>5993</v>
      </c>
      <c r="C287" s="3558" t="s">
        <v>5994</v>
      </c>
      <c r="D287" s="3559" t="s">
        <v>5995</v>
      </c>
      <c r="E287" s="3560"/>
      <c r="F287" s="3557">
        <v>596</v>
      </c>
      <c r="G287" s="3553" t="s">
        <v>5996</v>
      </c>
      <c r="H287" s="3558" t="s">
        <v>5997</v>
      </c>
      <c r="I287" s="3559" t="s">
        <v>5998</v>
      </c>
      <c r="J287" s="3560"/>
      <c r="K287" s="3557">
        <v>920</v>
      </c>
      <c r="L287" s="3553" t="s">
        <v>5999</v>
      </c>
      <c r="M287" s="3558" t="s">
        <v>6000</v>
      </c>
      <c r="N287" s="3559" t="s">
        <v>6001</v>
      </c>
      <c r="O287" s="3560"/>
      <c r="P287" s="3557">
        <v>1244</v>
      </c>
      <c r="Q287" s="3553" t="s">
        <v>6002</v>
      </c>
      <c r="R287" s="3558" t="s">
        <v>6003</v>
      </c>
      <c r="S287" s="3559" t="s">
        <v>6004</v>
      </c>
      <c r="T287" s="2099"/>
      <c r="U287" s="2099"/>
      <c r="V287" s="2099"/>
      <c r="W287" s="2099"/>
      <c r="X287" s="2099"/>
      <c r="Y287" s="2099"/>
      <c r="Z287" s="2099"/>
      <c r="AA287" s="2099"/>
      <c r="AB287" s="2099"/>
      <c r="AC287" s="2099"/>
      <c r="AD287" s="2099"/>
    </row>
    <row r="288" spans="1:30">
      <c r="A288" s="3557">
        <v>273</v>
      </c>
      <c r="B288" s="3553" t="s">
        <v>6005</v>
      </c>
      <c r="C288" s="3558" t="s">
        <v>6006</v>
      </c>
      <c r="D288" s="3559" t="s">
        <v>6007</v>
      </c>
      <c r="E288" s="3560"/>
      <c r="F288" s="3557">
        <v>597</v>
      </c>
      <c r="G288" s="3553" t="s">
        <v>6008</v>
      </c>
      <c r="H288" s="3558" t="s">
        <v>6009</v>
      </c>
      <c r="I288" s="3559" t="s">
        <v>6010</v>
      </c>
      <c r="J288" s="3560"/>
      <c r="K288" s="3557">
        <v>921</v>
      </c>
      <c r="L288" s="3553" t="s">
        <v>6011</v>
      </c>
      <c r="M288" s="3558" t="s">
        <v>6012</v>
      </c>
      <c r="N288" s="3559" t="s">
        <v>6013</v>
      </c>
      <c r="O288" s="3560"/>
      <c r="P288" s="3557">
        <v>1245</v>
      </c>
      <c r="Q288" s="3553" t="s">
        <v>6014</v>
      </c>
      <c r="R288" s="3558" t="s">
        <v>6015</v>
      </c>
      <c r="S288" s="3559" t="s">
        <v>6016</v>
      </c>
      <c r="T288" s="2099"/>
      <c r="U288" s="2099"/>
      <c r="V288" s="2099"/>
      <c r="W288" s="2099"/>
      <c r="X288" s="2099"/>
      <c r="Y288" s="2099"/>
      <c r="Z288" s="2099"/>
      <c r="AA288" s="2099"/>
      <c r="AB288" s="2099"/>
      <c r="AC288" s="2099"/>
      <c r="AD288" s="2099"/>
    </row>
    <row r="289" spans="1:30">
      <c r="A289" s="3557">
        <v>274</v>
      </c>
      <c r="B289" s="3553" t="s">
        <v>6017</v>
      </c>
      <c r="C289" s="3558" t="s">
        <v>6018</v>
      </c>
      <c r="D289" s="3559" t="s">
        <v>6019</v>
      </c>
      <c r="E289" s="3560"/>
      <c r="F289" s="3557">
        <v>598</v>
      </c>
      <c r="G289" s="3553" t="s">
        <v>6020</v>
      </c>
      <c r="H289" s="3558" t="s">
        <v>6021</v>
      </c>
      <c r="I289" s="3559" t="s">
        <v>6022</v>
      </c>
      <c r="J289" s="3560"/>
      <c r="K289" s="3557">
        <v>922</v>
      </c>
      <c r="L289" s="3553" t="s">
        <v>6023</v>
      </c>
      <c r="M289" s="3558" t="s">
        <v>6024</v>
      </c>
      <c r="N289" s="3559" t="s">
        <v>6025</v>
      </c>
      <c r="O289" s="3560"/>
      <c r="P289" s="3557">
        <v>1246</v>
      </c>
      <c r="Q289" s="3553" t="s">
        <v>6026</v>
      </c>
      <c r="R289" s="3558" t="s">
        <v>6027</v>
      </c>
      <c r="S289" s="3559" t="s">
        <v>6028</v>
      </c>
      <c r="T289" s="2099"/>
      <c r="U289" s="2099"/>
      <c r="V289" s="2099"/>
      <c r="W289" s="2099"/>
      <c r="X289" s="2099"/>
      <c r="Y289" s="2099"/>
      <c r="Z289" s="2099"/>
      <c r="AA289" s="2099"/>
      <c r="AB289" s="2099"/>
      <c r="AC289" s="2099"/>
      <c r="AD289" s="2099"/>
    </row>
    <row r="290" spans="1:30">
      <c r="A290" s="3557">
        <v>275</v>
      </c>
      <c r="B290" s="3553" t="s">
        <v>6029</v>
      </c>
      <c r="C290" s="3558" t="s">
        <v>6030</v>
      </c>
      <c r="D290" s="3559" t="s">
        <v>6031</v>
      </c>
      <c r="E290" s="3560"/>
      <c r="F290" s="3557">
        <v>599</v>
      </c>
      <c r="G290" s="3553" t="s">
        <v>6032</v>
      </c>
      <c r="H290" s="3558" t="s">
        <v>6033</v>
      </c>
      <c r="I290" s="3559" t="s">
        <v>6034</v>
      </c>
      <c r="J290" s="3560"/>
      <c r="K290" s="3557">
        <v>923</v>
      </c>
      <c r="L290" s="3553" t="s">
        <v>6035</v>
      </c>
      <c r="M290" s="3558" t="s">
        <v>6036</v>
      </c>
      <c r="N290" s="3559" t="s">
        <v>6037</v>
      </c>
      <c r="O290" s="3560"/>
      <c r="P290" s="3557">
        <v>1247</v>
      </c>
      <c r="Q290" s="3553" t="s">
        <v>6038</v>
      </c>
      <c r="R290" s="3558" t="s">
        <v>6039</v>
      </c>
      <c r="S290" s="3559" t="s">
        <v>6040</v>
      </c>
      <c r="T290" s="2099"/>
      <c r="U290" s="2099"/>
      <c r="V290" s="2099"/>
      <c r="W290" s="2099"/>
      <c r="X290" s="2099"/>
      <c r="Y290" s="2099"/>
      <c r="Z290" s="2099"/>
      <c r="AA290" s="2099"/>
      <c r="AB290" s="2099"/>
      <c r="AC290" s="2099"/>
      <c r="AD290" s="2099"/>
    </row>
    <row r="291" spans="1:30">
      <c r="A291" s="3557">
        <v>276</v>
      </c>
      <c r="B291" s="3553" t="s">
        <v>6041</v>
      </c>
      <c r="C291" s="3558" t="s">
        <v>6042</v>
      </c>
      <c r="D291" s="3559" t="s">
        <v>6043</v>
      </c>
      <c r="E291" s="3560"/>
      <c r="F291" s="3557">
        <v>600</v>
      </c>
      <c r="G291" s="3553" t="s">
        <v>6044</v>
      </c>
      <c r="H291" s="3558" t="s">
        <v>6045</v>
      </c>
      <c r="I291" s="3559" t="s">
        <v>6046</v>
      </c>
      <c r="J291" s="3560"/>
      <c r="K291" s="3557">
        <v>924</v>
      </c>
      <c r="L291" s="3553" t="s">
        <v>6047</v>
      </c>
      <c r="M291" s="3558" t="s">
        <v>6048</v>
      </c>
      <c r="N291" s="3559" t="s">
        <v>6049</v>
      </c>
      <c r="O291" s="3560"/>
      <c r="P291" s="3557">
        <v>1248</v>
      </c>
      <c r="Q291" s="3553" t="s">
        <v>6050</v>
      </c>
      <c r="R291" s="3558" t="s">
        <v>6051</v>
      </c>
      <c r="S291" s="3559" t="s">
        <v>6052</v>
      </c>
      <c r="T291" s="2099"/>
      <c r="U291" s="2099"/>
      <c r="V291" s="2099"/>
      <c r="W291" s="2099"/>
      <c r="X291" s="2099"/>
      <c r="Y291" s="2099"/>
      <c r="Z291" s="2099"/>
      <c r="AA291" s="2099"/>
      <c r="AB291" s="2099"/>
      <c r="AC291" s="2099"/>
      <c r="AD291" s="2099"/>
    </row>
    <row r="292" spans="1:30">
      <c r="A292" s="3557">
        <v>277</v>
      </c>
      <c r="B292" s="3553" t="s">
        <v>6053</v>
      </c>
      <c r="C292" s="3558" t="s">
        <v>6054</v>
      </c>
      <c r="D292" s="3559" t="s">
        <v>6055</v>
      </c>
      <c r="E292" s="3560"/>
      <c r="F292" s="3557">
        <v>601</v>
      </c>
      <c r="G292" s="3553" t="s">
        <v>6056</v>
      </c>
      <c r="H292" s="3558" t="s">
        <v>6057</v>
      </c>
      <c r="I292" s="3559" t="s">
        <v>6058</v>
      </c>
      <c r="J292" s="3560"/>
      <c r="K292" s="3557">
        <v>925</v>
      </c>
      <c r="L292" s="3553" t="s">
        <v>6059</v>
      </c>
      <c r="M292" s="3558" t="s">
        <v>6060</v>
      </c>
      <c r="N292" s="3559" t="s">
        <v>6061</v>
      </c>
      <c r="O292" s="3560"/>
      <c r="P292" s="3557">
        <v>1249</v>
      </c>
      <c r="Q292" s="3553" t="s">
        <v>6062</v>
      </c>
      <c r="R292" s="3558" t="s">
        <v>6063</v>
      </c>
      <c r="S292" s="3559" t="s">
        <v>6064</v>
      </c>
      <c r="T292" s="2099"/>
      <c r="U292" s="2099"/>
      <c r="V292" s="2099"/>
      <c r="W292" s="2099"/>
      <c r="X292" s="2099"/>
      <c r="Y292" s="2099"/>
      <c r="Z292" s="2099"/>
      <c r="AA292" s="2099"/>
      <c r="AB292" s="2099"/>
      <c r="AC292" s="2099"/>
      <c r="AD292" s="2099"/>
    </row>
    <row r="293" spans="1:30">
      <c r="A293" s="3557">
        <v>278</v>
      </c>
      <c r="B293" s="3553" t="s">
        <v>6065</v>
      </c>
      <c r="C293" s="3558" t="s">
        <v>6066</v>
      </c>
      <c r="D293" s="3559" t="s">
        <v>6067</v>
      </c>
      <c r="E293" s="3560"/>
      <c r="F293" s="3557">
        <v>602</v>
      </c>
      <c r="G293" s="3553" t="s">
        <v>6068</v>
      </c>
      <c r="H293" s="3558" t="s">
        <v>6069</v>
      </c>
      <c r="I293" s="3559" t="s">
        <v>6070</v>
      </c>
      <c r="J293" s="3560"/>
      <c r="K293" s="3557">
        <v>926</v>
      </c>
      <c r="L293" s="3553" t="s">
        <v>6071</v>
      </c>
      <c r="M293" s="3558" t="s">
        <v>6072</v>
      </c>
      <c r="N293" s="3559" t="s">
        <v>6073</v>
      </c>
      <c r="O293" s="3560"/>
      <c r="P293" s="3557">
        <v>1250</v>
      </c>
      <c r="Q293" s="3553" t="s">
        <v>6074</v>
      </c>
      <c r="R293" s="3558" t="s">
        <v>6075</v>
      </c>
      <c r="S293" s="3559" t="s">
        <v>6076</v>
      </c>
      <c r="T293" s="2099"/>
      <c r="U293" s="2099"/>
      <c r="V293" s="2099"/>
      <c r="W293" s="2099"/>
      <c r="X293" s="2099"/>
      <c r="Y293" s="2099"/>
      <c r="Z293" s="2099"/>
      <c r="AA293" s="2099"/>
      <c r="AB293" s="2099"/>
      <c r="AC293" s="2099"/>
      <c r="AD293" s="2099"/>
    </row>
    <row r="294" spans="1:30">
      <c r="A294" s="3557">
        <v>279</v>
      </c>
      <c r="B294" s="3553" t="s">
        <v>6077</v>
      </c>
      <c r="C294" s="3558" t="s">
        <v>6078</v>
      </c>
      <c r="D294" s="3559" t="s">
        <v>6079</v>
      </c>
      <c r="E294" s="3560"/>
      <c r="F294" s="3557">
        <v>603</v>
      </c>
      <c r="G294" s="3553" t="s">
        <v>6080</v>
      </c>
      <c r="H294" s="3558" t="s">
        <v>6081</v>
      </c>
      <c r="I294" s="3559" t="s">
        <v>6082</v>
      </c>
      <c r="J294" s="3560"/>
      <c r="K294" s="3557">
        <v>927</v>
      </c>
      <c r="L294" s="3553" t="s">
        <v>6083</v>
      </c>
      <c r="M294" s="3558" t="s">
        <v>6084</v>
      </c>
      <c r="N294" s="3559" t="s">
        <v>6085</v>
      </c>
      <c r="O294" s="3560"/>
      <c r="P294" s="3557">
        <v>1251</v>
      </c>
      <c r="Q294" s="3553" t="s">
        <v>6086</v>
      </c>
      <c r="R294" s="3558" t="s">
        <v>6087</v>
      </c>
      <c r="S294" s="3559" t="s">
        <v>6088</v>
      </c>
      <c r="T294" s="2099"/>
      <c r="U294" s="2099"/>
      <c r="V294" s="2099"/>
      <c r="W294" s="2099"/>
      <c r="X294" s="2099"/>
      <c r="Y294" s="2099"/>
      <c r="Z294" s="2099"/>
      <c r="AA294" s="2099"/>
      <c r="AB294" s="2099"/>
      <c r="AC294" s="2099"/>
      <c r="AD294" s="2099"/>
    </row>
    <row r="295" spans="1:30">
      <c r="A295" s="3557">
        <v>280</v>
      </c>
      <c r="B295" s="3553" t="s">
        <v>6089</v>
      </c>
      <c r="C295" s="3558" t="s">
        <v>6090</v>
      </c>
      <c r="D295" s="3559" t="s">
        <v>6091</v>
      </c>
      <c r="E295" s="3560"/>
      <c r="F295" s="3557">
        <v>604</v>
      </c>
      <c r="G295" s="3553" t="s">
        <v>6092</v>
      </c>
      <c r="H295" s="3558" t="s">
        <v>6093</v>
      </c>
      <c r="I295" s="3559" t="s">
        <v>6094</v>
      </c>
      <c r="J295" s="3560"/>
      <c r="K295" s="3557">
        <v>928</v>
      </c>
      <c r="L295" s="3553" t="s">
        <v>6095</v>
      </c>
      <c r="M295" s="3558" t="s">
        <v>6096</v>
      </c>
      <c r="N295" s="3559" t="s">
        <v>6097</v>
      </c>
      <c r="O295" s="3560"/>
      <c r="P295" s="3557">
        <v>1252</v>
      </c>
      <c r="Q295" s="3553" t="s">
        <v>6098</v>
      </c>
      <c r="R295" s="3558" t="s">
        <v>6099</v>
      </c>
      <c r="S295" s="3559" t="s">
        <v>6100</v>
      </c>
      <c r="T295" s="2099"/>
      <c r="U295" s="2099"/>
      <c r="V295" s="2099"/>
      <c r="W295" s="2099"/>
      <c r="X295" s="2099"/>
      <c r="Y295" s="2099"/>
      <c r="Z295" s="2099"/>
      <c r="AA295" s="2099"/>
      <c r="AB295" s="2099"/>
      <c r="AC295" s="2099"/>
      <c r="AD295" s="2099"/>
    </row>
    <row r="296" spans="1:30">
      <c r="A296" s="3557">
        <v>281</v>
      </c>
      <c r="B296" s="3553" t="s">
        <v>6101</v>
      </c>
      <c r="C296" s="3558" t="s">
        <v>6102</v>
      </c>
      <c r="D296" s="3559" t="s">
        <v>6103</v>
      </c>
      <c r="E296" s="3560"/>
      <c r="F296" s="3557">
        <v>605</v>
      </c>
      <c r="G296" s="3553" t="s">
        <v>6104</v>
      </c>
      <c r="H296" s="3558" t="s">
        <v>6105</v>
      </c>
      <c r="I296" s="3559" t="s">
        <v>6106</v>
      </c>
      <c r="J296" s="3560"/>
      <c r="K296" s="3557">
        <v>929</v>
      </c>
      <c r="L296" s="3553" t="s">
        <v>6107</v>
      </c>
      <c r="M296" s="3558" t="s">
        <v>6108</v>
      </c>
      <c r="N296" s="3559" t="s">
        <v>6109</v>
      </c>
      <c r="O296" s="3560"/>
      <c r="P296" s="3557">
        <v>1253</v>
      </c>
      <c r="Q296" s="3553" t="s">
        <v>6110</v>
      </c>
      <c r="R296" s="3558" t="s">
        <v>6111</v>
      </c>
      <c r="S296" s="3559" t="s">
        <v>6112</v>
      </c>
      <c r="T296" s="2099"/>
      <c r="U296" s="2099"/>
      <c r="V296" s="2099"/>
      <c r="W296" s="2099"/>
      <c r="X296" s="2099"/>
      <c r="Y296" s="2099"/>
      <c r="Z296" s="2099"/>
      <c r="AA296" s="2099"/>
      <c r="AB296" s="2099"/>
      <c r="AC296" s="2099"/>
      <c r="AD296" s="2099"/>
    </row>
    <row r="297" spans="1:30">
      <c r="A297" s="3557">
        <v>282</v>
      </c>
      <c r="B297" s="3553" t="s">
        <v>6113</v>
      </c>
      <c r="C297" s="3558" t="s">
        <v>6114</v>
      </c>
      <c r="D297" s="3559" t="s">
        <v>6115</v>
      </c>
      <c r="E297" s="3560"/>
      <c r="F297" s="3557">
        <v>606</v>
      </c>
      <c r="G297" s="3553" t="s">
        <v>6116</v>
      </c>
      <c r="H297" s="3558" t="s">
        <v>6117</v>
      </c>
      <c r="I297" s="3559" t="s">
        <v>6118</v>
      </c>
      <c r="J297" s="3560"/>
      <c r="K297" s="3557">
        <v>930</v>
      </c>
      <c r="L297" s="3553" t="s">
        <v>6119</v>
      </c>
      <c r="M297" s="3558" t="s">
        <v>6120</v>
      </c>
      <c r="N297" s="3559" t="s">
        <v>6121</v>
      </c>
      <c r="O297" s="3560"/>
      <c r="P297" s="3557">
        <v>1254</v>
      </c>
      <c r="Q297" s="3553" t="s">
        <v>6122</v>
      </c>
      <c r="R297" s="3558" t="s">
        <v>6123</v>
      </c>
      <c r="S297" s="3559" t="s">
        <v>6124</v>
      </c>
      <c r="T297" s="2099"/>
      <c r="U297" s="2099"/>
      <c r="V297" s="2099"/>
      <c r="W297" s="2099"/>
      <c r="X297" s="2099"/>
      <c r="Y297" s="2099"/>
      <c r="Z297" s="2099"/>
      <c r="AA297" s="2099"/>
      <c r="AB297" s="2099"/>
      <c r="AC297" s="2099"/>
      <c r="AD297" s="2099"/>
    </row>
    <row r="298" spans="1:30">
      <c r="A298" s="3557">
        <v>283</v>
      </c>
      <c r="B298" s="3553" t="s">
        <v>6125</v>
      </c>
      <c r="C298" s="3558" t="s">
        <v>6126</v>
      </c>
      <c r="D298" s="3559" t="s">
        <v>6127</v>
      </c>
      <c r="E298" s="3560"/>
      <c r="F298" s="3557">
        <v>607</v>
      </c>
      <c r="G298" s="3553" t="s">
        <v>6128</v>
      </c>
      <c r="H298" s="3558" t="s">
        <v>6129</v>
      </c>
      <c r="I298" s="3559" t="s">
        <v>6130</v>
      </c>
      <c r="J298" s="3560"/>
      <c r="K298" s="3557">
        <v>931</v>
      </c>
      <c r="L298" s="3553" t="s">
        <v>6131</v>
      </c>
      <c r="M298" s="3558" t="s">
        <v>6132</v>
      </c>
      <c r="N298" s="3559" t="s">
        <v>6133</v>
      </c>
      <c r="O298" s="3560"/>
      <c r="P298" s="3557">
        <v>1255</v>
      </c>
      <c r="Q298" s="3553" t="s">
        <v>6134</v>
      </c>
      <c r="R298" s="3558" t="s">
        <v>6135</v>
      </c>
      <c r="S298" s="3559" t="s">
        <v>6136</v>
      </c>
      <c r="T298" s="2099"/>
      <c r="U298" s="2099"/>
      <c r="V298" s="2099"/>
      <c r="W298" s="2099"/>
      <c r="X298" s="2099"/>
      <c r="Y298" s="2099"/>
      <c r="Z298" s="2099"/>
      <c r="AA298" s="2099"/>
      <c r="AB298" s="2099"/>
      <c r="AC298" s="2099"/>
      <c r="AD298" s="2099"/>
    </row>
    <row r="299" spans="1:30">
      <c r="A299" s="3557">
        <v>284</v>
      </c>
      <c r="B299" s="3553" t="s">
        <v>6137</v>
      </c>
      <c r="C299" s="3558" t="s">
        <v>6138</v>
      </c>
      <c r="D299" s="3559" t="s">
        <v>6139</v>
      </c>
      <c r="E299" s="3560"/>
      <c r="F299" s="3557">
        <v>608</v>
      </c>
      <c r="G299" s="3553" t="s">
        <v>6140</v>
      </c>
      <c r="H299" s="3558" t="s">
        <v>6141</v>
      </c>
      <c r="I299" s="3559" t="s">
        <v>6142</v>
      </c>
      <c r="J299" s="3560"/>
      <c r="K299" s="3557">
        <v>932</v>
      </c>
      <c r="L299" s="3553" t="s">
        <v>6143</v>
      </c>
      <c r="M299" s="3558" t="s">
        <v>6144</v>
      </c>
      <c r="N299" s="3559" t="s">
        <v>6145</v>
      </c>
      <c r="O299" s="3560"/>
      <c r="P299" s="3557">
        <v>1256</v>
      </c>
      <c r="Q299" s="3553" t="s">
        <v>6146</v>
      </c>
      <c r="R299" s="3558" t="s">
        <v>6147</v>
      </c>
      <c r="S299" s="3559" t="s">
        <v>6148</v>
      </c>
      <c r="T299" s="2099"/>
      <c r="U299" s="2099"/>
      <c r="V299" s="2099"/>
      <c r="W299" s="2099"/>
      <c r="X299" s="2099"/>
      <c r="Y299" s="2099"/>
      <c r="Z299" s="2099"/>
      <c r="AA299" s="2099"/>
      <c r="AB299" s="2099"/>
      <c r="AC299" s="2099"/>
      <c r="AD299" s="2099"/>
    </row>
    <row r="300" spans="1:30">
      <c r="A300" s="3557">
        <v>285</v>
      </c>
      <c r="B300" s="3553" t="s">
        <v>6149</v>
      </c>
      <c r="C300" s="3558" t="s">
        <v>6150</v>
      </c>
      <c r="D300" s="3559" t="s">
        <v>6151</v>
      </c>
      <c r="E300" s="3560"/>
      <c r="F300" s="3557">
        <v>609</v>
      </c>
      <c r="G300" s="3553" t="s">
        <v>6152</v>
      </c>
      <c r="H300" s="3558" t="s">
        <v>6153</v>
      </c>
      <c r="I300" s="3559" t="s">
        <v>6154</v>
      </c>
      <c r="J300" s="3560"/>
      <c r="K300" s="3557">
        <v>933</v>
      </c>
      <c r="L300" s="3553" t="s">
        <v>6155</v>
      </c>
      <c r="M300" s="3558" t="s">
        <v>6156</v>
      </c>
      <c r="N300" s="3559" t="s">
        <v>6157</v>
      </c>
      <c r="O300" s="3560"/>
      <c r="P300" s="3557">
        <v>1257</v>
      </c>
      <c r="Q300" s="3553" t="s">
        <v>6158</v>
      </c>
      <c r="R300" s="3558" t="s">
        <v>6159</v>
      </c>
      <c r="S300" s="3559" t="s">
        <v>6160</v>
      </c>
      <c r="T300" s="2099"/>
      <c r="U300" s="2099"/>
      <c r="V300" s="2099"/>
      <c r="W300" s="2099"/>
      <c r="X300" s="2099"/>
      <c r="Y300" s="2099"/>
      <c r="Z300" s="2099"/>
      <c r="AA300" s="2099"/>
      <c r="AB300" s="2099"/>
      <c r="AC300" s="2099"/>
      <c r="AD300" s="2099"/>
    </row>
    <row r="301" spans="1:30">
      <c r="A301" s="3557">
        <v>286</v>
      </c>
      <c r="B301" s="3553" t="s">
        <v>6161</v>
      </c>
      <c r="C301" s="3558" t="s">
        <v>6162</v>
      </c>
      <c r="D301" s="3559" t="s">
        <v>6163</v>
      </c>
      <c r="E301" s="3560"/>
      <c r="F301" s="3557">
        <v>610</v>
      </c>
      <c r="G301" s="3553" t="s">
        <v>6164</v>
      </c>
      <c r="H301" s="3558" t="s">
        <v>6165</v>
      </c>
      <c r="I301" s="3559" t="s">
        <v>6166</v>
      </c>
      <c r="J301" s="3560"/>
      <c r="K301" s="3557">
        <v>934</v>
      </c>
      <c r="L301" s="3553" t="s">
        <v>6167</v>
      </c>
      <c r="M301" s="3558" t="s">
        <v>6168</v>
      </c>
      <c r="N301" s="3559" t="s">
        <v>6169</v>
      </c>
      <c r="O301" s="3560"/>
      <c r="P301" s="3557">
        <v>1258</v>
      </c>
      <c r="Q301" s="3553" t="s">
        <v>6170</v>
      </c>
      <c r="R301" s="3558" t="s">
        <v>6171</v>
      </c>
      <c r="S301" s="3559" t="s">
        <v>6172</v>
      </c>
      <c r="T301" s="2099"/>
      <c r="U301" s="2099"/>
      <c r="V301" s="2099"/>
      <c r="W301" s="2099"/>
      <c r="X301" s="2099"/>
      <c r="Y301" s="2099"/>
      <c r="Z301" s="2099"/>
      <c r="AA301" s="2099"/>
      <c r="AB301" s="2099"/>
      <c r="AC301" s="2099"/>
      <c r="AD301" s="2099"/>
    </row>
    <row r="302" spans="1:30">
      <c r="A302" s="3557">
        <v>287</v>
      </c>
      <c r="B302" s="3553" t="s">
        <v>6173</v>
      </c>
      <c r="C302" s="3558" t="s">
        <v>6174</v>
      </c>
      <c r="D302" s="3559" t="s">
        <v>6175</v>
      </c>
      <c r="E302" s="3560"/>
      <c r="F302" s="3557">
        <v>611</v>
      </c>
      <c r="G302" s="3553" t="s">
        <v>6176</v>
      </c>
      <c r="H302" s="3558" t="s">
        <v>6177</v>
      </c>
      <c r="I302" s="3559" t="s">
        <v>6178</v>
      </c>
      <c r="J302" s="3560"/>
      <c r="K302" s="3557">
        <v>935</v>
      </c>
      <c r="L302" s="3553" t="s">
        <v>6179</v>
      </c>
      <c r="M302" s="3558" t="s">
        <v>6180</v>
      </c>
      <c r="N302" s="3559" t="s">
        <v>6181</v>
      </c>
      <c r="O302" s="3560"/>
      <c r="P302" s="3557">
        <v>1259</v>
      </c>
      <c r="Q302" s="3553" t="s">
        <v>6182</v>
      </c>
      <c r="R302" s="3558" t="s">
        <v>6183</v>
      </c>
      <c r="S302" s="3559" t="s">
        <v>6184</v>
      </c>
      <c r="T302" s="2099"/>
      <c r="U302" s="2099"/>
      <c r="V302" s="2099"/>
      <c r="W302" s="2099"/>
      <c r="X302" s="2099"/>
      <c r="Y302" s="2099"/>
      <c r="Z302" s="2099"/>
      <c r="AA302" s="2099"/>
      <c r="AB302" s="2099"/>
      <c r="AC302" s="2099"/>
      <c r="AD302" s="2099"/>
    </row>
    <row r="303" spans="1:30">
      <c r="A303" s="3557">
        <v>288</v>
      </c>
      <c r="B303" s="3553" t="s">
        <v>6185</v>
      </c>
      <c r="C303" s="3558" t="s">
        <v>6186</v>
      </c>
      <c r="D303" s="3559" t="s">
        <v>6187</v>
      </c>
      <c r="E303" s="3560"/>
      <c r="F303" s="3557">
        <v>612</v>
      </c>
      <c r="G303" s="3553" t="s">
        <v>6188</v>
      </c>
      <c r="H303" s="3558" t="s">
        <v>6189</v>
      </c>
      <c r="I303" s="3559" t="s">
        <v>6190</v>
      </c>
      <c r="J303" s="3560"/>
      <c r="K303" s="3557">
        <v>936</v>
      </c>
      <c r="L303" s="3553" t="s">
        <v>6191</v>
      </c>
      <c r="M303" s="3558" t="s">
        <v>6192</v>
      </c>
      <c r="N303" s="3559" t="s">
        <v>6193</v>
      </c>
      <c r="O303" s="3560"/>
      <c r="P303" s="3557">
        <v>1260</v>
      </c>
      <c r="Q303" s="3553" t="s">
        <v>6194</v>
      </c>
      <c r="R303" s="3558" t="s">
        <v>6195</v>
      </c>
      <c r="S303" s="3559" t="s">
        <v>6196</v>
      </c>
      <c r="T303" s="2099"/>
      <c r="U303" s="2099"/>
      <c r="V303" s="2099"/>
      <c r="W303" s="2099"/>
      <c r="X303" s="2099"/>
      <c r="Y303" s="2099"/>
      <c r="Z303" s="2099"/>
      <c r="AA303" s="2099"/>
      <c r="AB303" s="2099"/>
      <c r="AC303" s="2099"/>
      <c r="AD303" s="2099"/>
    </row>
    <row r="304" spans="1:30">
      <c r="A304" s="3557">
        <v>289</v>
      </c>
      <c r="B304" s="3553" t="s">
        <v>6197</v>
      </c>
      <c r="C304" s="3558" t="s">
        <v>6198</v>
      </c>
      <c r="D304" s="3559" t="s">
        <v>6199</v>
      </c>
      <c r="E304" s="3560"/>
      <c r="F304" s="3557">
        <v>613</v>
      </c>
      <c r="G304" s="3553" t="s">
        <v>6200</v>
      </c>
      <c r="H304" s="3558" t="s">
        <v>6201</v>
      </c>
      <c r="I304" s="3559" t="s">
        <v>6202</v>
      </c>
      <c r="J304" s="3560"/>
      <c r="K304" s="3557">
        <v>937</v>
      </c>
      <c r="L304" s="3553" t="s">
        <v>6203</v>
      </c>
      <c r="M304" s="3558" t="s">
        <v>6204</v>
      </c>
      <c r="N304" s="3559" t="s">
        <v>6205</v>
      </c>
      <c r="O304" s="3560"/>
      <c r="P304" s="3557">
        <v>1261</v>
      </c>
      <c r="Q304" s="3553" t="s">
        <v>6206</v>
      </c>
      <c r="R304" s="3558" t="s">
        <v>6207</v>
      </c>
      <c r="S304" s="3559" t="s">
        <v>6208</v>
      </c>
      <c r="T304" s="2099"/>
      <c r="U304" s="2099"/>
      <c r="V304" s="2099"/>
      <c r="W304" s="2099"/>
      <c r="X304" s="2099"/>
      <c r="Y304" s="2099"/>
      <c r="Z304" s="2099"/>
      <c r="AA304" s="2099"/>
      <c r="AB304" s="2099"/>
      <c r="AC304" s="2099"/>
      <c r="AD304" s="2099"/>
    </row>
    <row r="305" spans="1:30">
      <c r="A305" s="3557">
        <v>290</v>
      </c>
      <c r="B305" s="3553" t="s">
        <v>6209</v>
      </c>
      <c r="C305" s="3558" t="s">
        <v>6210</v>
      </c>
      <c r="D305" s="3559" t="s">
        <v>6211</v>
      </c>
      <c r="E305" s="3560"/>
      <c r="F305" s="3557">
        <v>614</v>
      </c>
      <c r="G305" s="3553" t="s">
        <v>6212</v>
      </c>
      <c r="H305" s="3558" t="s">
        <v>6213</v>
      </c>
      <c r="I305" s="3559" t="s">
        <v>6214</v>
      </c>
      <c r="J305" s="3560"/>
      <c r="K305" s="3557">
        <v>938</v>
      </c>
      <c r="L305" s="3553" t="s">
        <v>6215</v>
      </c>
      <c r="M305" s="3558" t="s">
        <v>6216</v>
      </c>
      <c r="N305" s="3559" t="s">
        <v>6217</v>
      </c>
      <c r="O305" s="3560"/>
      <c r="P305" s="3557">
        <v>1262</v>
      </c>
      <c r="Q305" s="3553" t="s">
        <v>6218</v>
      </c>
      <c r="R305" s="3558" t="s">
        <v>6219</v>
      </c>
      <c r="S305" s="3559" t="s">
        <v>6220</v>
      </c>
      <c r="T305" s="2099"/>
      <c r="U305" s="2099"/>
      <c r="V305" s="2099"/>
      <c r="W305" s="2099"/>
      <c r="X305" s="2099"/>
      <c r="Y305" s="2099"/>
      <c r="Z305" s="2099"/>
      <c r="AA305" s="2099"/>
      <c r="AB305" s="2099"/>
      <c r="AC305" s="2099"/>
      <c r="AD305" s="2099"/>
    </row>
    <row r="306" spans="1:30">
      <c r="A306" s="3557">
        <v>291</v>
      </c>
      <c r="B306" s="3553" t="s">
        <v>6221</v>
      </c>
      <c r="C306" s="3558" t="s">
        <v>6222</v>
      </c>
      <c r="D306" s="3559" t="s">
        <v>6223</v>
      </c>
      <c r="E306" s="3560"/>
      <c r="F306" s="3557">
        <v>615</v>
      </c>
      <c r="G306" s="3553" t="s">
        <v>6224</v>
      </c>
      <c r="H306" s="3558" t="s">
        <v>6225</v>
      </c>
      <c r="I306" s="3559" t="s">
        <v>6226</v>
      </c>
      <c r="J306" s="3560"/>
      <c r="K306" s="3557">
        <v>939</v>
      </c>
      <c r="L306" s="3553" t="s">
        <v>6227</v>
      </c>
      <c r="M306" s="3558" t="s">
        <v>6228</v>
      </c>
      <c r="N306" s="3559" t="s">
        <v>6229</v>
      </c>
      <c r="O306" s="3560"/>
      <c r="P306" s="3557">
        <v>1263</v>
      </c>
      <c r="Q306" s="3553" t="s">
        <v>6230</v>
      </c>
      <c r="R306" s="3558" t="s">
        <v>6231</v>
      </c>
      <c r="S306" s="3559" t="s">
        <v>6232</v>
      </c>
      <c r="T306" s="2099"/>
      <c r="U306" s="2099"/>
      <c r="V306" s="2099"/>
      <c r="W306" s="2099"/>
      <c r="X306" s="2099"/>
      <c r="Y306" s="2099"/>
      <c r="Z306" s="2099"/>
      <c r="AA306" s="2099"/>
      <c r="AB306" s="2099"/>
      <c r="AC306" s="2099"/>
      <c r="AD306" s="2099"/>
    </row>
    <row r="307" spans="1:30">
      <c r="A307" s="3557">
        <v>292</v>
      </c>
      <c r="B307" s="3553" t="s">
        <v>6233</v>
      </c>
      <c r="C307" s="3558" t="s">
        <v>6234</v>
      </c>
      <c r="D307" s="3559" t="s">
        <v>6235</v>
      </c>
      <c r="E307" s="3560"/>
      <c r="F307" s="3557">
        <v>616</v>
      </c>
      <c r="G307" s="3553" t="s">
        <v>6236</v>
      </c>
      <c r="H307" s="3558" t="s">
        <v>6237</v>
      </c>
      <c r="I307" s="3559" t="s">
        <v>6238</v>
      </c>
      <c r="J307" s="3560"/>
      <c r="K307" s="3557">
        <v>940</v>
      </c>
      <c r="L307" s="3553" t="s">
        <v>6239</v>
      </c>
      <c r="M307" s="3558" t="s">
        <v>6240</v>
      </c>
      <c r="N307" s="3559" t="s">
        <v>6241</v>
      </c>
      <c r="O307" s="3560"/>
      <c r="P307" s="3557">
        <v>1264</v>
      </c>
      <c r="Q307" s="3553" t="s">
        <v>6242</v>
      </c>
      <c r="R307" s="3558" t="s">
        <v>6243</v>
      </c>
      <c r="S307" s="3559" t="s">
        <v>6232</v>
      </c>
      <c r="T307" s="2099"/>
      <c r="U307" s="2099"/>
      <c r="V307" s="2099"/>
      <c r="W307" s="2099"/>
      <c r="X307" s="2099"/>
      <c r="Y307" s="2099"/>
      <c r="Z307" s="2099"/>
      <c r="AA307" s="2099"/>
      <c r="AB307" s="2099"/>
      <c r="AC307" s="2099"/>
      <c r="AD307" s="2099"/>
    </row>
    <row r="308" spans="1:30">
      <c r="A308" s="3557">
        <v>293</v>
      </c>
      <c r="B308" s="3553" t="s">
        <v>6244</v>
      </c>
      <c r="C308" s="3558" t="s">
        <v>6245</v>
      </c>
      <c r="D308" s="3559" t="s">
        <v>6246</v>
      </c>
      <c r="E308" s="3560"/>
      <c r="F308" s="3557">
        <v>617</v>
      </c>
      <c r="G308" s="3553" t="s">
        <v>6247</v>
      </c>
      <c r="H308" s="3558" t="s">
        <v>6248</v>
      </c>
      <c r="I308" s="3559" t="s">
        <v>6249</v>
      </c>
      <c r="J308" s="3560"/>
      <c r="K308" s="3557">
        <v>941</v>
      </c>
      <c r="L308" s="3553" t="s">
        <v>6250</v>
      </c>
      <c r="M308" s="3558" t="s">
        <v>6251</v>
      </c>
      <c r="N308" s="3559" t="s">
        <v>6252</v>
      </c>
      <c r="O308" s="3560"/>
      <c r="P308" s="3557">
        <v>1265</v>
      </c>
      <c r="Q308" s="3553" t="s">
        <v>6253</v>
      </c>
      <c r="R308" s="3558" t="s">
        <v>6254</v>
      </c>
      <c r="S308" s="3559" t="s">
        <v>6255</v>
      </c>
      <c r="T308" s="2099"/>
      <c r="U308" s="2099"/>
      <c r="V308" s="2099"/>
      <c r="W308" s="2099"/>
      <c r="X308" s="2099"/>
      <c r="Y308" s="2099"/>
      <c r="Z308" s="2099"/>
      <c r="AA308" s="2099"/>
      <c r="AB308" s="2099"/>
      <c r="AC308" s="2099"/>
      <c r="AD308" s="2099"/>
    </row>
    <row r="309" spans="1:30">
      <c r="A309" s="3557">
        <v>294</v>
      </c>
      <c r="B309" s="3553" t="s">
        <v>6256</v>
      </c>
      <c r="C309" s="3558" t="s">
        <v>6257</v>
      </c>
      <c r="D309" s="3559" t="s">
        <v>6258</v>
      </c>
      <c r="E309" s="3560"/>
      <c r="F309" s="3557">
        <v>618</v>
      </c>
      <c r="G309" s="3553" t="s">
        <v>6259</v>
      </c>
      <c r="H309" s="3558" t="s">
        <v>6260</v>
      </c>
      <c r="I309" s="3559" t="s">
        <v>6261</v>
      </c>
      <c r="J309" s="3560"/>
      <c r="K309" s="3557">
        <v>942</v>
      </c>
      <c r="L309" s="3553" t="s">
        <v>6262</v>
      </c>
      <c r="M309" s="3558" t="s">
        <v>6263</v>
      </c>
      <c r="N309" s="3559" t="s">
        <v>6264</v>
      </c>
      <c r="O309" s="3560"/>
      <c r="P309" s="3557">
        <v>1266</v>
      </c>
      <c r="Q309" s="3553" t="s">
        <v>6265</v>
      </c>
      <c r="R309" s="3558" t="s">
        <v>6266</v>
      </c>
      <c r="S309" s="3559" t="s">
        <v>6267</v>
      </c>
      <c r="T309" s="2099"/>
      <c r="U309" s="2099"/>
      <c r="V309" s="2099"/>
      <c r="W309" s="2099"/>
      <c r="X309" s="2099"/>
      <c r="Y309" s="2099"/>
      <c r="Z309" s="2099"/>
      <c r="AA309" s="2099"/>
      <c r="AB309" s="2099"/>
      <c r="AC309" s="2099"/>
      <c r="AD309" s="2099"/>
    </row>
    <row r="310" spans="1:30">
      <c r="A310" s="3557">
        <v>295</v>
      </c>
      <c r="B310" s="3553" t="s">
        <v>6268</v>
      </c>
      <c r="C310" s="3558" t="s">
        <v>6269</v>
      </c>
      <c r="D310" s="3559" t="s">
        <v>6270</v>
      </c>
      <c r="E310" s="3560"/>
      <c r="F310" s="3557">
        <v>619</v>
      </c>
      <c r="G310" s="3553" t="s">
        <v>6271</v>
      </c>
      <c r="H310" s="3558" t="s">
        <v>6272</v>
      </c>
      <c r="I310" s="3559" t="s">
        <v>6273</v>
      </c>
      <c r="J310" s="3560"/>
      <c r="K310" s="3557">
        <v>943</v>
      </c>
      <c r="L310" s="3553" t="s">
        <v>6274</v>
      </c>
      <c r="M310" s="3558" t="s">
        <v>6275</v>
      </c>
      <c r="N310" s="3559" t="s">
        <v>6276</v>
      </c>
      <c r="O310" s="3560"/>
      <c r="P310" s="3557">
        <v>1267</v>
      </c>
      <c r="Q310" s="3553" t="s">
        <v>6277</v>
      </c>
      <c r="R310" s="3558" t="s">
        <v>6278</v>
      </c>
      <c r="S310" s="3559" t="s">
        <v>6279</v>
      </c>
      <c r="T310" s="2099"/>
      <c r="U310" s="2099"/>
      <c r="V310" s="2099"/>
      <c r="W310" s="2099"/>
      <c r="X310" s="2099"/>
      <c r="Y310" s="2099"/>
      <c r="Z310" s="2099"/>
      <c r="AA310" s="2099"/>
      <c r="AB310" s="2099"/>
      <c r="AC310" s="2099"/>
      <c r="AD310" s="2099"/>
    </row>
    <row r="311" spans="1:30">
      <c r="A311" s="3557">
        <v>296</v>
      </c>
      <c r="B311" s="3553" t="s">
        <v>6280</v>
      </c>
      <c r="C311" s="3558" t="s">
        <v>6281</v>
      </c>
      <c r="D311" s="3559" t="s">
        <v>6282</v>
      </c>
      <c r="E311" s="3560"/>
      <c r="F311" s="3557">
        <v>620</v>
      </c>
      <c r="G311" s="3553" t="s">
        <v>6283</v>
      </c>
      <c r="H311" s="3558" t="s">
        <v>6284</v>
      </c>
      <c r="I311" s="3559" t="s">
        <v>6285</v>
      </c>
      <c r="J311" s="3560"/>
      <c r="K311" s="3557">
        <v>944</v>
      </c>
      <c r="L311" s="3553" t="s">
        <v>6286</v>
      </c>
      <c r="M311" s="3558" t="s">
        <v>6287</v>
      </c>
      <c r="N311" s="3559" t="s">
        <v>6288</v>
      </c>
      <c r="O311" s="3560"/>
      <c r="P311" s="3557">
        <v>1268</v>
      </c>
      <c r="Q311" s="3553" t="s">
        <v>6289</v>
      </c>
      <c r="R311" s="3558" t="s">
        <v>6290</v>
      </c>
      <c r="S311" s="3559" t="s">
        <v>6291</v>
      </c>
      <c r="T311" s="2099"/>
      <c r="U311" s="2099"/>
      <c r="V311" s="2099"/>
      <c r="W311" s="2099"/>
      <c r="X311" s="2099"/>
      <c r="Y311" s="2099"/>
      <c r="Z311" s="2099"/>
      <c r="AA311" s="2099"/>
      <c r="AB311" s="2099"/>
      <c r="AC311" s="2099"/>
      <c r="AD311" s="2099"/>
    </row>
    <row r="312" spans="1:30">
      <c r="A312" s="3557">
        <v>297</v>
      </c>
      <c r="B312" s="3553" t="s">
        <v>6292</v>
      </c>
      <c r="C312" s="3558" t="s">
        <v>6293</v>
      </c>
      <c r="D312" s="3559" t="s">
        <v>6294</v>
      </c>
      <c r="E312" s="3560"/>
      <c r="F312" s="3557">
        <v>621</v>
      </c>
      <c r="G312" s="3553" t="s">
        <v>6295</v>
      </c>
      <c r="H312" s="3558" t="s">
        <v>6296</v>
      </c>
      <c r="I312" s="3559" t="s">
        <v>6297</v>
      </c>
      <c r="J312" s="3560"/>
      <c r="K312" s="3557">
        <v>945</v>
      </c>
      <c r="L312" s="3553" t="s">
        <v>6298</v>
      </c>
      <c r="M312" s="3558" t="s">
        <v>6299</v>
      </c>
      <c r="N312" s="3559" t="s">
        <v>6300</v>
      </c>
      <c r="O312" s="3560"/>
      <c r="P312" s="3557">
        <v>1269</v>
      </c>
      <c r="Q312" s="3553" t="s">
        <v>6301</v>
      </c>
      <c r="R312" s="3558" t="s">
        <v>6302</v>
      </c>
      <c r="S312" s="3559" t="s">
        <v>6303</v>
      </c>
      <c r="T312" s="2099"/>
      <c r="U312" s="2099"/>
      <c r="V312" s="2099"/>
      <c r="W312" s="2099"/>
      <c r="X312" s="2099"/>
      <c r="Y312" s="2099"/>
      <c r="Z312" s="2099"/>
      <c r="AA312" s="2099"/>
      <c r="AB312" s="2099"/>
      <c r="AC312" s="2099"/>
      <c r="AD312" s="2099"/>
    </row>
    <row r="313" spans="1:30">
      <c r="A313" s="3557">
        <v>298</v>
      </c>
      <c r="B313" s="3553" t="s">
        <v>6304</v>
      </c>
      <c r="C313" s="3558" t="s">
        <v>6305</v>
      </c>
      <c r="D313" s="3559" t="s">
        <v>6306</v>
      </c>
      <c r="E313" s="3560"/>
      <c r="F313" s="3557">
        <v>622</v>
      </c>
      <c r="G313" s="3553" t="s">
        <v>6307</v>
      </c>
      <c r="H313" s="3558" t="s">
        <v>6308</v>
      </c>
      <c r="I313" s="3559" t="s">
        <v>6309</v>
      </c>
      <c r="J313" s="3560"/>
      <c r="K313" s="3557">
        <v>946</v>
      </c>
      <c r="L313" s="3553" t="s">
        <v>6310</v>
      </c>
      <c r="M313" s="3558" t="s">
        <v>6311</v>
      </c>
      <c r="N313" s="3559" t="s">
        <v>6312</v>
      </c>
      <c r="O313" s="3560"/>
      <c r="P313" s="3557">
        <v>1270</v>
      </c>
      <c r="Q313" s="3553" t="s">
        <v>6313</v>
      </c>
      <c r="R313" s="3558" t="s">
        <v>6314</v>
      </c>
      <c r="S313" s="3559" t="s">
        <v>6315</v>
      </c>
      <c r="T313" s="2099"/>
      <c r="U313" s="2099"/>
      <c r="V313" s="2099"/>
      <c r="W313" s="2099"/>
      <c r="X313" s="2099"/>
      <c r="Y313" s="2099"/>
      <c r="Z313" s="2099"/>
      <c r="AA313" s="2099"/>
      <c r="AB313" s="2099"/>
      <c r="AC313" s="2099"/>
      <c r="AD313" s="2099"/>
    </row>
    <row r="314" spans="1:30">
      <c r="A314" s="3557">
        <v>299</v>
      </c>
      <c r="B314" s="3553" t="s">
        <v>6316</v>
      </c>
      <c r="C314" s="3558" t="s">
        <v>6317</v>
      </c>
      <c r="D314" s="3559" t="s">
        <v>6318</v>
      </c>
      <c r="E314" s="3560"/>
      <c r="F314" s="3557">
        <v>623</v>
      </c>
      <c r="G314" s="3553" t="s">
        <v>6319</v>
      </c>
      <c r="H314" s="3558" t="s">
        <v>6320</v>
      </c>
      <c r="I314" s="3559" t="s">
        <v>6321</v>
      </c>
      <c r="J314" s="3560"/>
      <c r="K314" s="3557">
        <v>947</v>
      </c>
      <c r="L314" s="3553" t="s">
        <v>6322</v>
      </c>
      <c r="M314" s="3558" t="s">
        <v>6323</v>
      </c>
      <c r="N314" s="3559" t="s">
        <v>6324</v>
      </c>
      <c r="O314" s="3560"/>
      <c r="P314" s="3557">
        <v>1271</v>
      </c>
      <c r="Q314" s="3553" t="s">
        <v>6325</v>
      </c>
      <c r="R314" s="3558" t="s">
        <v>6326</v>
      </c>
      <c r="S314" s="3559" t="s">
        <v>6327</v>
      </c>
      <c r="T314" s="2099"/>
      <c r="U314" s="2099"/>
      <c r="V314" s="2099"/>
      <c r="W314" s="2099"/>
      <c r="X314" s="2099"/>
      <c r="Y314" s="2099"/>
      <c r="Z314" s="2099"/>
      <c r="AA314" s="2099"/>
      <c r="AB314" s="2099"/>
      <c r="AC314" s="2099"/>
      <c r="AD314" s="2099"/>
    </row>
    <row r="315" spans="1:30">
      <c r="A315" s="3557">
        <v>300</v>
      </c>
      <c r="B315" s="3553" t="s">
        <v>6328</v>
      </c>
      <c r="C315" s="3558" t="s">
        <v>6329</v>
      </c>
      <c r="D315" s="3559" t="s">
        <v>6330</v>
      </c>
      <c r="E315" s="3560"/>
      <c r="F315" s="3557">
        <v>624</v>
      </c>
      <c r="G315" s="3553" t="s">
        <v>6331</v>
      </c>
      <c r="H315" s="3558" t="s">
        <v>6332</v>
      </c>
      <c r="I315" s="3559" t="s">
        <v>6333</v>
      </c>
      <c r="J315" s="3560"/>
      <c r="K315" s="3557">
        <v>948</v>
      </c>
      <c r="L315" s="3553" t="s">
        <v>6334</v>
      </c>
      <c r="M315" s="3558" t="s">
        <v>6335</v>
      </c>
      <c r="N315" s="3559" t="s">
        <v>6336</v>
      </c>
      <c r="O315" s="3560"/>
      <c r="P315" s="3557">
        <v>1272</v>
      </c>
      <c r="Q315" s="3553" t="s">
        <v>6337</v>
      </c>
      <c r="R315" s="3558" t="s">
        <v>6338</v>
      </c>
      <c r="S315" s="3559" t="s">
        <v>6339</v>
      </c>
      <c r="T315" s="2099"/>
      <c r="U315" s="2099"/>
      <c r="V315" s="2099"/>
      <c r="W315" s="2099"/>
      <c r="X315" s="2099"/>
      <c r="Y315" s="2099"/>
      <c r="Z315" s="2099"/>
      <c r="AA315" s="2099"/>
      <c r="AB315" s="2099"/>
      <c r="AC315" s="2099"/>
      <c r="AD315" s="2099"/>
    </row>
    <row r="316" spans="1:30">
      <c r="A316" s="3557">
        <v>301</v>
      </c>
      <c r="B316" s="3553" t="s">
        <v>6340</v>
      </c>
      <c r="C316" s="3558" t="s">
        <v>6341</v>
      </c>
      <c r="D316" s="3559" t="s">
        <v>6342</v>
      </c>
      <c r="E316" s="3560"/>
      <c r="F316" s="3557">
        <v>625</v>
      </c>
      <c r="G316" s="3553" t="s">
        <v>6343</v>
      </c>
      <c r="H316" s="3558" t="s">
        <v>6344</v>
      </c>
      <c r="I316" s="3559" t="s">
        <v>6345</v>
      </c>
      <c r="J316" s="3560"/>
      <c r="K316" s="3557">
        <v>949</v>
      </c>
      <c r="L316" s="3553" t="s">
        <v>6346</v>
      </c>
      <c r="M316" s="3558" t="s">
        <v>6347</v>
      </c>
      <c r="N316" s="3559" t="s">
        <v>6348</v>
      </c>
      <c r="O316" s="3560"/>
      <c r="P316" s="3557">
        <v>1273</v>
      </c>
      <c r="Q316" s="3553" t="s">
        <v>6349</v>
      </c>
      <c r="R316" s="3558" t="s">
        <v>6350</v>
      </c>
      <c r="S316" s="3559" t="s">
        <v>6351</v>
      </c>
      <c r="T316" s="2099"/>
      <c r="U316" s="2099"/>
      <c r="V316" s="2099"/>
      <c r="W316" s="2099"/>
      <c r="X316" s="2099"/>
      <c r="Y316" s="2099"/>
      <c r="Z316" s="2099"/>
      <c r="AA316" s="2099"/>
      <c r="AB316" s="2099"/>
      <c r="AC316" s="2099"/>
      <c r="AD316" s="2099"/>
    </row>
    <row r="317" spans="1:30">
      <c r="A317" s="3557">
        <v>302</v>
      </c>
      <c r="B317" s="3553" t="s">
        <v>6352</v>
      </c>
      <c r="C317" s="3558" t="s">
        <v>6353</v>
      </c>
      <c r="D317" s="3559" t="s">
        <v>6354</v>
      </c>
      <c r="E317" s="3560"/>
      <c r="F317" s="3557">
        <v>626</v>
      </c>
      <c r="G317" s="3553" t="s">
        <v>6355</v>
      </c>
      <c r="H317" s="3558" t="s">
        <v>6356</v>
      </c>
      <c r="I317" s="3559" t="s">
        <v>6357</v>
      </c>
      <c r="J317" s="3560"/>
      <c r="K317" s="3557">
        <v>950</v>
      </c>
      <c r="L317" s="3553" t="s">
        <v>6358</v>
      </c>
      <c r="M317" s="3558" t="s">
        <v>6359</v>
      </c>
      <c r="N317" s="3559" t="s">
        <v>6360</v>
      </c>
      <c r="O317" s="3560"/>
      <c r="P317" s="3557">
        <v>1274</v>
      </c>
      <c r="Q317" s="3553" t="s">
        <v>6361</v>
      </c>
      <c r="R317" s="3558" t="s">
        <v>6362</v>
      </c>
      <c r="S317" s="3559" t="s">
        <v>6363</v>
      </c>
      <c r="T317" s="2099"/>
      <c r="U317" s="2099"/>
      <c r="V317" s="2099"/>
      <c r="W317" s="2099"/>
      <c r="X317" s="2099"/>
      <c r="Y317" s="2099"/>
      <c r="Z317" s="2099"/>
      <c r="AA317" s="2099"/>
      <c r="AB317" s="2099"/>
      <c r="AC317" s="2099"/>
      <c r="AD317" s="2099"/>
    </row>
    <row r="318" spans="1:30">
      <c r="A318" s="3557">
        <v>303</v>
      </c>
      <c r="B318" s="3553" t="s">
        <v>6364</v>
      </c>
      <c r="C318" s="3558" t="s">
        <v>6365</v>
      </c>
      <c r="D318" s="3559" t="s">
        <v>5717</v>
      </c>
      <c r="E318" s="3560"/>
      <c r="F318" s="3557">
        <v>627</v>
      </c>
      <c r="G318" s="3553" t="s">
        <v>6366</v>
      </c>
      <c r="H318" s="3558" t="s">
        <v>6367</v>
      </c>
      <c r="I318" s="3559" t="s">
        <v>6368</v>
      </c>
      <c r="J318" s="3560"/>
      <c r="K318" s="3557">
        <v>951</v>
      </c>
      <c r="L318" s="3553" t="s">
        <v>6369</v>
      </c>
      <c r="M318" s="3558" t="s">
        <v>6370</v>
      </c>
      <c r="N318" s="3559" t="s">
        <v>6371</v>
      </c>
      <c r="O318" s="3560"/>
      <c r="P318" s="3557">
        <v>1275</v>
      </c>
      <c r="Q318" s="3553" t="s">
        <v>6372</v>
      </c>
      <c r="R318" s="3558" t="s">
        <v>6373</v>
      </c>
      <c r="S318" s="3559" t="s">
        <v>6374</v>
      </c>
      <c r="T318" s="2099"/>
      <c r="U318" s="2099"/>
      <c r="V318" s="2099"/>
      <c r="W318" s="2099"/>
      <c r="X318" s="2099"/>
      <c r="Y318" s="2099"/>
      <c r="Z318" s="2099"/>
      <c r="AA318" s="2099"/>
      <c r="AB318" s="2099"/>
      <c r="AC318" s="2099"/>
      <c r="AD318" s="2099"/>
    </row>
    <row r="319" spans="1:30">
      <c r="A319" s="3557">
        <v>304</v>
      </c>
      <c r="B319" s="3553" t="s">
        <v>6375</v>
      </c>
      <c r="C319" s="3558" t="s">
        <v>6376</v>
      </c>
      <c r="D319" s="3559" t="s">
        <v>6377</v>
      </c>
      <c r="E319" s="3560"/>
      <c r="F319" s="3557">
        <v>628</v>
      </c>
      <c r="G319" s="3553" t="s">
        <v>6378</v>
      </c>
      <c r="H319" s="3558" t="s">
        <v>6379</v>
      </c>
      <c r="I319" s="3559" t="s">
        <v>6380</v>
      </c>
      <c r="J319" s="3560"/>
      <c r="K319" s="3557">
        <v>952</v>
      </c>
      <c r="L319" s="3553" t="s">
        <v>6381</v>
      </c>
      <c r="M319" s="3558" t="s">
        <v>6382</v>
      </c>
      <c r="N319" s="3559" t="s">
        <v>6383</v>
      </c>
      <c r="O319" s="3560"/>
      <c r="P319" s="3557">
        <v>1276</v>
      </c>
      <c r="Q319" s="3553" t="s">
        <v>6384</v>
      </c>
      <c r="R319" s="3558" t="s">
        <v>6385</v>
      </c>
      <c r="S319" s="3559" t="s">
        <v>6386</v>
      </c>
      <c r="T319" s="2099"/>
      <c r="U319" s="2099"/>
      <c r="V319" s="2099"/>
      <c r="W319" s="2099"/>
      <c r="X319" s="2099"/>
      <c r="Y319" s="2099"/>
      <c r="Z319" s="2099"/>
      <c r="AA319" s="2099"/>
      <c r="AB319" s="2099"/>
      <c r="AC319" s="2099"/>
      <c r="AD319" s="2099"/>
    </row>
    <row r="320" spans="1:30">
      <c r="A320" s="3557">
        <v>305</v>
      </c>
      <c r="B320" s="3553" t="s">
        <v>6387</v>
      </c>
      <c r="C320" s="3558" t="s">
        <v>6388</v>
      </c>
      <c r="D320" s="3559" t="s">
        <v>6389</v>
      </c>
      <c r="E320" s="3560"/>
      <c r="F320" s="3557">
        <v>629</v>
      </c>
      <c r="G320" s="3553" t="s">
        <v>6390</v>
      </c>
      <c r="H320" s="3558" t="s">
        <v>6391</v>
      </c>
      <c r="I320" s="3559" t="s">
        <v>6392</v>
      </c>
      <c r="J320" s="3560"/>
      <c r="K320" s="3557">
        <v>953</v>
      </c>
      <c r="L320" s="3553" t="s">
        <v>6393</v>
      </c>
      <c r="M320" s="3558" t="s">
        <v>6394</v>
      </c>
      <c r="N320" s="3559" t="s">
        <v>6395</v>
      </c>
      <c r="O320" s="3560"/>
      <c r="P320" s="3557">
        <v>1277</v>
      </c>
      <c r="Q320" s="3553" t="s">
        <v>6396</v>
      </c>
      <c r="R320" s="3558" t="s">
        <v>6397</v>
      </c>
      <c r="S320" s="3559" t="s">
        <v>6398</v>
      </c>
      <c r="T320" s="2099"/>
      <c r="U320" s="2099"/>
      <c r="V320" s="2099"/>
      <c r="W320" s="2099"/>
      <c r="X320" s="2099"/>
      <c r="Y320" s="2099"/>
      <c r="Z320" s="2099"/>
      <c r="AA320" s="2099"/>
      <c r="AB320" s="2099"/>
      <c r="AC320" s="2099"/>
      <c r="AD320" s="2099"/>
    </row>
    <row r="321" spans="1:30">
      <c r="A321" s="3557">
        <v>306</v>
      </c>
      <c r="B321" s="3553" t="s">
        <v>6399</v>
      </c>
      <c r="C321" s="3558" t="s">
        <v>6400</v>
      </c>
      <c r="D321" s="3559" t="s">
        <v>6401</v>
      </c>
      <c r="E321" s="3560"/>
      <c r="F321" s="3557">
        <v>630</v>
      </c>
      <c r="G321" s="3553" t="s">
        <v>6402</v>
      </c>
      <c r="H321" s="3558" t="s">
        <v>6403</v>
      </c>
      <c r="I321" s="3559" t="s">
        <v>6404</v>
      </c>
      <c r="J321" s="3560"/>
      <c r="K321" s="3557">
        <v>954</v>
      </c>
      <c r="L321" s="3553" t="s">
        <v>6405</v>
      </c>
      <c r="M321" s="3558" t="s">
        <v>6406</v>
      </c>
      <c r="N321" s="3559" t="s">
        <v>6407</v>
      </c>
      <c r="O321" s="3560"/>
      <c r="P321" s="3557">
        <v>1278</v>
      </c>
      <c r="Q321" s="3553" t="s">
        <v>6408</v>
      </c>
      <c r="R321" s="3558" t="s">
        <v>6409</v>
      </c>
      <c r="S321" s="3559" t="s">
        <v>6410</v>
      </c>
      <c r="T321" s="2099"/>
      <c r="U321" s="2099"/>
      <c r="V321" s="2099"/>
      <c r="W321" s="2099"/>
      <c r="X321" s="2099"/>
      <c r="Y321" s="2099"/>
      <c r="Z321" s="2099"/>
      <c r="AA321" s="2099"/>
      <c r="AB321" s="2099"/>
      <c r="AC321" s="2099"/>
      <c r="AD321" s="2099"/>
    </row>
    <row r="322" spans="1:30">
      <c r="A322" s="3557">
        <v>307</v>
      </c>
      <c r="B322" s="3553" t="s">
        <v>6411</v>
      </c>
      <c r="C322" s="3558" t="s">
        <v>6412</v>
      </c>
      <c r="D322" s="3559" t="s">
        <v>6413</v>
      </c>
      <c r="E322" s="3560"/>
      <c r="F322" s="3557">
        <v>631</v>
      </c>
      <c r="G322" s="3553" t="s">
        <v>6414</v>
      </c>
      <c r="H322" s="3558" t="s">
        <v>6415</v>
      </c>
      <c r="I322" s="3559" t="s">
        <v>6416</v>
      </c>
      <c r="J322" s="3560"/>
      <c r="K322" s="3557">
        <v>955</v>
      </c>
      <c r="L322" s="3553" t="s">
        <v>6417</v>
      </c>
      <c r="M322" s="3558" t="s">
        <v>6418</v>
      </c>
      <c r="N322" s="3559" t="s">
        <v>6419</v>
      </c>
      <c r="O322" s="3560"/>
      <c r="P322" s="3557">
        <v>1279</v>
      </c>
      <c r="Q322" s="3553" t="s">
        <v>6420</v>
      </c>
      <c r="R322" s="3558" t="s">
        <v>6421</v>
      </c>
      <c r="S322" s="3559" t="s">
        <v>6422</v>
      </c>
      <c r="T322" s="2099"/>
      <c r="U322" s="2099"/>
      <c r="V322" s="2099"/>
      <c r="W322" s="2099"/>
      <c r="X322" s="2099"/>
      <c r="Y322" s="2099"/>
      <c r="Z322" s="2099"/>
      <c r="AA322" s="2099"/>
      <c r="AB322" s="2099"/>
      <c r="AC322" s="2099"/>
      <c r="AD322" s="2099"/>
    </row>
    <row r="323" spans="1:30">
      <c r="A323" s="3557">
        <v>308</v>
      </c>
      <c r="B323" s="3553" t="s">
        <v>6423</v>
      </c>
      <c r="C323" s="3558" t="s">
        <v>6424</v>
      </c>
      <c r="D323" s="3559" t="s">
        <v>6425</v>
      </c>
      <c r="E323" s="3560"/>
      <c r="F323" s="3557">
        <v>632</v>
      </c>
      <c r="G323" s="3553" t="s">
        <v>6426</v>
      </c>
      <c r="H323" s="3558" t="s">
        <v>6427</v>
      </c>
      <c r="I323" s="3559" t="s">
        <v>6428</v>
      </c>
      <c r="J323" s="3560"/>
      <c r="K323" s="3557">
        <v>956</v>
      </c>
      <c r="L323" s="3553" t="s">
        <v>6429</v>
      </c>
      <c r="M323" s="3558" t="s">
        <v>6430</v>
      </c>
      <c r="N323" s="3559" t="s">
        <v>6431</v>
      </c>
      <c r="O323" s="3560"/>
      <c r="P323" s="3557">
        <v>1280</v>
      </c>
      <c r="Q323" s="3553" t="s">
        <v>6432</v>
      </c>
      <c r="R323" s="3558" t="s">
        <v>6433</v>
      </c>
      <c r="S323" s="3559" t="s">
        <v>6434</v>
      </c>
      <c r="T323" s="2099"/>
      <c r="U323" s="2099"/>
      <c r="V323" s="2099"/>
      <c r="W323" s="2099"/>
      <c r="X323" s="2099"/>
      <c r="Y323" s="2099"/>
      <c r="Z323" s="2099"/>
      <c r="AA323" s="2099"/>
      <c r="AB323" s="2099"/>
      <c r="AC323" s="2099"/>
      <c r="AD323" s="2099"/>
    </row>
    <row r="324" spans="1:30">
      <c r="A324" s="3557">
        <v>309</v>
      </c>
      <c r="B324" s="3553" t="s">
        <v>6435</v>
      </c>
      <c r="C324" s="3558" t="s">
        <v>6436</v>
      </c>
      <c r="D324" s="3559" t="s">
        <v>71</v>
      </c>
      <c r="E324" s="3560"/>
      <c r="F324" s="3557">
        <v>633</v>
      </c>
      <c r="G324" s="3553" t="s">
        <v>6437</v>
      </c>
      <c r="H324" s="3558" t="s">
        <v>6438</v>
      </c>
      <c r="I324" s="3559" t="s">
        <v>6439</v>
      </c>
      <c r="J324" s="3560"/>
      <c r="K324" s="3557">
        <v>957</v>
      </c>
      <c r="L324" s="3553" t="s">
        <v>6440</v>
      </c>
      <c r="M324" s="3558" t="s">
        <v>6441</v>
      </c>
      <c r="N324" s="3559" t="s">
        <v>6442</v>
      </c>
      <c r="O324" s="3560"/>
      <c r="P324" s="3557">
        <v>1281</v>
      </c>
      <c r="Q324" s="3553" t="s">
        <v>6443</v>
      </c>
      <c r="R324" s="3558" t="s">
        <v>6444</v>
      </c>
      <c r="S324" s="3559" t="s">
        <v>6445</v>
      </c>
      <c r="T324" s="2099"/>
      <c r="U324" s="2099"/>
      <c r="V324" s="2099"/>
      <c r="W324" s="2099"/>
      <c r="X324" s="2099"/>
      <c r="Y324" s="2099"/>
      <c r="Z324" s="2099"/>
      <c r="AA324" s="2099"/>
      <c r="AB324" s="2099"/>
      <c r="AC324" s="2099"/>
      <c r="AD324" s="2099"/>
    </row>
    <row r="325" spans="1:30">
      <c r="A325" s="3557">
        <v>310</v>
      </c>
      <c r="B325" s="3553" t="s">
        <v>6446</v>
      </c>
      <c r="C325" s="3558" t="s">
        <v>6447</v>
      </c>
      <c r="D325" s="3559" t="s">
        <v>6448</v>
      </c>
      <c r="E325" s="3560"/>
      <c r="F325" s="3557">
        <v>634</v>
      </c>
      <c r="G325" s="3553" t="s">
        <v>6449</v>
      </c>
      <c r="H325" s="3558" t="s">
        <v>6450</v>
      </c>
      <c r="I325" s="3559" t="s">
        <v>6451</v>
      </c>
      <c r="J325" s="3560"/>
      <c r="K325" s="3557">
        <v>958</v>
      </c>
      <c r="L325" s="3553" t="s">
        <v>6452</v>
      </c>
      <c r="M325" s="3558" t="s">
        <v>6453</v>
      </c>
      <c r="N325" s="3559" t="s">
        <v>6454</v>
      </c>
      <c r="O325" s="3560"/>
      <c r="P325" s="3557">
        <v>1282</v>
      </c>
      <c r="Q325" s="3553" t="s">
        <v>6455</v>
      </c>
      <c r="R325" s="3558" t="s">
        <v>6456</v>
      </c>
      <c r="T325" s="2099"/>
      <c r="U325" s="2099"/>
      <c r="V325" s="2099"/>
      <c r="W325" s="2099"/>
      <c r="X325" s="2099"/>
      <c r="Y325" s="2099"/>
      <c r="Z325" s="2099"/>
      <c r="AA325" s="2099"/>
      <c r="AB325" s="2099"/>
      <c r="AC325" s="2099"/>
      <c r="AD325" s="2099"/>
    </row>
    <row r="326" spans="1:30">
      <c r="A326" s="3557">
        <v>311</v>
      </c>
      <c r="B326" s="3553" t="s">
        <v>6457</v>
      </c>
      <c r="C326" s="3558" t="s">
        <v>6458</v>
      </c>
      <c r="D326" s="3559" t="s">
        <v>6459</v>
      </c>
      <c r="E326" s="3560"/>
      <c r="F326" s="3557">
        <v>635</v>
      </c>
      <c r="G326" s="3553" t="s">
        <v>6460</v>
      </c>
      <c r="H326" s="3558" t="s">
        <v>6461</v>
      </c>
      <c r="I326" s="3559" t="s">
        <v>6462</v>
      </c>
      <c r="J326" s="3560"/>
      <c r="K326" s="3557">
        <v>959</v>
      </c>
      <c r="L326" s="3553" t="s">
        <v>6463</v>
      </c>
      <c r="M326" s="3558" t="s">
        <v>6464</v>
      </c>
      <c r="N326" s="3559" t="s">
        <v>6465</v>
      </c>
      <c r="O326" s="3560"/>
      <c r="P326" s="3557">
        <v>1283</v>
      </c>
      <c r="Q326" s="3553" t="s">
        <v>6466</v>
      </c>
      <c r="R326" s="3558" t="s">
        <v>6467</v>
      </c>
      <c r="T326" s="2099"/>
      <c r="U326" s="2099"/>
      <c r="V326" s="2099"/>
      <c r="W326" s="2099"/>
      <c r="X326" s="2099"/>
      <c r="Y326" s="2099"/>
      <c r="Z326" s="2099"/>
      <c r="AA326" s="2099"/>
      <c r="AB326" s="2099"/>
      <c r="AC326" s="2099"/>
      <c r="AD326" s="2099"/>
    </row>
    <row r="327" spans="1:30">
      <c r="A327" s="3557">
        <v>312</v>
      </c>
      <c r="B327" s="3553" t="s">
        <v>6468</v>
      </c>
      <c r="C327" s="3558" t="s">
        <v>6469</v>
      </c>
      <c r="D327" s="3559" t="s">
        <v>6470</v>
      </c>
      <c r="E327" s="3560"/>
      <c r="F327" s="3557">
        <v>636</v>
      </c>
      <c r="G327" s="3553" t="s">
        <v>6471</v>
      </c>
      <c r="H327" s="3558" t="s">
        <v>6472</v>
      </c>
      <c r="I327" s="3559" t="s">
        <v>6473</v>
      </c>
      <c r="J327" s="3560"/>
      <c r="K327" s="3557">
        <v>960</v>
      </c>
      <c r="L327" s="3553" t="s">
        <v>6474</v>
      </c>
      <c r="M327" s="3558" t="s">
        <v>6475</v>
      </c>
      <c r="N327" s="3559" t="s">
        <v>6476</v>
      </c>
      <c r="O327" s="3560"/>
      <c r="P327" s="3557">
        <v>1284</v>
      </c>
      <c r="Q327" s="3553" t="s">
        <v>6477</v>
      </c>
      <c r="R327" s="3558" t="s">
        <v>6478</v>
      </c>
      <c r="S327" s="3559" t="s">
        <v>6479</v>
      </c>
      <c r="T327" s="2099"/>
      <c r="U327" s="2099"/>
      <c r="V327" s="2099"/>
      <c r="W327" s="2099"/>
      <c r="X327" s="2099"/>
      <c r="Y327" s="2099"/>
      <c r="Z327" s="2099"/>
      <c r="AA327" s="2099"/>
      <c r="AB327" s="2099"/>
      <c r="AC327" s="2099"/>
      <c r="AD327" s="2099"/>
    </row>
    <row r="328" spans="1:30">
      <c r="A328" s="3557">
        <v>313</v>
      </c>
      <c r="B328" s="3553" t="s">
        <v>6480</v>
      </c>
      <c r="C328" s="3558" t="s">
        <v>6481</v>
      </c>
      <c r="D328" s="3559" t="s">
        <v>6482</v>
      </c>
      <c r="E328" s="3560"/>
      <c r="F328" s="3557">
        <v>637</v>
      </c>
      <c r="G328" s="3553" t="s">
        <v>6483</v>
      </c>
      <c r="H328" s="3558" t="s">
        <v>6484</v>
      </c>
      <c r="I328" s="3559" t="s">
        <v>6485</v>
      </c>
      <c r="J328" s="3560"/>
      <c r="K328" s="3557">
        <v>961</v>
      </c>
      <c r="L328" s="3553" t="s">
        <v>6486</v>
      </c>
      <c r="M328" s="3558" t="s">
        <v>6487</v>
      </c>
      <c r="N328" s="3559" t="s">
        <v>6488</v>
      </c>
      <c r="O328" s="3560"/>
      <c r="P328" s="3557">
        <v>1285</v>
      </c>
      <c r="Q328" s="3553" t="s">
        <v>6489</v>
      </c>
      <c r="R328" s="3558" t="s">
        <v>6490</v>
      </c>
      <c r="S328" s="3559" t="s">
        <v>6491</v>
      </c>
      <c r="T328" s="2099"/>
      <c r="U328" s="2099"/>
      <c r="V328" s="2099"/>
      <c r="W328" s="2099"/>
      <c r="X328" s="2099"/>
      <c r="Y328" s="2099"/>
      <c r="Z328" s="2099"/>
      <c r="AA328" s="2099"/>
      <c r="AB328" s="2099"/>
      <c r="AC328" s="2099"/>
      <c r="AD328" s="2099"/>
    </row>
    <row r="329" spans="1:30">
      <c r="A329" s="3557">
        <v>314</v>
      </c>
      <c r="B329" s="3553" t="s">
        <v>6492</v>
      </c>
      <c r="C329" s="3558" t="s">
        <v>6493</v>
      </c>
      <c r="D329" s="3559" t="s">
        <v>6494</v>
      </c>
      <c r="E329" s="3560"/>
      <c r="F329" s="3557">
        <v>638</v>
      </c>
      <c r="G329" s="3553" t="s">
        <v>6495</v>
      </c>
      <c r="H329" s="3558" t="s">
        <v>6496</v>
      </c>
      <c r="I329" s="3559" t="s">
        <v>6497</v>
      </c>
      <c r="J329" s="3560"/>
      <c r="K329" s="3557">
        <v>962</v>
      </c>
      <c r="L329" s="3553" t="s">
        <v>6498</v>
      </c>
      <c r="M329" s="3558" t="s">
        <v>6499</v>
      </c>
      <c r="N329" s="3559" t="s">
        <v>6500</v>
      </c>
      <c r="O329" s="3560"/>
      <c r="P329" s="3557">
        <v>1286</v>
      </c>
      <c r="Q329" s="3553" t="s">
        <v>6501</v>
      </c>
      <c r="R329" s="3558" t="s">
        <v>6502</v>
      </c>
      <c r="S329" s="3559" t="s">
        <v>6503</v>
      </c>
      <c r="T329" s="2099"/>
      <c r="U329" s="2099"/>
      <c r="V329" s="2099"/>
      <c r="W329" s="2099"/>
      <c r="X329" s="2099"/>
      <c r="Y329" s="2099"/>
      <c r="Z329" s="2099"/>
      <c r="AA329" s="2099"/>
      <c r="AB329" s="2099"/>
      <c r="AC329" s="2099"/>
      <c r="AD329" s="2099"/>
    </row>
    <row r="330" spans="1:30">
      <c r="A330" s="3557">
        <v>315</v>
      </c>
      <c r="B330" s="3553" t="s">
        <v>6504</v>
      </c>
      <c r="C330" s="3558" t="s">
        <v>6505</v>
      </c>
      <c r="D330" s="3559" t="s">
        <v>6506</v>
      </c>
      <c r="E330" s="3560"/>
      <c r="F330" s="3557">
        <v>639</v>
      </c>
      <c r="G330" s="3553" t="s">
        <v>6507</v>
      </c>
      <c r="H330" s="3558" t="s">
        <v>6508</v>
      </c>
      <c r="I330" s="3559" t="s">
        <v>6509</v>
      </c>
      <c r="J330" s="3560"/>
      <c r="K330" s="3557">
        <v>963</v>
      </c>
      <c r="L330" s="3553" t="s">
        <v>6510</v>
      </c>
      <c r="M330" s="3558" t="s">
        <v>6511</v>
      </c>
      <c r="N330" s="3559" t="s">
        <v>6512</v>
      </c>
      <c r="O330" s="3560"/>
      <c r="P330" s="3557">
        <v>1287</v>
      </c>
      <c r="Q330" s="3553" t="s">
        <v>6513</v>
      </c>
      <c r="R330" s="3558" t="s">
        <v>6514</v>
      </c>
      <c r="S330" s="3559" t="s">
        <v>6515</v>
      </c>
      <c r="T330" s="2099"/>
      <c r="U330" s="2099"/>
      <c r="V330" s="2099"/>
      <c r="W330" s="2099"/>
      <c r="X330" s="2099"/>
      <c r="Y330" s="2099"/>
      <c r="Z330" s="2099"/>
      <c r="AA330" s="2099"/>
      <c r="AB330" s="2099"/>
      <c r="AC330" s="2099"/>
      <c r="AD330" s="2099"/>
    </row>
    <row r="331" spans="1:30">
      <c r="A331" s="3557">
        <v>316</v>
      </c>
      <c r="B331" s="3553" t="s">
        <v>6516</v>
      </c>
      <c r="C331" s="3558" t="s">
        <v>6517</v>
      </c>
      <c r="D331" s="3559" t="s">
        <v>6518</v>
      </c>
      <c r="E331" s="3560"/>
      <c r="F331" s="3557">
        <v>640</v>
      </c>
      <c r="G331" s="3553" t="s">
        <v>6519</v>
      </c>
      <c r="H331" s="3558" t="s">
        <v>6520</v>
      </c>
      <c r="I331" s="3559" t="s">
        <v>6521</v>
      </c>
      <c r="J331" s="3560"/>
      <c r="K331" s="3557">
        <v>964</v>
      </c>
      <c r="L331" s="3553" t="s">
        <v>6522</v>
      </c>
      <c r="M331" s="3558" t="s">
        <v>6523</v>
      </c>
      <c r="N331" s="3559" t="s">
        <v>6524</v>
      </c>
      <c r="O331" s="3560"/>
      <c r="P331" s="3557">
        <v>1288</v>
      </c>
      <c r="Q331" s="3553" t="s">
        <v>6525</v>
      </c>
      <c r="R331" s="3558" t="s">
        <v>6526</v>
      </c>
      <c r="S331" s="3559" t="s">
        <v>6527</v>
      </c>
      <c r="T331" s="2099"/>
      <c r="U331" s="2099"/>
      <c r="V331" s="2099"/>
      <c r="W331" s="2099"/>
      <c r="X331" s="2099"/>
      <c r="Y331" s="2099"/>
      <c r="Z331" s="2099"/>
      <c r="AA331" s="2099"/>
      <c r="AB331" s="2099"/>
      <c r="AC331" s="2099"/>
      <c r="AD331" s="2099"/>
    </row>
    <row r="332" spans="1:30">
      <c r="A332" s="3557">
        <v>317</v>
      </c>
      <c r="B332" s="3553" t="s">
        <v>6528</v>
      </c>
      <c r="C332" s="3558" t="s">
        <v>6529</v>
      </c>
      <c r="D332" s="3559" t="s">
        <v>6530</v>
      </c>
      <c r="E332" s="3560"/>
      <c r="F332" s="3557">
        <v>641</v>
      </c>
      <c r="G332" s="3553" t="s">
        <v>6531</v>
      </c>
      <c r="H332" s="3558" t="s">
        <v>6532</v>
      </c>
      <c r="I332" s="3559" t="s">
        <v>6533</v>
      </c>
      <c r="J332" s="3560"/>
      <c r="K332" s="3557">
        <v>965</v>
      </c>
      <c r="L332" s="3553" t="s">
        <v>6534</v>
      </c>
      <c r="M332" s="3558" t="s">
        <v>6535</v>
      </c>
      <c r="N332" s="3559" t="s">
        <v>6536</v>
      </c>
      <c r="O332" s="3560"/>
      <c r="P332" s="3557">
        <v>1289</v>
      </c>
      <c r="Q332" s="3553" t="s">
        <v>6537</v>
      </c>
      <c r="R332" s="3558" t="s">
        <v>6538</v>
      </c>
      <c r="S332" s="3559" t="s">
        <v>6539</v>
      </c>
      <c r="T332" s="2099"/>
      <c r="U332" s="2099"/>
      <c r="V332" s="2099"/>
      <c r="W332" s="2099"/>
      <c r="X332" s="2099"/>
      <c r="Y332" s="2099"/>
      <c r="Z332" s="2099"/>
      <c r="AA332" s="2099"/>
      <c r="AB332" s="2099"/>
      <c r="AC332" s="2099"/>
      <c r="AD332" s="2099"/>
    </row>
    <row r="333" spans="1:30">
      <c r="A333" s="3557">
        <v>318</v>
      </c>
      <c r="B333" s="3553" t="s">
        <v>6540</v>
      </c>
      <c r="C333" s="3558" t="s">
        <v>6541</v>
      </c>
      <c r="D333" s="3559" t="s">
        <v>6542</v>
      </c>
      <c r="E333" s="3560"/>
      <c r="F333" s="3557">
        <v>642</v>
      </c>
      <c r="G333" s="3553" t="s">
        <v>6543</v>
      </c>
      <c r="H333" s="3558" t="s">
        <v>6544</v>
      </c>
      <c r="I333" s="3559" t="s">
        <v>6545</v>
      </c>
      <c r="J333" s="3560"/>
      <c r="K333" s="3557">
        <v>966</v>
      </c>
      <c r="L333" s="3553" t="s">
        <v>6546</v>
      </c>
      <c r="M333" s="3558" t="s">
        <v>6547</v>
      </c>
      <c r="N333" s="3559" t="s">
        <v>6548</v>
      </c>
      <c r="O333" s="3560"/>
      <c r="P333" s="3557">
        <v>1290</v>
      </c>
      <c r="Q333" s="3553" t="s">
        <v>6549</v>
      </c>
      <c r="R333" s="3558" t="s">
        <v>6550</v>
      </c>
      <c r="S333" s="3559" t="s">
        <v>6551</v>
      </c>
      <c r="T333" s="2099"/>
      <c r="U333" s="2099"/>
      <c r="V333" s="2099"/>
      <c r="W333" s="2099"/>
      <c r="X333" s="2099"/>
      <c r="Y333" s="2099"/>
      <c r="Z333" s="2099"/>
      <c r="AA333" s="2099"/>
      <c r="AB333" s="2099"/>
      <c r="AC333" s="2099"/>
      <c r="AD333" s="2099"/>
    </row>
    <row r="334" spans="1:30">
      <c r="A334" s="3557">
        <v>319</v>
      </c>
      <c r="B334" s="3553" t="s">
        <v>6552</v>
      </c>
      <c r="C334" s="3558" t="s">
        <v>6553</v>
      </c>
      <c r="D334" s="3559" t="s">
        <v>6554</v>
      </c>
      <c r="E334" s="3560"/>
      <c r="F334" s="3557">
        <v>643</v>
      </c>
      <c r="G334" s="3553" t="s">
        <v>6555</v>
      </c>
      <c r="H334" s="3558" t="s">
        <v>6556</v>
      </c>
      <c r="I334" s="3559" t="s">
        <v>6557</v>
      </c>
      <c r="J334" s="3560"/>
      <c r="K334" s="3557">
        <v>967</v>
      </c>
      <c r="L334" s="3553" t="s">
        <v>6558</v>
      </c>
      <c r="M334" s="3558" t="s">
        <v>6559</v>
      </c>
      <c r="N334" s="3559" t="s">
        <v>6560</v>
      </c>
      <c r="O334" s="3560"/>
      <c r="P334" s="3557">
        <v>1291</v>
      </c>
      <c r="Q334" s="3553" t="s">
        <v>6561</v>
      </c>
      <c r="R334" s="3558" t="s">
        <v>6562</v>
      </c>
      <c r="S334" s="3559" t="s">
        <v>6563</v>
      </c>
      <c r="T334" s="2099"/>
      <c r="U334" s="2099"/>
      <c r="V334" s="2099"/>
      <c r="W334" s="2099"/>
      <c r="X334" s="2099"/>
      <c r="Y334" s="2099"/>
      <c r="Z334" s="2099"/>
      <c r="AA334" s="2099"/>
      <c r="AB334" s="2099"/>
      <c r="AC334" s="2099"/>
      <c r="AD334" s="2099"/>
    </row>
    <row r="335" spans="1:30">
      <c r="A335" s="3557">
        <v>320</v>
      </c>
      <c r="B335" s="3553" t="s">
        <v>6564</v>
      </c>
      <c r="C335" s="3558" t="s">
        <v>6565</v>
      </c>
      <c r="D335" s="3559" t="s">
        <v>6566</v>
      </c>
      <c r="E335" s="3560"/>
      <c r="F335" s="3557">
        <v>644</v>
      </c>
      <c r="G335" s="3553" t="s">
        <v>6567</v>
      </c>
      <c r="H335" s="3558" t="s">
        <v>6568</v>
      </c>
      <c r="I335" s="3559" t="s">
        <v>6569</v>
      </c>
      <c r="J335" s="3560"/>
      <c r="K335" s="3557">
        <v>968</v>
      </c>
      <c r="L335" s="3553" t="s">
        <v>6570</v>
      </c>
      <c r="M335" s="3558" t="s">
        <v>6571</v>
      </c>
      <c r="N335" s="3559" t="s">
        <v>6572</v>
      </c>
      <c r="O335" s="3560"/>
      <c r="P335" s="3557">
        <v>1292</v>
      </c>
      <c r="Q335" s="3553" t="s">
        <v>6573</v>
      </c>
      <c r="R335" s="3558" t="s">
        <v>6574</v>
      </c>
      <c r="S335" s="3559" t="s">
        <v>6575</v>
      </c>
      <c r="T335" s="2099"/>
      <c r="U335" s="2099"/>
      <c r="V335" s="2099"/>
      <c r="W335" s="2099"/>
      <c r="X335" s="2099"/>
      <c r="Y335" s="2099"/>
      <c r="Z335" s="2099"/>
      <c r="AA335" s="2099"/>
      <c r="AB335" s="2099"/>
      <c r="AC335" s="2099"/>
      <c r="AD335" s="2099"/>
    </row>
    <row r="336" spans="1:30">
      <c r="A336" s="3557">
        <v>321</v>
      </c>
      <c r="B336" s="3553" t="s">
        <v>6576</v>
      </c>
      <c r="C336" s="3558" t="s">
        <v>6577</v>
      </c>
      <c r="D336" s="3559" t="s">
        <v>6578</v>
      </c>
      <c r="E336" s="3560"/>
      <c r="F336" s="3557">
        <v>645</v>
      </c>
      <c r="G336" s="3553" t="s">
        <v>6579</v>
      </c>
      <c r="H336" s="3558" t="s">
        <v>6580</v>
      </c>
      <c r="I336" s="3559" t="s">
        <v>6581</v>
      </c>
      <c r="J336" s="3560"/>
      <c r="K336" s="3557">
        <v>969</v>
      </c>
      <c r="L336" s="3553" t="s">
        <v>6582</v>
      </c>
      <c r="M336" s="3558" t="s">
        <v>6583</v>
      </c>
      <c r="N336" s="3559" t="s">
        <v>6584</v>
      </c>
      <c r="O336" s="3560"/>
      <c r="P336" s="3557">
        <v>1293</v>
      </c>
      <c r="Q336" s="3553" t="s">
        <v>6585</v>
      </c>
      <c r="R336" s="3558" t="s">
        <v>6586</v>
      </c>
      <c r="S336" s="3559" t="s">
        <v>6587</v>
      </c>
      <c r="T336" s="2099"/>
      <c r="U336" s="2099"/>
      <c r="V336" s="2099"/>
      <c r="W336" s="2099"/>
      <c r="X336" s="2099"/>
      <c r="Y336" s="2099"/>
      <c r="Z336" s="2099"/>
      <c r="AA336" s="2099"/>
      <c r="AB336" s="2099"/>
      <c r="AC336" s="2099"/>
      <c r="AD336" s="2099"/>
    </row>
    <row r="337" spans="1:30">
      <c r="A337" s="3557">
        <v>322</v>
      </c>
      <c r="B337" s="3553" t="s">
        <v>6588</v>
      </c>
      <c r="C337" s="3558" t="s">
        <v>6589</v>
      </c>
      <c r="D337" s="3559" t="s">
        <v>6590</v>
      </c>
      <c r="E337" s="3560"/>
      <c r="F337" s="3557">
        <v>646</v>
      </c>
      <c r="G337" s="3553" t="s">
        <v>6591</v>
      </c>
      <c r="H337" s="3558" t="s">
        <v>6592</v>
      </c>
      <c r="I337" s="3559" t="s">
        <v>4505</v>
      </c>
      <c r="J337" s="3560"/>
      <c r="K337" s="3557">
        <v>970</v>
      </c>
      <c r="L337" s="3553" t="s">
        <v>6593</v>
      </c>
      <c r="M337" s="3558" t="s">
        <v>6594</v>
      </c>
      <c r="N337" s="3559" t="s">
        <v>6595</v>
      </c>
      <c r="O337" s="3560"/>
      <c r="P337" s="3557">
        <v>1294</v>
      </c>
      <c r="Q337" s="3553" t="s">
        <v>6596</v>
      </c>
      <c r="R337" s="3558" t="s">
        <v>6597</v>
      </c>
      <c r="S337" s="3559" t="s">
        <v>6598</v>
      </c>
      <c r="T337" s="2099"/>
      <c r="U337" s="2099"/>
      <c r="V337" s="2099"/>
      <c r="W337" s="2099"/>
      <c r="X337" s="2099"/>
      <c r="Y337" s="2099"/>
      <c r="Z337" s="2099"/>
      <c r="AA337" s="2099"/>
      <c r="AB337" s="2099"/>
      <c r="AC337" s="2099"/>
      <c r="AD337" s="2099"/>
    </row>
    <row r="338" spans="1:30">
      <c r="A338" s="3557">
        <v>323</v>
      </c>
      <c r="B338" s="3553" t="s">
        <v>6599</v>
      </c>
      <c r="C338" s="3558" t="s">
        <v>6600</v>
      </c>
      <c r="D338" s="3559" t="s">
        <v>6601</v>
      </c>
      <c r="E338" s="3560"/>
      <c r="F338" s="3557">
        <v>647</v>
      </c>
      <c r="G338" s="3553" t="s">
        <v>6602</v>
      </c>
      <c r="H338" s="3558" t="s">
        <v>6603</v>
      </c>
      <c r="I338" s="3559" t="s">
        <v>6604</v>
      </c>
      <c r="J338" s="3560"/>
      <c r="K338" s="3557">
        <v>971</v>
      </c>
      <c r="L338" s="3553" t="s">
        <v>6605</v>
      </c>
      <c r="M338" s="3558" t="s">
        <v>6606</v>
      </c>
      <c r="N338" s="3559" t="s">
        <v>6607</v>
      </c>
      <c r="O338" s="3560"/>
      <c r="P338" s="3557">
        <v>1295</v>
      </c>
      <c r="Q338" s="3553" t="s">
        <v>6608</v>
      </c>
      <c r="R338" s="3558" t="s">
        <v>6609</v>
      </c>
      <c r="S338" s="3559" t="s">
        <v>6610</v>
      </c>
      <c r="T338" s="2099"/>
      <c r="U338" s="2099"/>
      <c r="V338" s="2099"/>
      <c r="W338" s="2099"/>
      <c r="X338" s="2099"/>
      <c r="Y338" s="2099"/>
      <c r="Z338" s="2099"/>
      <c r="AA338" s="2099"/>
      <c r="AB338" s="2099"/>
      <c r="AC338" s="2099"/>
      <c r="AD338" s="2099"/>
    </row>
    <row r="339" spans="1:30">
      <c r="A339" s="3557">
        <v>324</v>
      </c>
      <c r="B339" s="3553" t="s">
        <v>6611</v>
      </c>
      <c r="C339" s="3558" t="s">
        <v>6612</v>
      </c>
      <c r="D339" s="3559" t="s">
        <v>6613</v>
      </c>
      <c r="E339" s="3560"/>
      <c r="F339" s="3557">
        <v>648</v>
      </c>
      <c r="G339" s="3553" t="s">
        <v>6614</v>
      </c>
      <c r="H339" s="3558" t="s">
        <v>6615</v>
      </c>
      <c r="I339" s="3559" t="s">
        <v>6616</v>
      </c>
      <c r="J339" s="3560"/>
      <c r="K339" s="3557">
        <v>972</v>
      </c>
      <c r="L339" s="3553" t="s">
        <v>6617</v>
      </c>
      <c r="M339" s="3558" t="s">
        <v>6618</v>
      </c>
      <c r="N339" s="3559" t="s">
        <v>6619</v>
      </c>
      <c r="O339" s="3560"/>
      <c r="P339" s="3557">
        <v>1296</v>
      </c>
      <c r="Q339" s="3553" t="s">
        <v>6620</v>
      </c>
      <c r="R339" s="3558" t="s">
        <v>6621</v>
      </c>
      <c r="S339" s="3559" t="s">
        <v>6622</v>
      </c>
      <c r="T339" s="2099"/>
      <c r="U339" s="2099"/>
      <c r="V339" s="2099"/>
      <c r="W339" s="2099"/>
      <c r="X339" s="2099"/>
      <c r="Y339" s="2099"/>
      <c r="Z339" s="2099"/>
      <c r="AA339" s="2099"/>
      <c r="AB339" s="2099"/>
      <c r="AC339" s="2099"/>
      <c r="AD339" s="2099"/>
    </row>
  </sheetData>
  <mergeCells count="1">
    <mergeCell ref="A1:U1"/>
  </mergeCells>
  <hyperlinks>
    <hyperlink ref="D4" r:id="rId1" xr:uid="{68E124F6-40B4-4D52-A3AC-8F37EA9FC0C2}"/>
    <hyperlink ref="U8" r:id="rId2" xr:uid="{59BBD7C3-600C-4E07-9E47-9C9B4679CB72}"/>
    <hyperlink ref="AA4" r:id="rId3" xr:uid="{4E734CE2-17E1-4254-979A-06E6196DC00F}"/>
    <hyperlink ref="AA6" r:id="rId4" xr:uid="{8901DE4A-5EAE-476A-8D1F-EC0DD84D4DEF}"/>
    <hyperlink ref="AA8" r:id="rId5" xr:uid="{C2CB0DF1-B224-4B7A-A264-8490EEF74487}"/>
    <hyperlink ref="V17" r:id="rId6" xr:uid="{9D4372D6-773D-44F5-99F5-16F7F0BFACBF}"/>
    <hyperlink ref="V19" r:id="rId7" xr:uid="{799462FB-19FF-484A-AD4C-5B7090BFE8FC}"/>
    <hyperlink ref="D6" r:id="rId8" xr:uid="{491F783C-7A21-4DEB-802D-5BB9205180FC}"/>
    <hyperlink ref="D8" r:id="rId9" xr:uid="{4FE3361A-0ED3-44CB-9C92-5D6DE89C85C7}"/>
    <hyperlink ref="O4" r:id="rId10" xr:uid="{1575EC10-F132-41FF-948E-7DC5556DC0F5}"/>
    <hyperlink ref="O8" r:id="rId11" xr:uid="{EDE27605-7C5C-42B7-AC55-59FB65C0B379}"/>
    <hyperlink ref="O6" r:id="rId12" xr:uid="{D98B64EB-4A47-4AD3-953E-1C8E059B01B2}"/>
    <hyperlink ref="U4" r:id="rId13" xr:uid="{D25FA9F0-6AC5-48BE-B66C-2A6AF8692A07}"/>
    <hyperlink ref="U6" r:id="rId14" xr:uid="{F5C62F2D-5E0A-413D-8430-88DC9792FA5D}"/>
  </hyperlinks>
  <pageMargins left="0.7" right="0.7" top="0.75" bottom="0.75" header="0.3" footer="0.3"/>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7255C-3784-4057-BC88-CA1BE3F99913}">
  <dimension ref="A1:P285"/>
  <sheetViews>
    <sheetView workbookViewId="0">
      <selection activeCell="P27" sqref="P27"/>
    </sheetView>
  </sheetViews>
  <sheetFormatPr baseColWidth="10" defaultRowHeight="15.75"/>
  <cols>
    <col min="1" max="1" width="3.28515625" style="3566" customWidth="1"/>
    <col min="2" max="2" width="11.42578125" style="3566"/>
    <col min="3" max="3" width="11.7109375" style="3566" customWidth="1"/>
    <col min="4" max="13" width="11.42578125" style="3566"/>
    <col min="14" max="14" width="15" style="3566" customWidth="1"/>
    <col min="15" max="16384" width="11.42578125" style="3566"/>
  </cols>
  <sheetData>
    <row r="1" spans="1:16" ht="16.5" thickBot="1"/>
    <row r="2" spans="1:16" ht="15.75" customHeight="1">
      <c r="B2" s="5660" t="s">
        <v>6623</v>
      </c>
      <c r="C2" s="5661"/>
      <c r="D2" s="5661"/>
      <c r="E2" s="5661"/>
      <c r="F2" s="5661"/>
      <c r="G2" s="5661"/>
      <c r="H2" s="5661"/>
      <c r="I2" s="5661"/>
      <c r="J2" s="5661"/>
      <c r="K2" s="5661"/>
      <c r="L2" s="5661"/>
      <c r="M2" s="5661"/>
      <c r="N2" s="5661"/>
      <c r="O2" s="5661"/>
      <c r="P2" s="5662"/>
    </row>
    <row r="3" spans="1:16" ht="15.75" customHeight="1">
      <c r="B3" s="5663"/>
      <c r="C3" s="5664"/>
      <c r="D3" s="5664"/>
      <c r="E3" s="5664"/>
      <c r="F3" s="5664"/>
      <c r="G3" s="5664"/>
      <c r="H3" s="5664"/>
      <c r="I3" s="5664"/>
      <c r="J3" s="5664"/>
      <c r="K3" s="5664"/>
      <c r="L3" s="5664"/>
      <c r="M3" s="5664"/>
      <c r="N3" s="5664"/>
      <c r="O3" s="5664"/>
      <c r="P3" s="5665"/>
    </row>
    <row r="4" spans="1:16" ht="15.75" customHeight="1">
      <c r="B4" s="5663"/>
      <c r="C4" s="5664"/>
      <c r="D4" s="5664"/>
      <c r="E4" s="5664"/>
      <c r="F4" s="5664"/>
      <c r="G4" s="5664"/>
      <c r="H4" s="5664"/>
      <c r="I4" s="5664"/>
      <c r="J4" s="5664"/>
      <c r="K4" s="5664"/>
      <c r="L4" s="5664"/>
      <c r="M4" s="5664"/>
      <c r="N4" s="5664"/>
      <c r="O4" s="5664"/>
      <c r="P4" s="5665"/>
    </row>
    <row r="5" spans="1:16" ht="15.75" customHeight="1">
      <c r="B5" s="5666" t="s">
        <v>6624</v>
      </c>
      <c r="C5" s="5667"/>
      <c r="D5" s="5667"/>
      <c r="E5" s="5667"/>
      <c r="F5" s="5667"/>
      <c r="G5" s="5667"/>
      <c r="H5" s="5667"/>
      <c r="I5" s="5667"/>
      <c r="J5" s="5667"/>
      <c r="K5" s="5667"/>
      <c r="L5" s="5667"/>
      <c r="M5" s="5667"/>
      <c r="N5" s="5667"/>
      <c r="O5" s="5667"/>
      <c r="P5" s="5668"/>
    </row>
    <row r="6" spans="1:16" ht="15.75" customHeight="1">
      <c r="B6" s="5666"/>
      <c r="C6" s="5667"/>
      <c r="D6" s="5667"/>
      <c r="E6" s="5667"/>
      <c r="F6" s="5667"/>
      <c r="G6" s="5667"/>
      <c r="H6" s="5667"/>
      <c r="I6" s="5667"/>
      <c r="J6" s="5667"/>
      <c r="K6" s="5667"/>
      <c r="L6" s="5667"/>
      <c r="M6" s="5667"/>
      <c r="N6" s="5667"/>
      <c r="O6" s="5667"/>
      <c r="P6" s="5668"/>
    </row>
    <row r="7" spans="1:16" ht="15.75" customHeight="1" thickBot="1">
      <c r="B7" s="5669"/>
      <c r="C7" s="5670"/>
      <c r="D7" s="5670"/>
      <c r="E7" s="5670"/>
      <c r="F7" s="5670"/>
      <c r="G7" s="5670"/>
      <c r="H7" s="5670"/>
      <c r="I7" s="5670"/>
      <c r="J7" s="5670"/>
      <c r="K7" s="5670"/>
      <c r="L7" s="5670"/>
      <c r="M7" s="5670"/>
      <c r="N7" s="5670"/>
      <c r="O7" s="5670"/>
      <c r="P7" s="5671"/>
    </row>
    <row r="8" spans="1:16">
      <c r="B8" s="3562"/>
      <c r="C8" s="3562"/>
      <c r="D8" s="3562"/>
      <c r="E8" s="3562"/>
      <c r="F8" s="3562"/>
      <c r="G8" s="3562"/>
      <c r="H8" s="3562"/>
      <c r="I8" s="3562"/>
      <c r="J8" s="3562"/>
      <c r="K8" s="3562"/>
      <c r="L8" s="3562"/>
      <c r="M8" s="3562"/>
      <c r="N8" s="3562"/>
      <c r="O8" s="3569" t="str">
        <f ca="1">"Page "&amp;_xlfn.SHEET()&amp;" sur "&amp;_xlfn.SHEETS()</f>
        <v>Page 27 sur 28</v>
      </c>
    </row>
    <row r="9" spans="1:16" s="323" customFormat="1" ht="21.75" customHeight="1">
      <c r="A9" s="3566"/>
      <c r="B9" s="3562"/>
      <c r="C9" s="3570" t="s">
        <v>1549</v>
      </c>
      <c r="D9" s="2206"/>
      <c r="E9" s="322"/>
      <c r="F9" s="322"/>
      <c r="G9" s="322"/>
      <c r="H9" s="322"/>
      <c r="I9" s="322"/>
      <c r="J9" s="322"/>
      <c r="K9" s="322"/>
      <c r="L9" s="322"/>
      <c r="M9" s="322"/>
      <c r="N9" s="322"/>
      <c r="O9" s="322"/>
      <c r="P9" s="322"/>
    </row>
    <row r="10" spans="1:16" ht="28.5">
      <c r="B10" s="3562"/>
      <c r="C10" s="3571" t="s">
        <v>6625</v>
      </c>
      <c r="D10" s="3562"/>
      <c r="E10" s="3562"/>
      <c r="F10" s="3562"/>
      <c r="G10" s="3562"/>
      <c r="H10" s="3562"/>
      <c r="I10" s="3562"/>
      <c r="J10" s="3562"/>
      <c r="K10" s="3562"/>
      <c r="L10" s="3562"/>
      <c r="M10" s="3562"/>
      <c r="N10" s="3562"/>
      <c r="O10" s="3562"/>
      <c r="P10" s="3562"/>
    </row>
    <row r="11" spans="1:16" ht="23.25">
      <c r="B11" s="3562"/>
      <c r="C11" s="3572" t="s">
        <v>5016</v>
      </c>
      <c r="D11" s="3562"/>
      <c r="E11" s="3562"/>
      <c r="F11" s="3562"/>
      <c r="G11" s="3562"/>
      <c r="H11" s="3562"/>
      <c r="I11" s="3562"/>
      <c r="J11" s="3562"/>
      <c r="K11" s="3562"/>
      <c r="L11" s="3562"/>
      <c r="M11" s="3562"/>
      <c r="N11" s="3562"/>
      <c r="O11" s="3562"/>
      <c r="P11" s="3562"/>
    </row>
    <row r="12" spans="1:16" ht="18.75">
      <c r="B12" s="3561" t="s">
        <v>6626</v>
      </c>
      <c r="C12" s="3562"/>
      <c r="D12" s="3562"/>
      <c r="E12" s="3562"/>
      <c r="F12" s="3562"/>
      <c r="G12" s="3562"/>
      <c r="H12" s="3562"/>
      <c r="I12" s="3562"/>
      <c r="J12" s="3562"/>
      <c r="K12" s="3562"/>
      <c r="L12" s="3562"/>
      <c r="M12" s="3562"/>
      <c r="N12" s="3562"/>
      <c r="O12" s="3562"/>
      <c r="P12" s="3562"/>
    </row>
    <row r="13" spans="1:16">
      <c r="B13" s="3573" t="s">
        <v>1555</v>
      </c>
      <c r="C13" s="3574" t="s">
        <v>6627</v>
      </c>
      <c r="D13" s="3562"/>
      <c r="E13" s="3562"/>
      <c r="F13" s="3562"/>
      <c r="G13" s="3562"/>
      <c r="H13" s="3562"/>
      <c r="I13" s="3562"/>
      <c r="J13" s="3562"/>
      <c r="K13" s="3562"/>
      <c r="L13" s="3562"/>
      <c r="M13" s="3562"/>
      <c r="N13" s="3562"/>
      <c r="O13" s="3562"/>
      <c r="P13" s="3562"/>
    </row>
    <row r="14" spans="1:16">
      <c r="B14" s="3562"/>
      <c r="C14" s="3562"/>
      <c r="D14" s="3562"/>
      <c r="E14" s="3562"/>
      <c r="F14" s="3562"/>
      <c r="G14" s="3562"/>
      <c r="H14" s="3562"/>
      <c r="I14" s="3562"/>
      <c r="J14" s="3562"/>
      <c r="K14" s="3562"/>
      <c r="L14" s="3562"/>
      <c r="M14" s="3562"/>
      <c r="N14" s="3562"/>
      <c r="O14" s="3562"/>
      <c r="P14" s="3562"/>
    </row>
    <row r="15" spans="1:16" ht="18.75">
      <c r="B15" s="3561" t="s">
        <v>6628</v>
      </c>
      <c r="C15" s="3562"/>
      <c r="D15" s="3562"/>
      <c r="E15" s="3562"/>
      <c r="F15" s="3562"/>
      <c r="G15" s="3562"/>
      <c r="H15" s="3562"/>
      <c r="I15" s="3562"/>
      <c r="J15" s="3562"/>
      <c r="K15" s="3562"/>
      <c r="L15" s="3562"/>
      <c r="M15" s="3562"/>
      <c r="N15" s="3562"/>
      <c r="O15" s="3562"/>
      <c r="P15" s="3562"/>
    </row>
    <row r="16" spans="1:16">
      <c r="B16" s="3573" t="s">
        <v>1555</v>
      </c>
      <c r="C16" s="3575" t="s">
        <v>6629</v>
      </c>
      <c r="D16" s="3562"/>
      <c r="E16" s="3562"/>
      <c r="F16" s="3562"/>
      <c r="G16" s="3562"/>
      <c r="H16" s="3562"/>
      <c r="I16" s="3562"/>
      <c r="J16" s="3562"/>
      <c r="K16" s="3562"/>
      <c r="L16" s="3562"/>
      <c r="M16" s="3562"/>
      <c r="N16" s="3562"/>
      <c r="O16" s="3562"/>
      <c r="P16" s="3562"/>
    </row>
    <row r="17" spans="2:16">
      <c r="B17" s="3562"/>
      <c r="C17" s="3562"/>
      <c r="D17" s="3562"/>
      <c r="E17" s="3562"/>
      <c r="F17" s="3562"/>
      <c r="G17" s="3562"/>
      <c r="H17" s="3562"/>
      <c r="I17" s="3562"/>
      <c r="J17" s="3562"/>
      <c r="K17" s="3562"/>
      <c r="L17" s="3562"/>
      <c r="M17" s="3562"/>
      <c r="N17" s="3562"/>
      <c r="O17" s="3562"/>
      <c r="P17" s="3562"/>
    </row>
    <row r="18" spans="2:16">
      <c r="B18" s="3573" t="s">
        <v>1555</v>
      </c>
      <c r="C18" s="3575" t="s">
        <v>6630</v>
      </c>
      <c r="D18" s="3562"/>
      <c r="E18" s="3562"/>
      <c r="F18" s="3562"/>
      <c r="G18" s="3562"/>
      <c r="H18" s="3562"/>
      <c r="I18" s="3562"/>
      <c r="J18" s="3562"/>
      <c r="K18" s="3562"/>
      <c r="L18" s="3562"/>
      <c r="M18" s="3562"/>
      <c r="N18" s="3562"/>
      <c r="O18" s="3562"/>
      <c r="P18" s="3562"/>
    </row>
    <row r="19" spans="2:16">
      <c r="B19" s="3562"/>
      <c r="C19" s="3562"/>
      <c r="D19" s="3562"/>
      <c r="E19" s="3562"/>
      <c r="F19" s="3562"/>
      <c r="G19" s="3562"/>
      <c r="H19" s="3562"/>
      <c r="I19" s="3562"/>
      <c r="J19" s="3562"/>
      <c r="K19" s="3562"/>
      <c r="L19" s="3562"/>
      <c r="M19" s="3562"/>
      <c r="N19" s="3562"/>
      <c r="O19" s="3562"/>
      <c r="P19" s="3562"/>
    </row>
    <row r="20" spans="2:16">
      <c r="B20" s="3562"/>
      <c r="C20" s="3576" t="s">
        <v>6631</v>
      </c>
      <c r="D20" s="3562"/>
      <c r="E20" s="3562"/>
      <c r="F20" s="3562"/>
      <c r="G20" s="3562"/>
      <c r="H20" s="3562"/>
      <c r="I20" s="3562"/>
      <c r="J20" s="3562"/>
      <c r="K20" s="3562"/>
      <c r="L20" s="3562"/>
      <c r="M20" s="3562"/>
      <c r="N20" s="3562"/>
      <c r="O20" s="3562"/>
      <c r="P20" s="3562"/>
    </row>
    <row r="21" spans="2:16">
      <c r="B21" s="3562"/>
      <c r="C21" s="3576" t="s">
        <v>6632</v>
      </c>
      <c r="D21" s="3562"/>
      <c r="E21" s="3562"/>
      <c r="F21" s="3562"/>
      <c r="G21" s="3562"/>
      <c r="H21" s="3562"/>
      <c r="I21" s="3562"/>
      <c r="J21" s="3562"/>
      <c r="K21" s="3562"/>
      <c r="L21" s="3562"/>
      <c r="M21" s="3562"/>
      <c r="N21" s="3562"/>
      <c r="O21" s="3562"/>
      <c r="P21" s="3562"/>
    </row>
    <row r="22" spans="2:16">
      <c r="B22" s="3562"/>
      <c r="C22" s="3576" t="s">
        <v>6633</v>
      </c>
      <c r="D22" s="3562"/>
      <c r="E22" s="3562"/>
      <c r="F22" s="3562"/>
      <c r="G22" s="3562"/>
      <c r="H22" s="3562"/>
      <c r="I22" s="3562"/>
      <c r="J22" s="3562"/>
      <c r="K22" s="3562"/>
      <c r="L22" s="3562"/>
      <c r="M22" s="3562"/>
      <c r="N22" s="3562"/>
      <c r="O22" s="3562"/>
      <c r="P22" s="3562"/>
    </row>
    <row r="23" spans="2:16">
      <c r="B23" s="3562"/>
      <c r="C23" s="3562"/>
      <c r="D23" s="3562"/>
      <c r="E23" s="3562"/>
      <c r="F23" s="3562"/>
      <c r="G23" s="3562"/>
      <c r="H23" s="3562"/>
      <c r="I23" s="3562"/>
      <c r="J23" s="3562"/>
      <c r="K23" s="3562"/>
      <c r="L23" s="3562"/>
      <c r="M23" s="3562"/>
      <c r="N23" s="3562"/>
      <c r="O23" s="3562"/>
      <c r="P23" s="3562"/>
    </row>
    <row r="24" spans="2:16">
      <c r="B24" s="3562"/>
      <c r="C24" s="3576" t="s">
        <v>6634</v>
      </c>
      <c r="D24" s="3562"/>
      <c r="E24" s="3562"/>
      <c r="F24" s="3562"/>
      <c r="G24" s="3562"/>
      <c r="H24" s="3562"/>
      <c r="I24" s="3562"/>
      <c r="J24" s="3562"/>
      <c r="K24" s="3562"/>
      <c r="L24" s="3562"/>
      <c r="M24" s="3562"/>
      <c r="N24" s="3562"/>
      <c r="O24" s="3562"/>
      <c r="P24" s="3562"/>
    </row>
    <row r="25" spans="2:16">
      <c r="B25" s="3562"/>
      <c r="C25" s="3576" t="s">
        <v>6635</v>
      </c>
      <c r="D25" s="3562"/>
      <c r="E25" s="3562"/>
      <c r="F25" s="3562"/>
      <c r="G25" s="3562"/>
      <c r="H25" s="3562"/>
      <c r="I25" s="3562"/>
      <c r="J25" s="3562"/>
      <c r="K25" s="3562"/>
      <c r="L25" s="3562"/>
      <c r="M25" s="3562"/>
      <c r="N25" s="3562"/>
      <c r="O25" s="3562"/>
      <c r="P25" s="3562"/>
    </row>
    <row r="26" spans="2:16">
      <c r="B26" s="3562"/>
      <c r="C26" s="3576" t="s">
        <v>6636</v>
      </c>
      <c r="D26" s="3562"/>
      <c r="E26" s="3562"/>
      <c r="F26" s="3562"/>
      <c r="G26" s="3562"/>
      <c r="H26" s="3562"/>
      <c r="I26" s="3562"/>
      <c r="J26" s="3562"/>
      <c r="K26" s="3562"/>
      <c r="L26" s="3562"/>
      <c r="M26" s="3562"/>
      <c r="N26" s="3562"/>
      <c r="O26" s="3562"/>
      <c r="P26" s="3562"/>
    </row>
    <row r="27" spans="2:16">
      <c r="B27" s="3562"/>
      <c r="C27" s="3576" t="s">
        <v>6637</v>
      </c>
      <c r="D27" s="3562"/>
      <c r="E27" s="3562"/>
      <c r="F27" s="3562"/>
      <c r="G27" s="3562"/>
      <c r="H27" s="3562"/>
      <c r="I27" s="3562"/>
      <c r="J27" s="3562"/>
      <c r="K27" s="3562"/>
      <c r="L27" s="3562"/>
      <c r="M27" s="3562"/>
      <c r="N27" s="3562"/>
      <c r="O27" s="3562"/>
      <c r="P27" s="3562"/>
    </row>
    <row r="28" spans="2:16">
      <c r="B28" s="3562"/>
      <c r="C28" s="3576" t="s">
        <v>6638</v>
      </c>
      <c r="D28" s="3562"/>
      <c r="E28" s="3562"/>
      <c r="F28" s="3562"/>
      <c r="G28" s="3562"/>
      <c r="H28" s="3562"/>
      <c r="I28" s="3562"/>
      <c r="J28" s="3562"/>
      <c r="K28" s="3562"/>
      <c r="L28" s="3562"/>
      <c r="M28" s="3562"/>
      <c r="N28" s="3562"/>
      <c r="O28" s="3562"/>
      <c r="P28" s="3562"/>
    </row>
    <row r="29" spans="2:16">
      <c r="B29" s="3562"/>
      <c r="C29" s="3576" t="s">
        <v>6639</v>
      </c>
      <c r="D29" s="3562"/>
      <c r="E29" s="3562"/>
      <c r="F29" s="3562"/>
      <c r="G29" s="3562"/>
      <c r="H29" s="3562"/>
      <c r="I29" s="3562"/>
      <c r="J29" s="3562"/>
      <c r="K29" s="3562"/>
      <c r="L29" s="3562"/>
      <c r="M29" s="3562"/>
      <c r="N29" s="3562"/>
      <c r="O29" s="3562"/>
      <c r="P29" s="3562"/>
    </row>
    <row r="30" spans="2:16">
      <c r="B30" s="3562"/>
      <c r="C30" s="3562"/>
      <c r="D30" s="3562"/>
      <c r="E30" s="3562"/>
      <c r="F30" s="3562"/>
      <c r="G30" s="3562"/>
      <c r="H30" s="3562"/>
      <c r="I30" s="3562"/>
      <c r="J30" s="3562"/>
      <c r="K30" s="3562"/>
      <c r="L30" s="3562"/>
      <c r="M30" s="3562"/>
      <c r="N30" s="3562"/>
      <c r="O30" s="3562"/>
      <c r="P30" s="3562"/>
    </row>
    <row r="31" spans="2:16">
      <c r="B31" s="3562"/>
      <c r="C31" s="3576" t="s">
        <v>6640</v>
      </c>
      <c r="D31" s="3562"/>
      <c r="E31" s="3562"/>
      <c r="F31" s="3562"/>
      <c r="G31" s="3562"/>
      <c r="H31" s="3562"/>
      <c r="I31" s="3562"/>
      <c r="J31" s="3562"/>
      <c r="K31" s="3562"/>
      <c r="L31" s="3562"/>
      <c r="M31" s="3562"/>
      <c r="N31" s="3562"/>
      <c r="O31" s="3562"/>
      <c r="P31" s="3562"/>
    </row>
    <row r="32" spans="2:16">
      <c r="B32" s="3562"/>
      <c r="C32" s="3576" t="s">
        <v>6641</v>
      </c>
      <c r="D32" s="3562"/>
      <c r="E32" s="3562"/>
      <c r="F32" s="3562"/>
      <c r="G32" s="3562"/>
      <c r="H32" s="3562"/>
      <c r="I32" s="3562"/>
      <c r="J32" s="3562"/>
      <c r="K32" s="3562"/>
      <c r="L32" s="3562"/>
      <c r="M32" s="3562"/>
      <c r="N32" s="3562"/>
      <c r="O32" s="3562"/>
      <c r="P32" s="3562"/>
    </row>
    <row r="33" spans="2:16">
      <c r="B33" s="3562"/>
      <c r="C33" s="3576" t="s">
        <v>6642</v>
      </c>
      <c r="D33" s="3562"/>
      <c r="E33" s="3562"/>
      <c r="F33" s="3562"/>
      <c r="G33" s="3562"/>
      <c r="H33" s="3562"/>
      <c r="I33" s="3562"/>
      <c r="J33" s="3562"/>
      <c r="K33" s="3562"/>
      <c r="L33" s="3562"/>
      <c r="M33" s="3562"/>
      <c r="N33" s="3562"/>
      <c r="O33" s="3562"/>
      <c r="P33" s="3562"/>
    </row>
    <row r="34" spans="2:16">
      <c r="B34" s="3562"/>
      <c r="C34" s="3562"/>
      <c r="D34" s="3562"/>
      <c r="E34" s="3562"/>
      <c r="F34" s="3562"/>
      <c r="G34" s="3562"/>
      <c r="H34" s="3562"/>
      <c r="I34" s="3562"/>
      <c r="J34" s="3562"/>
      <c r="K34" s="3562"/>
      <c r="L34" s="3562"/>
      <c r="M34" s="3562"/>
      <c r="N34" s="3562"/>
      <c r="O34" s="3562"/>
      <c r="P34" s="3562"/>
    </row>
    <row r="35" spans="2:16" ht="18.75">
      <c r="B35" s="3561" t="s">
        <v>6643</v>
      </c>
      <c r="C35" s="3562"/>
      <c r="D35" s="3562"/>
      <c r="E35" s="3562"/>
      <c r="F35" s="3562"/>
      <c r="G35" s="3562"/>
      <c r="H35" s="3562"/>
      <c r="I35" s="3562"/>
      <c r="J35" s="3562"/>
      <c r="K35" s="3562"/>
      <c r="L35" s="3562"/>
      <c r="M35" s="3562"/>
      <c r="N35" s="3562"/>
      <c r="O35" s="3562"/>
      <c r="P35" s="3562"/>
    </row>
    <row r="36" spans="2:16">
      <c r="B36" s="3573" t="s">
        <v>1555</v>
      </c>
      <c r="C36" s="3575" t="s">
        <v>6644</v>
      </c>
      <c r="D36" s="3562"/>
      <c r="E36" s="3562"/>
      <c r="F36" s="3562"/>
      <c r="G36" s="3562"/>
      <c r="H36" s="3562"/>
      <c r="I36" s="3562"/>
      <c r="J36" s="3562"/>
      <c r="K36" s="3562"/>
      <c r="L36" s="3562"/>
      <c r="M36" s="3562"/>
      <c r="N36" s="3562"/>
      <c r="O36" s="3562"/>
      <c r="P36" s="3562"/>
    </row>
    <row r="37" spans="2:16">
      <c r="B37" s="3562"/>
      <c r="C37" s="3562"/>
      <c r="D37" s="3562"/>
      <c r="E37" s="3562"/>
      <c r="F37" s="3562"/>
      <c r="G37" s="3562"/>
      <c r="H37" s="3562"/>
      <c r="I37" s="3562"/>
      <c r="J37" s="3562"/>
      <c r="K37" s="3562"/>
      <c r="L37" s="3562"/>
      <c r="M37" s="3562"/>
      <c r="N37" s="3562"/>
      <c r="O37" s="3562"/>
      <c r="P37" s="3562"/>
    </row>
    <row r="38" spans="2:16" ht="18.75">
      <c r="B38" s="3561" t="s">
        <v>6645</v>
      </c>
      <c r="C38" s="3562"/>
      <c r="D38" s="3562"/>
      <c r="E38" s="3562"/>
      <c r="F38" s="3562"/>
      <c r="G38" s="3562"/>
      <c r="H38" s="3562"/>
      <c r="I38" s="3562"/>
      <c r="J38" s="3562"/>
      <c r="K38" s="3562"/>
      <c r="L38" s="3562"/>
      <c r="M38" s="3562"/>
      <c r="N38" s="3562"/>
      <c r="O38" s="3562"/>
      <c r="P38" s="3562"/>
    </row>
    <row r="39" spans="2:16">
      <c r="B39" s="3573" t="s">
        <v>1555</v>
      </c>
      <c r="C39" s="3575" t="s">
        <v>6646</v>
      </c>
      <c r="D39" s="3562"/>
      <c r="E39" s="3562"/>
      <c r="F39" s="3562"/>
      <c r="G39" s="3562"/>
      <c r="H39" s="3562"/>
      <c r="I39" s="3562"/>
      <c r="J39" s="3562"/>
      <c r="K39" s="3562"/>
      <c r="L39" s="3562"/>
      <c r="M39" s="3562"/>
      <c r="N39" s="3562"/>
      <c r="O39" s="3562"/>
      <c r="P39" s="3562"/>
    </row>
    <row r="40" spans="2:16">
      <c r="B40" s="3575"/>
      <c r="C40" s="3575"/>
      <c r="D40" s="3562"/>
      <c r="E40" s="3562"/>
      <c r="F40" s="3562"/>
      <c r="G40" s="3562"/>
      <c r="H40" s="3562"/>
      <c r="I40" s="3562"/>
      <c r="J40" s="3562"/>
      <c r="K40" s="3562"/>
      <c r="L40" s="3562"/>
      <c r="M40" s="3562"/>
      <c r="N40" s="3562"/>
      <c r="O40" s="3562"/>
      <c r="P40" s="3562"/>
    </row>
    <row r="41" spans="2:16" ht="18.75">
      <c r="B41" s="3561" t="s">
        <v>6647</v>
      </c>
      <c r="C41" s="3562"/>
      <c r="D41" s="3562"/>
      <c r="E41" s="3562"/>
      <c r="F41" s="3562"/>
      <c r="G41" s="3562"/>
      <c r="H41" s="3562"/>
      <c r="I41" s="3562"/>
      <c r="J41" s="3562"/>
      <c r="K41" s="3562"/>
      <c r="L41" s="3562"/>
      <c r="M41" s="3562"/>
      <c r="N41" s="3562"/>
      <c r="O41" s="3562"/>
      <c r="P41" s="3562"/>
    </row>
    <row r="42" spans="2:16">
      <c r="B42" s="3573" t="s">
        <v>1555</v>
      </c>
      <c r="C42" s="3574" t="s">
        <v>6648</v>
      </c>
      <c r="D42" s="3562"/>
      <c r="E42" s="3562"/>
      <c r="F42" s="3562"/>
      <c r="G42" s="3562"/>
      <c r="H42" s="3562"/>
      <c r="I42" s="3562"/>
      <c r="J42" s="3562"/>
      <c r="K42" s="3562"/>
      <c r="L42" s="3562"/>
      <c r="M42" s="3562"/>
      <c r="N42" s="3562"/>
      <c r="O42" s="3562"/>
      <c r="P42" s="3562"/>
    </row>
    <row r="43" spans="2:16">
      <c r="B43" s="3562"/>
      <c r="C43" s="3562"/>
      <c r="D43" s="3562"/>
      <c r="E43" s="3562"/>
      <c r="F43" s="3562"/>
      <c r="G43" s="3562"/>
      <c r="H43" s="3562"/>
      <c r="I43" s="3562"/>
      <c r="J43" s="3562"/>
      <c r="K43" s="3562"/>
      <c r="L43" s="3562"/>
      <c r="M43" s="3562"/>
      <c r="N43" s="3562"/>
      <c r="O43" s="3562"/>
      <c r="P43" s="3562"/>
    </row>
    <row r="44" spans="2:16" ht="18.75">
      <c r="B44" s="3561" t="s">
        <v>6649</v>
      </c>
      <c r="C44" s="3562"/>
      <c r="D44" s="3562"/>
      <c r="E44" s="3562"/>
      <c r="F44" s="3562"/>
      <c r="G44" s="3562"/>
      <c r="H44" s="3562"/>
      <c r="I44" s="3562"/>
      <c r="J44" s="3562"/>
      <c r="K44" s="3562"/>
      <c r="L44" s="3562"/>
      <c r="M44" s="3562"/>
      <c r="N44" s="3562"/>
      <c r="O44" s="3562"/>
      <c r="P44" s="3562"/>
    </row>
    <row r="45" spans="2:16">
      <c r="B45" s="3573" t="s">
        <v>1555</v>
      </c>
      <c r="C45" s="3575" t="s">
        <v>6650</v>
      </c>
      <c r="D45" s="3562"/>
      <c r="E45" s="3562"/>
      <c r="F45" s="3562"/>
      <c r="G45" s="3562"/>
      <c r="H45" s="3562"/>
      <c r="I45" s="3562"/>
      <c r="J45" s="3562"/>
      <c r="K45" s="3562"/>
      <c r="L45" s="3562"/>
      <c r="M45" s="3562"/>
      <c r="N45" s="3562"/>
      <c r="O45" s="3562"/>
      <c r="P45" s="3562"/>
    </row>
    <row r="46" spans="2:16">
      <c r="B46" s="3562"/>
      <c r="C46" s="3562"/>
      <c r="D46" s="3562"/>
      <c r="E46" s="3562"/>
      <c r="F46" s="3562"/>
      <c r="G46" s="3562"/>
      <c r="H46" s="3562"/>
      <c r="I46" s="3562"/>
      <c r="J46" s="3562"/>
      <c r="K46" s="3562"/>
      <c r="L46" s="3562"/>
      <c r="M46" s="3562"/>
      <c r="N46" s="3562"/>
      <c r="O46" s="3562"/>
      <c r="P46" s="3562"/>
    </row>
    <row r="47" spans="2:16">
      <c r="B47" s="3562"/>
      <c r="C47" s="3562" t="s">
        <v>6651</v>
      </c>
      <c r="D47" s="3562"/>
      <c r="E47" s="3562"/>
      <c r="F47" s="3562"/>
      <c r="G47" s="3562"/>
      <c r="H47" s="3562"/>
      <c r="I47" s="3562"/>
      <c r="J47" s="3562"/>
      <c r="K47" s="3562"/>
      <c r="L47" s="3562"/>
      <c r="M47" s="3562"/>
      <c r="N47" s="3562"/>
      <c r="O47" s="3562"/>
      <c r="P47" s="3562"/>
    </row>
    <row r="48" spans="2:16">
      <c r="B48" s="3562"/>
      <c r="C48" s="3562" t="s">
        <v>6652</v>
      </c>
      <c r="D48" s="3562"/>
      <c r="E48" s="3562"/>
      <c r="F48" s="3562"/>
      <c r="G48" s="3562"/>
      <c r="H48" s="3562"/>
      <c r="I48" s="3562"/>
      <c r="J48" s="3562"/>
      <c r="K48" s="3562"/>
      <c r="L48" s="3562"/>
      <c r="M48" s="3562"/>
      <c r="N48" s="3562"/>
      <c r="O48" s="3562"/>
      <c r="P48" s="3562"/>
    </row>
    <row r="49" spans="1:16">
      <c r="B49" s="3562"/>
      <c r="C49" s="3562" t="s">
        <v>6653</v>
      </c>
      <c r="D49" s="3562"/>
      <c r="E49" s="3562"/>
      <c r="F49" s="3562"/>
      <c r="G49" s="3562"/>
      <c r="H49" s="3562"/>
      <c r="I49" s="3562"/>
      <c r="J49" s="3562"/>
      <c r="K49" s="3562"/>
      <c r="L49" s="3562"/>
      <c r="M49" s="3562"/>
      <c r="N49" s="3562"/>
      <c r="O49" s="3562"/>
      <c r="P49" s="3562"/>
    </row>
    <row r="50" spans="1:16">
      <c r="B50" s="3562"/>
      <c r="C50" s="3562"/>
      <c r="D50" s="3562"/>
      <c r="E50" s="3562"/>
      <c r="F50" s="3562"/>
      <c r="G50" s="3562"/>
      <c r="H50" s="3562"/>
      <c r="I50" s="3562"/>
      <c r="J50" s="3562"/>
      <c r="K50" s="3562"/>
      <c r="L50" s="3562"/>
      <c r="M50" s="3562"/>
      <c r="N50" s="3562"/>
      <c r="O50" s="3562"/>
      <c r="P50" s="3562"/>
    </row>
    <row r="51" spans="1:16">
      <c r="B51" s="3562"/>
      <c r="C51" s="3576" t="s">
        <v>6654</v>
      </c>
      <c r="D51" s="3562"/>
      <c r="E51" s="3562"/>
      <c r="F51" s="3562"/>
      <c r="G51" s="3562"/>
      <c r="H51" s="3562"/>
      <c r="I51" s="3562"/>
      <c r="J51" s="3562"/>
      <c r="K51" s="3562"/>
      <c r="L51" s="3562"/>
      <c r="M51" s="3562"/>
      <c r="N51" s="3562"/>
      <c r="O51" s="3562"/>
      <c r="P51" s="3562"/>
    </row>
    <row r="52" spans="1:16">
      <c r="B52" s="3562"/>
      <c r="C52" s="3576" t="s">
        <v>6655</v>
      </c>
      <c r="D52" s="3562"/>
      <c r="E52" s="3562"/>
      <c r="F52" s="3562"/>
      <c r="G52" s="3562"/>
      <c r="H52" s="3562"/>
      <c r="I52" s="3562"/>
      <c r="J52" s="3562"/>
      <c r="K52" s="3562"/>
      <c r="L52" s="3562"/>
      <c r="M52" s="3562"/>
      <c r="N52" s="3562"/>
      <c r="O52" s="3562"/>
      <c r="P52" s="3562"/>
    </row>
    <row r="53" spans="1:16">
      <c r="B53" s="3562"/>
      <c r="C53" s="3576" t="s">
        <v>6656</v>
      </c>
      <c r="D53" s="3562"/>
      <c r="E53" s="3562"/>
      <c r="F53" s="3562"/>
      <c r="G53" s="3562"/>
      <c r="H53" s="3562"/>
      <c r="I53" s="3562"/>
      <c r="J53" s="3562"/>
      <c r="K53" s="3562"/>
      <c r="L53" s="3562"/>
      <c r="M53" s="3562"/>
      <c r="N53" s="3562"/>
      <c r="O53" s="3562"/>
      <c r="P53" s="3562"/>
    </row>
    <row r="54" spans="1:16">
      <c r="B54" s="3562"/>
      <c r="C54" s="3576" t="s">
        <v>6657</v>
      </c>
      <c r="D54" s="3562"/>
      <c r="E54" s="3562"/>
      <c r="F54" s="3562"/>
      <c r="G54" s="3562"/>
      <c r="H54" s="3562"/>
      <c r="I54" s="3562"/>
      <c r="J54" s="3562"/>
      <c r="K54" s="3562"/>
      <c r="L54" s="3562"/>
      <c r="M54" s="3562"/>
      <c r="N54" s="3562"/>
      <c r="O54" s="3562"/>
      <c r="P54" s="3562"/>
    </row>
    <row r="55" spans="1:16">
      <c r="B55" s="3562"/>
      <c r="C55" s="3562"/>
      <c r="D55" s="3562"/>
      <c r="E55" s="3562"/>
      <c r="F55" s="3562"/>
      <c r="G55" s="3562"/>
      <c r="H55" s="3562"/>
      <c r="I55" s="3562"/>
      <c r="J55" s="3562"/>
      <c r="K55" s="3562"/>
      <c r="L55" s="3562"/>
      <c r="M55" s="3562"/>
      <c r="N55" s="3562"/>
      <c r="O55" s="3562"/>
      <c r="P55" s="3562"/>
    </row>
    <row r="56" spans="1:16">
      <c r="B56" s="3562"/>
      <c r="C56" s="3576" t="s">
        <v>6658</v>
      </c>
      <c r="D56" s="3562"/>
      <c r="E56" s="3562"/>
      <c r="F56" s="3562"/>
      <c r="G56" s="3562"/>
      <c r="H56" s="3562"/>
      <c r="I56" s="3562"/>
      <c r="J56" s="3562"/>
      <c r="K56" s="3562"/>
      <c r="L56" s="3562"/>
      <c r="M56" s="3562"/>
      <c r="N56" s="3562"/>
      <c r="O56" s="3562"/>
      <c r="P56" s="3562"/>
    </row>
    <row r="57" spans="1:16">
      <c r="B57" s="3562"/>
      <c r="C57" s="3576" t="s">
        <v>6659</v>
      </c>
      <c r="D57" s="3562"/>
      <c r="E57" s="3562"/>
      <c r="F57" s="3562"/>
      <c r="G57" s="3562"/>
      <c r="H57" s="3562"/>
      <c r="I57" s="3562"/>
      <c r="J57" s="3562"/>
      <c r="K57" s="3562"/>
      <c r="L57" s="3562"/>
      <c r="M57" s="3562"/>
      <c r="N57" s="3562"/>
      <c r="O57" s="3562"/>
      <c r="P57" s="3562"/>
    </row>
    <row r="58" spans="1:16">
      <c r="B58" s="3562"/>
      <c r="C58" s="3576" t="s">
        <v>6660</v>
      </c>
      <c r="D58" s="3562"/>
      <c r="E58" s="3562"/>
      <c r="F58" s="3562"/>
      <c r="G58" s="3562"/>
      <c r="H58" s="3562"/>
      <c r="I58" s="3562"/>
      <c r="J58" s="3562"/>
      <c r="K58" s="3562"/>
      <c r="L58" s="3562"/>
      <c r="M58" s="3562"/>
      <c r="N58" s="3562"/>
      <c r="O58" s="3562"/>
      <c r="P58" s="3562"/>
    </row>
    <row r="59" spans="1:16">
      <c r="B59" s="3562"/>
      <c r="C59" s="3562"/>
      <c r="D59" s="3562"/>
      <c r="E59" s="3562"/>
      <c r="F59" s="3562"/>
      <c r="G59" s="3562"/>
      <c r="H59" s="3562"/>
      <c r="I59" s="3562"/>
      <c r="J59" s="3562"/>
      <c r="K59" s="3562"/>
      <c r="L59" s="3562"/>
      <c r="M59" s="3562"/>
      <c r="N59" s="3562"/>
      <c r="O59" s="3562"/>
      <c r="P59" s="3562"/>
    </row>
    <row r="60" spans="1:16">
      <c r="A60" s="3577"/>
      <c r="B60" s="3577"/>
      <c r="C60" s="3577"/>
      <c r="D60" s="3577"/>
      <c r="E60" s="3577"/>
      <c r="F60" s="3577"/>
      <c r="G60" s="3577"/>
      <c r="H60" s="3577"/>
      <c r="I60" s="3577"/>
      <c r="J60" s="3577"/>
      <c r="K60" s="3577"/>
      <c r="L60" s="3577"/>
      <c r="M60" s="3577"/>
      <c r="N60" s="3577"/>
      <c r="O60" s="3577"/>
      <c r="P60" s="3577"/>
    </row>
    <row r="61" spans="1:16">
      <c r="B61" s="3562"/>
      <c r="C61" s="3562"/>
      <c r="D61" s="3562"/>
      <c r="E61" s="3562"/>
      <c r="F61" s="3562"/>
      <c r="G61" s="3562"/>
      <c r="H61" s="3562"/>
      <c r="I61" s="3562"/>
      <c r="J61" s="3562"/>
      <c r="K61" s="3562"/>
      <c r="L61" s="3562"/>
      <c r="M61" s="3562"/>
      <c r="N61" s="3562"/>
      <c r="O61" s="3562"/>
      <c r="P61" s="3562"/>
    </row>
    <row r="62" spans="1:16">
      <c r="B62" s="3573" t="s">
        <v>1555</v>
      </c>
      <c r="C62" s="3574" t="s">
        <v>6661</v>
      </c>
      <c r="D62" s="3562"/>
      <c r="E62" s="3562"/>
      <c r="F62" s="3562"/>
      <c r="G62" s="3562"/>
      <c r="H62" s="3562"/>
      <c r="I62" s="3562"/>
      <c r="J62" s="3562"/>
      <c r="K62" s="3562"/>
      <c r="L62" s="3562"/>
      <c r="M62" s="3562"/>
      <c r="N62" s="3562"/>
      <c r="O62" s="3562"/>
      <c r="P62" s="3562"/>
    </row>
    <row r="63" spans="1:16">
      <c r="B63" s="3562"/>
      <c r="C63" s="3562"/>
      <c r="D63" s="3562"/>
      <c r="E63" s="3562"/>
      <c r="F63" s="3562"/>
      <c r="G63" s="3562"/>
      <c r="H63" s="3562"/>
      <c r="I63" s="3562"/>
      <c r="J63" s="3562"/>
      <c r="K63" s="3562"/>
      <c r="L63" s="3562"/>
      <c r="M63" s="3562"/>
      <c r="N63" s="3562"/>
      <c r="O63" s="3562"/>
      <c r="P63" s="3562"/>
    </row>
    <row r="64" spans="1:16">
      <c r="B64" s="3562"/>
      <c r="C64" s="3562" t="s">
        <v>6662</v>
      </c>
      <c r="D64" s="3562"/>
      <c r="E64" s="3562"/>
      <c r="F64" s="3562"/>
      <c r="G64" s="3562"/>
      <c r="H64" s="3562"/>
      <c r="I64" s="3562"/>
      <c r="J64" s="3562"/>
      <c r="K64" s="3562"/>
      <c r="L64" s="3562"/>
      <c r="M64" s="3562"/>
      <c r="N64" s="3562"/>
      <c r="O64" s="3562"/>
      <c r="P64" s="3562"/>
    </row>
    <row r="65" spans="2:16">
      <c r="B65" s="3562"/>
      <c r="C65" s="3562" t="s">
        <v>6663</v>
      </c>
      <c r="D65" s="3562"/>
      <c r="E65" s="3562"/>
      <c r="F65" s="3562"/>
      <c r="G65" s="3562"/>
      <c r="H65" s="3562"/>
      <c r="I65" s="3562"/>
      <c r="J65" s="3562"/>
      <c r="K65" s="3562"/>
      <c r="L65" s="3562"/>
      <c r="M65" s="3562"/>
      <c r="N65" s="3562"/>
      <c r="O65" s="3562"/>
      <c r="P65" s="3562"/>
    </row>
    <row r="66" spans="2:16">
      <c r="B66" s="3562"/>
      <c r="C66" s="3562"/>
      <c r="D66" s="3562"/>
      <c r="E66" s="3562"/>
      <c r="F66" s="3562"/>
      <c r="G66" s="3562"/>
      <c r="H66" s="3562"/>
      <c r="I66" s="3562"/>
      <c r="J66" s="3562"/>
      <c r="K66" s="3562"/>
      <c r="L66" s="3562"/>
      <c r="M66" s="3562"/>
      <c r="N66" s="3562"/>
      <c r="O66" s="3562"/>
      <c r="P66" s="3562"/>
    </row>
    <row r="67" spans="2:16">
      <c r="B67" s="3562"/>
      <c r="C67" s="3562" t="s">
        <v>6664</v>
      </c>
      <c r="D67" s="3562"/>
      <c r="E67" s="3562"/>
      <c r="F67" s="3562"/>
      <c r="G67" s="3562"/>
      <c r="H67" s="3562"/>
      <c r="I67" s="3562"/>
      <c r="J67" s="3562"/>
      <c r="K67" s="3562"/>
      <c r="L67" s="3562"/>
      <c r="M67" s="3562"/>
      <c r="N67" s="3562"/>
      <c r="O67" s="3562"/>
      <c r="P67" s="3562"/>
    </row>
    <row r="68" spans="2:16">
      <c r="B68" s="3562"/>
      <c r="C68" s="3562" t="s">
        <v>6665</v>
      </c>
      <c r="D68" s="3562"/>
      <c r="E68" s="3562"/>
      <c r="F68" s="3562"/>
      <c r="G68" s="3562"/>
      <c r="H68" s="3562"/>
      <c r="I68" s="3562"/>
      <c r="J68" s="3562"/>
      <c r="K68" s="3562"/>
      <c r="L68" s="3562"/>
      <c r="M68" s="3562"/>
      <c r="N68" s="3562"/>
      <c r="O68" s="3562"/>
      <c r="P68" s="3562"/>
    </row>
    <row r="69" spans="2:16">
      <c r="B69" s="3562"/>
      <c r="C69" s="3562" t="s">
        <v>6666</v>
      </c>
      <c r="D69" s="3562"/>
      <c r="E69" s="3562"/>
      <c r="F69" s="3562"/>
      <c r="G69" s="3562"/>
      <c r="H69" s="3562"/>
      <c r="I69" s="3562"/>
      <c r="J69" s="3562"/>
      <c r="K69" s="3562"/>
      <c r="L69" s="3562"/>
      <c r="M69" s="3562"/>
      <c r="N69" s="3562"/>
      <c r="O69" s="3562"/>
      <c r="P69" s="3562"/>
    </row>
    <row r="70" spans="2:16">
      <c r="B70" s="3562"/>
      <c r="C70" s="3562" t="s">
        <v>6667</v>
      </c>
      <c r="D70" s="3562"/>
      <c r="E70" s="3562"/>
      <c r="F70" s="3562"/>
      <c r="G70" s="3562"/>
      <c r="H70" s="3562"/>
      <c r="I70" s="3562"/>
      <c r="J70" s="3562"/>
      <c r="K70" s="3562"/>
      <c r="L70" s="3562"/>
      <c r="M70" s="3562"/>
      <c r="N70" s="3562"/>
      <c r="O70" s="3562"/>
      <c r="P70" s="3562"/>
    </row>
    <row r="71" spans="2:16">
      <c r="B71" s="3562"/>
      <c r="C71" s="3562" t="s">
        <v>6668</v>
      </c>
      <c r="D71" s="3562"/>
      <c r="E71" s="3562"/>
      <c r="F71" s="3562"/>
      <c r="G71" s="3562"/>
      <c r="H71" s="3562"/>
      <c r="I71" s="3562"/>
      <c r="J71" s="3562"/>
      <c r="K71" s="3562"/>
      <c r="L71" s="3562"/>
      <c r="M71" s="3562"/>
      <c r="N71" s="3562"/>
      <c r="O71" s="3562"/>
      <c r="P71" s="3562"/>
    </row>
    <row r="72" spans="2:16">
      <c r="B72" s="3562"/>
      <c r="C72" s="3562" t="s">
        <v>6669</v>
      </c>
      <c r="D72" s="3562"/>
      <c r="E72" s="3562"/>
      <c r="F72" s="3562"/>
      <c r="G72" s="3562"/>
      <c r="H72" s="3562"/>
      <c r="I72" s="3562"/>
      <c r="J72" s="3562"/>
      <c r="K72" s="3562"/>
      <c r="L72" s="3562"/>
      <c r="M72" s="3562"/>
      <c r="N72" s="3562"/>
      <c r="O72" s="3562"/>
      <c r="P72" s="3562"/>
    </row>
    <row r="73" spans="2:16">
      <c r="B73" s="3562"/>
      <c r="C73" s="3562" t="s">
        <v>6670</v>
      </c>
      <c r="D73" s="3562"/>
      <c r="E73" s="3562"/>
      <c r="F73" s="3562"/>
      <c r="G73" s="3562"/>
      <c r="H73" s="3562"/>
      <c r="I73" s="3562"/>
      <c r="J73" s="3562"/>
      <c r="K73" s="3562"/>
      <c r="L73" s="3562"/>
      <c r="M73" s="3562"/>
      <c r="N73" s="3562"/>
      <c r="O73" s="3562"/>
      <c r="P73" s="3562"/>
    </row>
    <row r="74" spans="2:16">
      <c r="B74" s="3562"/>
      <c r="C74" s="3562" t="s">
        <v>6671</v>
      </c>
      <c r="D74" s="3562"/>
      <c r="E74" s="3562"/>
      <c r="F74" s="3562"/>
      <c r="G74" s="3562"/>
      <c r="H74" s="3562"/>
      <c r="I74" s="3562"/>
      <c r="J74" s="3562"/>
      <c r="K74" s="3562"/>
      <c r="L74" s="3562"/>
      <c r="M74" s="3562"/>
      <c r="N74" s="3562"/>
      <c r="O74" s="3562"/>
      <c r="P74" s="3562"/>
    </row>
    <row r="75" spans="2:16">
      <c r="B75" s="3562"/>
      <c r="C75" s="3562" t="s">
        <v>6672</v>
      </c>
      <c r="D75" s="3562"/>
      <c r="E75" s="3562"/>
      <c r="F75" s="3562"/>
      <c r="G75" s="3562"/>
      <c r="H75" s="3562"/>
      <c r="I75" s="3562"/>
      <c r="J75" s="3562"/>
      <c r="K75" s="3562"/>
      <c r="L75" s="3562"/>
      <c r="M75" s="3562"/>
      <c r="N75" s="3562"/>
      <c r="O75" s="3562"/>
      <c r="P75" s="3562"/>
    </row>
    <row r="76" spans="2:16">
      <c r="B76" s="3562"/>
      <c r="C76" s="3562" t="s">
        <v>6673</v>
      </c>
      <c r="D76" s="3562"/>
      <c r="E76" s="3562"/>
      <c r="F76" s="3562"/>
      <c r="G76" s="3562"/>
      <c r="H76" s="3562"/>
      <c r="I76" s="3562"/>
      <c r="J76" s="3562"/>
      <c r="K76" s="3562"/>
      <c r="L76" s="3562"/>
      <c r="M76" s="3562"/>
      <c r="N76" s="3562"/>
      <c r="O76" s="3562"/>
      <c r="P76" s="3562"/>
    </row>
    <row r="77" spans="2:16">
      <c r="B77" s="3562"/>
      <c r="C77" s="3562" t="s">
        <v>6674</v>
      </c>
      <c r="D77" s="3562"/>
      <c r="E77" s="3562"/>
      <c r="F77" s="3562"/>
      <c r="G77" s="3562"/>
      <c r="H77" s="3562"/>
      <c r="I77" s="3562"/>
      <c r="J77" s="3562"/>
      <c r="K77" s="3562"/>
      <c r="L77" s="3562"/>
      <c r="M77" s="3562"/>
      <c r="N77" s="3562"/>
      <c r="O77" s="3562"/>
      <c r="P77" s="3562"/>
    </row>
    <row r="78" spans="2:16">
      <c r="B78" s="3562"/>
      <c r="C78" s="3562" t="s">
        <v>6675</v>
      </c>
      <c r="D78" s="3562"/>
      <c r="E78" s="3562"/>
      <c r="F78" s="3562"/>
      <c r="G78" s="3562"/>
      <c r="H78" s="3562"/>
      <c r="I78" s="3562"/>
      <c r="J78" s="3562"/>
      <c r="K78" s="3562"/>
      <c r="L78" s="3562"/>
      <c r="M78" s="3562"/>
      <c r="N78" s="3562"/>
      <c r="O78" s="3562"/>
      <c r="P78" s="3562"/>
    </row>
    <row r="79" spans="2:16">
      <c r="B79" s="3562"/>
      <c r="C79" s="3562" t="s">
        <v>6676</v>
      </c>
      <c r="D79" s="3562"/>
      <c r="E79" s="3562"/>
      <c r="F79" s="3562"/>
      <c r="G79" s="3562"/>
      <c r="H79" s="3562"/>
      <c r="I79" s="3562"/>
      <c r="J79" s="3562"/>
      <c r="K79" s="3562"/>
      <c r="L79" s="3562"/>
      <c r="M79" s="3562"/>
      <c r="N79" s="3562"/>
      <c r="O79" s="3562"/>
      <c r="P79" s="3562"/>
    </row>
    <row r="80" spans="2:16">
      <c r="B80" s="3562"/>
      <c r="C80" s="3562" t="s">
        <v>6677</v>
      </c>
      <c r="D80" s="3562"/>
      <c r="E80" s="3562"/>
      <c r="F80" s="3562"/>
      <c r="G80" s="3562"/>
      <c r="H80" s="3562"/>
      <c r="I80" s="3562"/>
      <c r="J80" s="3562"/>
      <c r="K80" s="3562"/>
      <c r="L80" s="3562"/>
      <c r="M80" s="3562"/>
      <c r="N80" s="3562"/>
      <c r="O80" s="3562"/>
      <c r="P80" s="3562"/>
    </row>
    <row r="81" spans="2:16">
      <c r="B81" s="3562"/>
      <c r="C81" s="3562"/>
      <c r="D81" s="3562"/>
      <c r="E81" s="3562"/>
      <c r="F81" s="3562"/>
      <c r="G81" s="3562"/>
      <c r="H81" s="3562"/>
      <c r="I81" s="3562"/>
      <c r="J81" s="3562"/>
      <c r="K81" s="3562"/>
      <c r="L81" s="3562"/>
      <c r="M81" s="3562"/>
      <c r="N81" s="3562"/>
      <c r="O81" s="3562"/>
      <c r="P81" s="3562"/>
    </row>
    <row r="82" spans="2:16">
      <c r="B82" s="3562"/>
      <c r="C82" s="3562" t="s">
        <v>6678</v>
      </c>
      <c r="D82" s="3562"/>
      <c r="E82" s="3562"/>
      <c r="F82" s="3562"/>
      <c r="G82" s="3562"/>
      <c r="H82" s="3562"/>
      <c r="I82" s="3562"/>
      <c r="J82" s="3562"/>
      <c r="K82" s="3562"/>
      <c r="L82" s="3562"/>
      <c r="M82" s="3562"/>
      <c r="N82" s="3562"/>
      <c r="O82" s="3562"/>
      <c r="P82" s="3562"/>
    </row>
    <row r="83" spans="2:16">
      <c r="B83" s="3562"/>
      <c r="C83" s="3562" t="s">
        <v>6679</v>
      </c>
      <c r="D83" s="3562"/>
      <c r="E83" s="3562"/>
      <c r="F83" s="3562"/>
      <c r="G83" s="3562"/>
      <c r="H83" s="3562"/>
      <c r="I83" s="3562"/>
      <c r="J83" s="3562"/>
      <c r="K83" s="3562"/>
      <c r="L83" s="3562"/>
      <c r="M83" s="3562"/>
      <c r="N83" s="3562"/>
      <c r="O83" s="3562"/>
      <c r="P83" s="3562"/>
    </row>
    <row r="84" spans="2:16">
      <c r="B84" s="3562"/>
      <c r="C84" s="3562"/>
      <c r="D84" s="3562"/>
      <c r="E84" s="3562"/>
      <c r="F84" s="3562"/>
      <c r="G84" s="3562"/>
      <c r="H84" s="3562"/>
      <c r="I84" s="3562"/>
      <c r="J84" s="3562"/>
      <c r="K84" s="3562"/>
      <c r="L84" s="3562"/>
      <c r="M84" s="3562"/>
      <c r="N84" s="3562"/>
      <c r="O84" s="3562"/>
      <c r="P84" s="3562"/>
    </row>
    <row r="85" spans="2:16">
      <c r="B85" s="3562"/>
      <c r="C85" s="3562"/>
      <c r="D85" s="3562"/>
      <c r="E85" s="3562"/>
      <c r="F85" s="3562"/>
      <c r="G85" s="3562"/>
      <c r="H85" s="3562"/>
      <c r="I85" s="3562"/>
      <c r="J85" s="3562"/>
      <c r="K85" s="3562"/>
      <c r="L85" s="3562"/>
      <c r="M85" s="3562"/>
      <c r="N85" s="3562"/>
      <c r="O85" s="3562"/>
      <c r="P85" s="3562"/>
    </row>
    <row r="86" spans="2:16" ht="18.75">
      <c r="B86" s="3561" t="s">
        <v>6680</v>
      </c>
      <c r="C86" s="3562"/>
      <c r="D86" s="3562"/>
      <c r="E86" s="3562"/>
      <c r="F86" s="3562"/>
      <c r="G86" s="3562"/>
      <c r="H86" s="3562"/>
      <c r="I86" s="3562"/>
      <c r="J86" s="3562"/>
      <c r="K86" s="3562"/>
      <c r="L86" s="3562"/>
      <c r="M86" s="3562"/>
      <c r="N86" s="3562"/>
      <c r="O86" s="3562"/>
      <c r="P86" s="3562"/>
    </row>
    <row r="87" spans="2:16">
      <c r="B87" s="3573" t="s">
        <v>1555</v>
      </c>
      <c r="C87" s="3574" t="s">
        <v>6681</v>
      </c>
      <c r="D87" s="3562"/>
      <c r="E87" s="3562"/>
      <c r="F87" s="3562"/>
      <c r="G87" s="3562"/>
      <c r="H87" s="3562"/>
      <c r="I87" s="3562"/>
      <c r="J87" s="3562"/>
      <c r="K87" s="3562"/>
      <c r="L87" s="3562"/>
      <c r="M87" s="3562"/>
      <c r="N87" s="3562"/>
      <c r="O87" s="3562"/>
      <c r="P87" s="3562"/>
    </row>
    <row r="88" spans="2:16">
      <c r="B88" s="3562"/>
      <c r="C88" s="3562"/>
      <c r="D88" s="3562"/>
      <c r="E88" s="3562"/>
      <c r="F88" s="3562"/>
      <c r="G88" s="3562"/>
      <c r="H88" s="3562"/>
      <c r="I88" s="3562"/>
      <c r="J88" s="3562"/>
      <c r="K88" s="3562"/>
      <c r="L88" s="3562"/>
      <c r="M88" s="3562"/>
      <c r="N88" s="3562"/>
      <c r="O88" s="3562"/>
      <c r="P88" s="3562"/>
    </row>
    <row r="89" spans="2:16" ht="18.75">
      <c r="B89" s="3573" t="s">
        <v>1555</v>
      </c>
      <c r="C89" s="3578" t="s">
        <v>1550</v>
      </c>
      <c r="D89" s="3562"/>
      <c r="E89" s="3562"/>
      <c r="F89" s="3562"/>
      <c r="G89" s="3562"/>
      <c r="H89" s="3562"/>
      <c r="I89" s="3562"/>
      <c r="J89" s="3562"/>
      <c r="K89" s="3562"/>
      <c r="L89" s="3562"/>
      <c r="M89" s="3562"/>
      <c r="N89" s="3562"/>
      <c r="O89" s="3562"/>
      <c r="P89" s="3562"/>
    </row>
    <row r="90" spans="2:16">
      <c r="B90" s="3562"/>
      <c r="C90" s="3562"/>
      <c r="D90" s="3562"/>
      <c r="E90" s="3562"/>
      <c r="F90" s="3562"/>
      <c r="G90" s="3562"/>
      <c r="H90" s="3562"/>
      <c r="I90" s="3562"/>
      <c r="J90" s="3562"/>
      <c r="K90" s="3562"/>
      <c r="L90" s="3562"/>
      <c r="M90" s="3562"/>
      <c r="N90" s="3562"/>
      <c r="O90" s="3562"/>
      <c r="P90" s="3562"/>
    </row>
    <row r="91" spans="2:16" ht="18.75">
      <c r="B91" s="3561" t="s">
        <v>6682</v>
      </c>
      <c r="C91" s="3562"/>
      <c r="D91" s="3562"/>
      <c r="E91" s="3562"/>
      <c r="F91" s="3562"/>
      <c r="G91" s="3562"/>
      <c r="H91" s="3562"/>
      <c r="I91" s="3562"/>
      <c r="J91" s="3562"/>
      <c r="K91" s="3562"/>
      <c r="L91" s="3562"/>
      <c r="M91" s="3562"/>
      <c r="N91" s="3562"/>
      <c r="O91" s="3562"/>
      <c r="P91" s="3562"/>
    </row>
    <row r="92" spans="2:16">
      <c r="B92" s="3573" t="s">
        <v>1555</v>
      </c>
      <c r="C92" s="3574" t="s">
        <v>6683</v>
      </c>
      <c r="D92" s="3562"/>
      <c r="E92" s="3562"/>
      <c r="F92" s="3562"/>
      <c r="G92" s="3562"/>
      <c r="H92" s="3562"/>
      <c r="I92" s="3562"/>
      <c r="J92" s="3562"/>
      <c r="K92" s="3562"/>
      <c r="L92" s="3562"/>
      <c r="M92" s="3562"/>
      <c r="N92" s="3562"/>
      <c r="O92" s="3562"/>
      <c r="P92" s="3562"/>
    </row>
    <row r="93" spans="2:16">
      <c r="B93" s="3562"/>
      <c r="C93" s="3562"/>
      <c r="D93" s="3562"/>
      <c r="E93" s="3562"/>
      <c r="F93" s="3562"/>
      <c r="G93" s="3562"/>
      <c r="H93" s="3562"/>
      <c r="I93" s="3562"/>
      <c r="J93" s="3562"/>
      <c r="K93" s="3562"/>
      <c r="L93" s="3562"/>
      <c r="M93" s="3562"/>
      <c r="N93" s="3562"/>
      <c r="O93" s="3562"/>
      <c r="P93" s="3562"/>
    </row>
    <row r="94" spans="2:16" ht="18.75">
      <c r="B94" s="3561" t="s">
        <v>6684</v>
      </c>
      <c r="C94" s="3562"/>
      <c r="D94" s="3562"/>
      <c r="E94" s="3562"/>
      <c r="F94" s="3562"/>
      <c r="G94" s="3562"/>
      <c r="H94" s="3562"/>
      <c r="I94" s="3562"/>
      <c r="J94" s="3562"/>
      <c r="K94" s="3562"/>
      <c r="L94" s="3562"/>
      <c r="M94" s="3562"/>
      <c r="N94" s="3562"/>
      <c r="O94" s="3562"/>
      <c r="P94" s="3562"/>
    </row>
    <row r="95" spans="2:16">
      <c r="B95" s="3573" t="s">
        <v>1555</v>
      </c>
      <c r="C95" s="3574" t="s">
        <v>6685</v>
      </c>
      <c r="D95" s="3562"/>
      <c r="E95" s="3562"/>
      <c r="F95" s="3562"/>
      <c r="G95" s="3562"/>
      <c r="H95" s="3562"/>
      <c r="I95" s="3562"/>
      <c r="J95" s="3562"/>
      <c r="K95" s="3562"/>
      <c r="L95" s="3562"/>
      <c r="M95" s="3562"/>
      <c r="N95" s="3562"/>
      <c r="O95" s="3562"/>
      <c r="P95" s="3562"/>
    </row>
    <row r="96" spans="2:16">
      <c r="B96" s="3562"/>
      <c r="C96" s="3562"/>
      <c r="D96" s="3562"/>
      <c r="E96" s="3562"/>
      <c r="F96" s="3562"/>
      <c r="G96" s="3562"/>
      <c r="H96" s="3562"/>
      <c r="I96" s="3562"/>
      <c r="J96" s="3562"/>
      <c r="K96" s="3562"/>
      <c r="L96" s="3562"/>
      <c r="M96" s="3562"/>
      <c r="N96" s="3562"/>
      <c r="O96" s="3562"/>
      <c r="P96" s="3562"/>
    </row>
    <row r="97" spans="1:16" ht="18.75">
      <c r="B97" s="3561" t="s">
        <v>6686</v>
      </c>
      <c r="C97" s="3562"/>
      <c r="D97" s="3562"/>
      <c r="E97" s="3562"/>
      <c r="F97" s="3562"/>
      <c r="G97" s="3562"/>
      <c r="H97" s="3562"/>
      <c r="I97" s="3562"/>
      <c r="J97" s="3562"/>
      <c r="K97" s="3562"/>
      <c r="L97" s="3562"/>
      <c r="M97" s="3562"/>
      <c r="N97" s="3574"/>
      <c r="O97" s="3562"/>
      <c r="P97" s="3562"/>
    </row>
    <row r="98" spans="1:16">
      <c r="B98" s="3573" t="s">
        <v>1555</v>
      </c>
      <c r="C98" s="3574" t="s">
        <v>6687</v>
      </c>
      <c r="D98" s="3562"/>
      <c r="E98" s="3562"/>
      <c r="F98" s="3562"/>
      <c r="G98" s="3562"/>
      <c r="H98" s="3562"/>
      <c r="I98" s="3562"/>
      <c r="J98" s="3562"/>
      <c r="K98" s="3562"/>
      <c r="L98" s="3562"/>
      <c r="M98" s="3562"/>
      <c r="N98" s="3574"/>
      <c r="O98" s="3562"/>
      <c r="P98" s="3562"/>
    </row>
    <row r="99" spans="1:16">
      <c r="B99" s="3562"/>
      <c r="C99" s="3562"/>
      <c r="D99" s="3562"/>
      <c r="E99" s="3562"/>
      <c r="F99" s="3562"/>
      <c r="G99" s="3562"/>
      <c r="H99" s="3562"/>
      <c r="I99" s="3562"/>
      <c r="J99" s="3562"/>
      <c r="K99" s="3562"/>
      <c r="L99" s="3562"/>
      <c r="M99" s="3562"/>
      <c r="N99" s="3574"/>
      <c r="O99" s="3562"/>
      <c r="P99" s="3562"/>
    </row>
    <row r="100" spans="1:16" ht="18.75">
      <c r="B100" s="3561" t="s">
        <v>6682</v>
      </c>
      <c r="C100" s="3574"/>
      <c r="D100" s="3562"/>
      <c r="E100" s="3562"/>
      <c r="F100" s="3562"/>
      <c r="G100" s="3562"/>
      <c r="H100" s="3562"/>
      <c r="I100" s="3562"/>
      <c r="J100" s="3562"/>
      <c r="K100" s="3562"/>
      <c r="L100" s="3562"/>
      <c r="M100" s="3579"/>
      <c r="N100" s="3580"/>
      <c r="O100" s="3562"/>
      <c r="P100" s="3562"/>
    </row>
    <row r="101" spans="1:16">
      <c r="B101" s="3573" t="s">
        <v>1555</v>
      </c>
      <c r="C101" s="3574" t="s">
        <v>6683</v>
      </c>
      <c r="D101" s="3562"/>
      <c r="E101" s="3562"/>
      <c r="F101" s="3562"/>
      <c r="G101" s="3562"/>
      <c r="H101" s="3562"/>
      <c r="I101" s="3562"/>
      <c r="J101" s="3562"/>
      <c r="K101" s="3562"/>
      <c r="L101" s="3562"/>
      <c r="M101" s="3579"/>
      <c r="N101" s="3579"/>
      <c r="O101" s="3579"/>
      <c r="P101" s="3579"/>
    </row>
    <row r="102" spans="1:16">
      <c r="B102" s="3562"/>
      <c r="C102" s="3562"/>
      <c r="D102" s="3562"/>
      <c r="E102" s="3562"/>
      <c r="F102" s="3562"/>
      <c r="G102" s="3562"/>
      <c r="H102" s="3562"/>
      <c r="I102" s="3562"/>
      <c r="J102" s="3562"/>
      <c r="K102" s="3562"/>
      <c r="L102" s="3562"/>
      <c r="M102" s="3562"/>
      <c r="N102" s="3574"/>
      <c r="O102" s="3562"/>
      <c r="P102" s="3562"/>
    </row>
    <row r="103" spans="1:16" ht="18.75">
      <c r="B103" s="3573" t="s">
        <v>1555</v>
      </c>
      <c r="C103" s="3578" t="s">
        <v>1553</v>
      </c>
      <c r="D103" s="3562"/>
      <c r="E103" s="3562"/>
      <c r="F103" s="3562"/>
      <c r="G103" s="3562"/>
      <c r="H103" s="3562"/>
      <c r="I103" s="3562"/>
      <c r="J103" s="3562"/>
      <c r="K103" s="3562"/>
      <c r="L103" s="3562"/>
      <c r="M103" s="3562"/>
      <c r="N103" s="3562"/>
      <c r="O103" s="3562"/>
      <c r="P103" s="3562"/>
    </row>
    <row r="104" spans="1:16">
      <c r="B104" s="3562"/>
      <c r="C104" s="3562"/>
      <c r="D104" s="3562"/>
      <c r="E104" s="3562"/>
      <c r="F104" s="3562"/>
      <c r="G104" s="3562"/>
      <c r="H104" s="3562"/>
      <c r="I104" s="3562"/>
      <c r="J104" s="3562"/>
      <c r="K104" s="3562"/>
      <c r="L104" s="3562"/>
      <c r="M104" s="3562"/>
      <c r="N104" s="3574"/>
      <c r="O104" s="3562"/>
      <c r="P104" s="3562"/>
    </row>
    <row r="105" spans="1:16" ht="18.75">
      <c r="B105" s="3573" t="s">
        <v>1555</v>
      </c>
      <c r="C105" s="3578" t="s">
        <v>6688</v>
      </c>
      <c r="D105" s="3562"/>
      <c r="E105" s="3562"/>
      <c r="F105" s="3562"/>
      <c r="G105" s="3562"/>
      <c r="H105" s="3562"/>
      <c r="I105" s="3562"/>
      <c r="J105" s="3562"/>
      <c r="K105" s="3562"/>
      <c r="L105" s="3562"/>
      <c r="M105" s="3562"/>
      <c r="N105" s="3562"/>
      <c r="O105" s="3562"/>
      <c r="P105" s="3562"/>
    </row>
    <row r="106" spans="1:16">
      <c r="B106" s="3562"/>
      <c r="C106" s="3562"/>
      <c r="D106" s="3562"/>
      <c r="E106" s="3562"/>
      <c r="F106" s="3562"/>
      <c r="G106" s="3562"/>
      <c r="H106" s="3562"/>
      <c r="I106" s="3562"/>
      <c r="J106" s="3562"/>
      <c r="K106" s="3562"/>
      <c r="L106" s="3562"/>
      <c r="M106" s="3562"/>
      <c r="N106" s="3562"/>
      <c r="O106" s="3562"/>
      <c r="P106" s="3562"/>
    </row>
    <row r="107" spans="1:16" s="323" customFormat="1" ht="21.75" customHeight="1">
      <c r="A107" s="3566"/>
      <c r="B107" s="3573" t="s">
        <v>1555</v>
      </c>
      <c r="C107" s="3578" t="s">
        <v>1561</v>
      </c>
      <c r="E107" s="2207"/>
      <c r="F107" s="2207"/>
      <c r="G107" s="2207"/>
      <c r="H107" s="2207"/>
      <c r="I107" s="2207"/>
      <c r="J107" s="2214"/>
      <c r="K107" s="2212"/>
      <c r="L107" s="2212"/>
      <c r="M107" s="2212"/>
      <c r="N107" s="3579"/>
      <c r="O107" s="3579"/>
      <c r="P107" s="3579"/>
    </row>
    <row r="108" spans="1:16">
      <c r="B108" s="3562"/>
      <c r="C108" s="3562"/>
      <c r="D108" s="3562"/>
      <c r="E108" s="3562"/>
      <c r="F108" s="3562"/>
      <c r="G108" s="3562"/>
      <c r="H108" s="3562"/>
      <c r="I108" s="3562"/>
      <c r="J108" s="3562"/>
      <c r="K108" s="3562"/>
      <c r="L108" s="3562"/>
      <c r="M108" s="3579"/>
      <c r="N108" s="3580"/>
      <c r="O108" s="3562"/>
      <c r="P108" s="3562"/>
    </row>
    <row r="109" spans="1:16" ht="18.75">
      <c r="B109" s="3561" t="s">
        <v>6689</v>
      </c>
      <c r="C109" s="3562"/>
      <c r="D109" s="3562"/>
      <c r="E109" s="3562"/>
      <c r="F109" s="3562"/>
      <c r="G109" s="3562"/>
      <c r="H109" s="3562"/>
      <c r="I109" s="3562"/>
      <c r="J109" s="3562"/>
      <c r="K109" s="3562"/>
      <c r="L109" s="3562"/>
      <c r="M109" s="3579"/>
      <c r="N109" s="3579"/>
      <c r="O109" s="3579"/>
      <c r="P109" s="3579"/>
    </row>
    <row r="110" spans="1:16">
      <c r="B110" s="3573" t="s">
        <v>1555</v>
      </c>
      <c r="C110" s="3574" t="s">
        <v>6690</v>
      </c>
      <c r="D110" s="3562"/>
      <c r="E110" s="3562"/>
      <c r="F110" s="3562"/>
      <c r="G110" s="3562"/>
      <c r="H110" s="3562"/>
      <c r="I110" s="3562"/>
      <c r="J110" s="3562"/>
      <c r="K110" s="3562"/>
      <c r="L110" s="3562"/>
      <c r="M110" s="3579"/>
      <c r="N110" s="3579"/>
      <c r="O110" s="3579"/>
      <c r="P110" s="3579"/>
    </row>
    <row r="111" spans="1:16">
      <c r="B111" s="3562"/>
      <c r="C111" s="3562"/>
      <c r="D111" s="3562"/>
      <c r="E111" s="3562"/>
      <c r="F111" s="3562"/>
      <c r="G111" s="3562"/>
      <c r="H111" s="3562"/>
      <c r="I111" s="3562"/>
      <c r="J111" s="3562"/>
      <c r="K111" s="3562"/>
      <c r="L111" s="3562"/>
      <c r="M111" s="3579"/>
      <c r="N111" s="3579"/>
      <c r="O111" s="3579"/>
      <c r="P111" s="3579"/>
    </row>
    <row r="112" spans="1:16">
      <c r="A112" s="3577"/>
      <c r="B112" s="3577"/>
      <c r="C112" s="3577"/>
      <c r="D112" s="3577"/>
      <c r="E112" s="3577"/>
      <c r="F112" s="3577"/>
      <c r="G112" s="3577"/>
      <c r="H112" s="3577"/>
      <c r="I112" s="3577"/>
      <c r="J112" s="3577"/>
      <c r="K112" s="3577"/>
      <c r="L112" s="3577"/>
      <c r="M112" s="3581"/>
      <c r="N112" s="3581"/>
      <c r="O112" s="3581"/>
      <c r="P112" s="3581"/>
    </row>
    <row r="113" spans="1:16">
      <c r="B113" s="3562"/>
      <c r="C113" s="3562"/>
      <c r="D113" s="3562"/>
      <c r="E113" s="3562"/>
      <c r="F113" s="3562"/>
      <c r="G113" s="3562"/>
      <c r="H113" s="3562"/>
      <c r="I113" s="3562"/>
      <c r="J113" s="3562"/>
      <c r="K113" s="3562"/>
      <c r="L113" s="3562"/>
      <c r="M113" s="3579"/>
      <c r="N113" s="3579"/>
      <c r="O113" s="3579"/>
      <c r="P113" s="3579"/>
    </row>
    <row r="114" spans="1:16" ht="18.75">
      <c r="B114" s="3561" t="s">
        <v>6691</v>
      </c>
      <c r="C114" s="3562"/>
      <c r="D114" s="3562"/>
      <c r="E114" s="3562"/>
      <c r="F114" s="3562"/>
      <c r="G114" s="3562"/>
      <c r="H114" s="3562"/>
      <c r="I114" s="3562"/>
      <c r="J114" s="3562"/>
      <c r="K114" s="3562"/>
      <c r="L114" s="3562"/>
      <c r="M114" s="3562"/>
      <c r="N114" s="3562"/>
      <c r="O114" s="3562"/>
      <c r="P114" s="3562"/>
    </row>
    <row r="115" spans="1:16">
      <c r="B115" s="3573" t="s">
        <v>1555</v>
      </c>
      <c r="C115" s="3574" t="s">
        <v>6692</v>
      </c>
      <c r="D115" s="3562"/>
      <c r="E115" s="3562"/>
      <c r="F115" s="3562"/>
      <c r="G115" s="3562"/>
      <c r="H115" s="3562"/>
      <c r="I115" s="3562"/>
      <c r="J115" s="3562"/>
      <c r="K115" s="3562"/>
      <c r="L115" s="3562"/>
      <c r="M115" s="3562"/>
      <c r="N115" s="3562"/>
      <c r="O115" s="3562"/>
      <c r="P115" s="3562"/>
    </row>
    <row r="116" spans="1:16">
      <c r="B116" s="3562"/>
      <c r="C116" s="3562"/>
      <c r="D116" s="3562"/>
      <c r="E116" s="3562"/>
      <c r="F116" s="3562"/>
      <c r="G116" s="3562"/>
      <c r="H116" s="3562"/>
      <c r="I116" s="3562"/>
      <c r="J116" s="3562"/>
      <c r="K116" s="3562"/>
      <c r="L116" s="3562"/>
      <c r="M116" s="3579"/>
      <c r="N116" s="3579"/>
      <c r="O116" s="3579"/>
      <c r="P116" s="3579"/>
    </row>
    <row r="117" spans="1:16" ht="18.75">
      <c r="B117" s="3561" t="s">
        <v>6693</v>
      </c>
      <c r="C117" s="3562"/>
      <c r="D117" s="3562"/>
      <c r="E117" s="3562"/>
      <c r="F117" s="3562"/>
      <c r="G117" s="3562"/>
      <c r="H117" s="3562"/>
      <c r="I117" s="3562"/>
      <c r="J117" s="3562"/>
      <c r="K117" s="3562"/>
      <c r="L117" s="3562"/>
      <c r="M117" s="3579"/>
      <c r="N117" s="3579"/>
      <c r="O117" s="3579"/>
      <c r="P117" s="3579"/>
    </row>
    <row r="118" spans="1:16">
      <c r="B118" s="3573" t="s">
        <v>1555</v>
      </c>
      <c r="C118" s="3574" t="s">
        <v>6694</v>
      </c>
      <c r="D118" s="3562"/>
      <c r="E118" s="3562"/>
      <c r="F118" s="3562"/>
      <c r="G118" s="3562"/>
      <c r="H118" s="3562"/>
      <c r="I118" s="3562"/>
      <c r="J118" s="3562"/>
      <c r="K118" s="3562"/>
      <c r="L118" s="3562"/>
      <c r="M118" s="3579"/>
      <c r="N118" s="3579"/>
      <c r="O118" s="3579"/>
      <c r="P118" s="3579"/>
    </row>
    <row r="119" spans="1:16">
      <c r="A119" s="3574"/>
      <c r="B119" s="3574"/>
      <c r="C119" s="3574"/>
      <c r="D119" s="3562"/>
      <c r="E119" s="3562"/>
      <c r="F119" s="3562"/>
      <c r="G119" s="3562"/>
      <c r="H119" s="3562"/>
      <c r="I119" s="3562"/>
      <c r="J119" s="3562"/>
      <c r="K119" s="3562"/>
      <c r="L119" s="3562"/>
      <c r="M119" s="3579"/>
      <c r="N119" s="3579"/>
      <c r="O119" s="3579"/>
      <c r="P119" s="3579"/>
    </row>
    <row r="120" spans="1:16" ht="18.75">
      <c r="B120" s="3561" t="s">
        <v>1560</v>
      </c>
      <c r="C120" s="3574"/>
      <c r="D120" s="3562"/>
      <c r="E120" s="3562"/>
      <c r="F120" s="3562"/>
      <c r="G120" s="3562"/>
      <c r="H120" s="3562"/>
      <c r="I120" s="3562"/>
      <c r="J120" s="3562"/>
      <c r="K120" s="3562"/>
      <c r="L120" s="3562"/>
      <c r="M120" s="3579"/>
      <c r="N120" s="3579"/>
      <c r="O120" s="3579"/>
      <c r="P120" s="3579"/>
    </row>
    <row r="121" spans="1:16">
      <c r="B121" s="3573" t="s">
        <v>1555</v>
      </c>
      <c r="C121" s="3574" t="s">
        <v>1559</v>
      </c>
      <c r="D121" s="3562"/>
      <c r="E121" s="3562"/>
      <c r="F121" s="3562"/>
      <c r="G121" s="3562"/>
      <c r="H121" s="3562"/>
      <c r="I121" s="3562"/>
      <c r="J121" s="3562"/>
      <c r="K121" s="3562"/>
      <c r="L121" s="3562"/>
      <c r="M121" s="3579"/>
      <c r="N121" s="3579"/>
      <c r="O121" s="3579"/>
      <c r="P121" s="3579"/>
    </row>
    <row r="122" spans="1:16" ht="18">
      <c r="A122" s="3574"/>
      <c r="B122" s="3574"/>
      <c r="C122" s="3582"/>
      <c r="D122" s="3562"/>
      <c r="E122" s="3562"/>
      <c r="F122" s="3562"/>
      <c r="G122" s="3562"/>
      <c r="H122" s="3562"/>
      <c r="I122" s="3562"/>
      <c r="J122" s="3562"/>
      <c r="K122" s="3562"/>
      <c r="L122" s="3562"/>
      <c r="M122" s="3579"/>
      <c r="N122" s="3579"/>
      <c r="O122" s="3579"/>
      <c r="P122" s="3579"/>
    </row>
    <row r="123" spans="1:16" ht="23.25">
      <c r="B123" s="3573" t="s">
        <v>1555</v>
      </c>
      <c r="C123" s="3578" t="s">
        <v>6695</v>
      </c>
      <c r="D123" s="3562"/>
      <c r="E123" s="3562"/>
      <c r="F123" s="2207"/>
      <c r="G123" s="3562"/>
      <c r="H123" s="3562"/>
      <c r="I123" s="3562"/>
      <c r="J123" s="3562"/>
      <c r="K123" s="3562"/>
      <c r="L123" s="3562"/>
      <c r="M123" s="3579"/>
      <c r="N123" s="3579"/>
      <c r="O123" s="3579"/>
      <c r="P123" s="3579"/>
    </row>
    <row r="124" spans="1:16" ht="18">
      <c r="B124" s="3562"/>
      <c r="C124" s="3582"/>
      <c r="D124" s="3562"/>
      <c r="E124" s="3562"/>
      <c r="F124" s="3562"/>
      <c r="G124" s="3562"/>
      <c r="H124" s="3562"/>
      <c r="I124" s="3562"/>
      <c r="J124" s="3562"/>
      <c r="K124" s="3562"/>
      <c r="L124" s="3562"/>
      <c r="M124" s="3579"/>
      <c r="N124" s="3579"/>
      <c r="O124" s="3579"/>
      <c r="P124" s="3579"/>
    </row>
    <row r="125" spans="1:16" ht="23.25">
      <c r="B125" s="3573" t="s">
        <v>1555</v>
      </c>
      <c r="C125" s="3578" t="s">
        <v>6696</v>
      </c>
      <c r="F125" s="2207"/>
      <c r="G125" s="3562"/>
      <c r="H125" s="3562"/>
      <c r="I125" s="3562"/>
      <c r="J125" s="3562"/>
      <c r="K125" s="3562"/>
      <c r="L125" s="3562"/>
      <c r="M125" s="3579"/>
      <c r="N125" s="3579"/>
      <c r="O125" s="3579"/>
      <c r="P125" s="3579"/>
    </row>
    <row r="126" spans="1:16">
      <c r="B126" s="3562"/>
      <c r="C126" s="3574"/>
      <c r="D126" s="3562"/>
      <c r="E126" s="3562"/>
      <c r="F126" s="3562"/>
      <c r="G126" s="3562"/>
      <c r="H126" s="3562"/>
      <c r="I126" s="3562"/>
      <c r="J126" s="3562"/>
      <c r="K126" s="3562"/>
      <c r="L126" s="3562"/>
      <c r="M126" s="3579"/>
      <c r="N126" s="3579"/>
      <c r="O126" s="3579"/>
      <c r="P126" s="3579"/>
    </row>
    <row r="127" spans="1:16" ht="18.75">
      <c r="B127" s="3561" t="s">
        <v>6697</v>
      </c>
      <c r="C127" s="3574"/>
      <c r="D127" s="3562"/>
      <c r="E127" s="3562"/>
      <c r="F127" s="3562"/>
      <c r="G127" s="3562"/>
      <c r="H127" s="3562"/>
      <c r="I127" s="3562"/>
      <c r="J127" s="3562"/>
      <c r="K127" s="3562"/>
      <c r="L127" s="3562"/>
      <c r="M127" s="3562"/>
      <c r="N127" s="3562"/>
      <c r="O127" s="3562"/>
      <c r="P127" s="3562"/>
    </row>
    <row r="128" spans="1:16">
      <c r="B128" s="3573" t="s">
        <v>1555</v>
      </c>
      <c r="C128" s="3574" t="s">
        <v>6698</v>
      </c>
      <c r="D128" s="3562"/>
      <c r="E128" s="3562"/>
      <c r="F128" s="3562"/>
      <c r="G128" s="3562"/>
      <c r="H128" s="3562"/>
      <c r="I128" s="3562"/>
      <c r="J128" s="3562"/>
      <c r="K128" s="3562"/>
      <c r="L128" s="3562"/>
      <c r="M128" s="3562"/>
      <c r="N128" s="3562"/>
      <c r="O128" s="3562"/>
      <c r="P128" s="3562"/>
    </row>
    <row r="129" spans="2:16">
      <c r="B129" s="3562"/>
      <c r="C129" s="3574"/>
      <c r="D129" s="3562"/>
      <c r="E129" s="3562"/>
      <c r="F129" s="3562"/>
      <c r="G129" s="3562"/>
      <c r="H129" s="3562"/>
      <c r="I129" s="3562"/>
      <c r="J129" s="3562"/>
      <c r="K129" s="3562"/>
      <c r="L129" s="3562"/>
      <c r="M129" s="3562"/>
      <c r="N129" s="3562"/>
      <c r="O129" s="3562"/>
      <c r="P129" s="3562"/>
    </row>
    <row r="130" spans="2:16" ht="18.75">
      <c r="B130" s="3561" t="s">
        <v>6699</v>
      </c>
      <c r="C130" s="3562"/>
      <c r="D130" s="3562"/>
      <c r="E130" s="3562"/>
      <c r="F130" s="3562"/>
      <c r="G130" s="3562"/>
      <c r="H130" s="3562"/>
      <c r="I130" s="3562"/>
      <c r="J130" s="3562"/>
      <c r="K130" s="3562"/>
      <c r="L130" s="3562"/>
      <c r="M130" s="3562"/>
      <c r="N130" s="3562"/>
      <c r="O130" s="3562"/>
      <c r="P130" s="3562"/>
    </row>
    <row r="131" spans="2:16">
      <c r="B131" s="3573" t="s">
        <v>1555</v>
      </c>
      <c r="C131" s="3574" t="s">
        <v>6700</v>
      </c>
      <c r="D131" s="3562"/>
      <c r="E131" s="3562"/>
      <c r="F131" s="3562"/>
      <c r="G131" s="3562"/>
      <c r="H131" s="3562"/>
      <c r="I131" s="3562"/>
      <c r="J131" s="3562"/>
      <c r="K131" s="3562"/>
      <c r="L131" s="3562"/>
      <c r="M131" s="3562"/>
      <c r="N131" s="3562"/>
      <c r="O131" s="3562"/>
      <c r="P131" s="3562"/>
    </row>
    <row r="132" spans="2:16">
      <c r="B132" s="3562"/>
      <c r="C132" s="3574"/>
      <c r="D132" s="3562"/>
      <c r="E132" s="3562"/>
      <c r="F132" s="3562"/>
      <c r="G132" s="3562"/>
      <c r="H132" s="3562"/>
      <c r="I132" s="3562"/>
      <c r="J132" s="3562"/>
      <c r="K132" s="3562"/>
      <c r="L132" s="3562"/>
      <c r="M132" s="3562"/>
      <c r="N132" s="3562"/>
      <c r="O132" s="3562"/>
      <c r="P132" s="3562"/>
    </row>
    <row r="133" spans="2:16" ht="18.75">
      <c r="B133" s="3561" t="s">
        <v>6701</v>
      </c>
      <c r="C133" s="3562"/>
      <c r="D133" s="3562"/>
      <c r="E133" s="3562"/>
      <c r="F133" s="3562"/>
      <c r="G133" s="3562"/>
      <c r="H133" s="3562"/>
      <c r="I133" s="3562"/>
      <c r="J133" s="3562"/>
      <c r="K133" s="3562"/>
      <c r="L133" s="3562"/>
      <c r="M133" s="3562"/>
      <c r="N133" s="3562"/>
      <c r="O133" s="3562"/>
      <c r="P133" s="3562"/>
    </row>
    <row r="134" spans="2:16">
      <c r="B134" s="3573" t="s">
        <v>1555</v>
      </c>
      <c r="C134" s="3574" t="s">
        <v>6702</v>
      </c>
      <c r="D134" s="3562"/>
      <c r="E134" s="3562"/>
      <c r="F134" s="3562"/>
      <c r="G134" s="3562"/>
      <c r="H134" s="3562"/>
      <c r="I134" s="3562"/>
      <c r="J134" s="3562"/>
      <c r="K134" s="3562"/>
      <c r="L134" s="3562"/>
      <c r="M134" s="3562"/>
      <c r="N134" s="3562"/>
      <c r="O134" s="3562"/>
      <c r="P134" s="3562"/>
    </row>
    <row r="135" spans="2:16">
      <c r="B135" s="3562"/>
      <c r="C135" s="3562"/>
      <c r="D135" s="3562"/>
      <c r="E135" s="3562"/>
      <c r="F135" s="3562"/>
      <c r="G135" s="3562"/>
      <c r="H135" s="3562"/>
      <c r="I135" s="3562"/>
      <c r="J135" s="3562"/>
      <c r="K135" s="3562"/>
      <c r="L135" s="3562"/>
      <c r="M135" s="3562"/>
      <c r="N135" s="3562"/>
      <c r="O135" s="3562"/>
      <c r="P135" s="3562"/>
    </row>
    <row r="136" spans="2:16" ht="18.75">
      <c r="B136" s="3561" t="s">
        <v>6703</v>
      </c>
      <c r="C136" s="3562"/>
      <c r="D136" s="3562"/>
      <c r="E136" s="3562"/>
      <c r="F136" s="3562"/>
      <c r="G136" s="3562"/>
      <c r="H136" s="3562"/>
      <c r="I136" s="3562"/>
      <c r="J136" s="3562"/>
      <c r="K136" s="3562"/>
      <c r="L136" s="3562"/>
      <c r="M136" s="3562"/>
      <c r="N136" s="3562"/>
      <c r="O136" s="3562"/>
      <c r="P136" s="3562"/>
    </row>
    <row r="137" spans="2:16">
      <c r="B137" s="3573" t="s">
        <v>1555</v>
      </c>
      <c r="C137" s="3574" t="s">
        <v>6704</v>
      </c>
      <c r="D137" s="3562"/>
      <c r="E137" s="3562"/>
      <c r="F137" s="3562"/>
      <c r="G137" s="3562"/>
      <c r="H137" s="3562"/>
      <c r="I137" s="3562"/>
      <c r="J137" s="3562"/>
      <c r="K137" s="3562"/>
      <c r="L137" s="3562"/>
      <c r="M137" s="3562"/>
      <c r="N137" s="3562"/>
      <c r="O137" s="3562"/>
      <c r="P137" s="3562"/>
    </row>
    <row r="138" spans="2:16">
      <c r="B138" s="3562"/>
      <c r="C138" s="3562"/>
      <c r="D138" s="3562"/>
      <c r="E138" s="3562"/>
      <c r="F138" s="3562"/>
      <c r="G138" s="3562"/>
      <c r="H138" s="3562"/>
      <c r="I138" s="3562"/>
      <c r="J138" s="3562"/>
      <c r="K138" s="3562"/>
      <c r="L138" s="3562"/>
      <c r="M138" s="3562"/>
      <c r="N138" s="3562"/>
      <c r="O138" s="3562"/>
      <c r="P138" s="3562"/>
    </row>
    <row r="139" spans="2:16" ht="18.75">
      <c r="B139" s="3561" t="s">
        <v>6705</v>
      </c>
      <c r="C139" s="3562"/>
      <c r="D139" s="3562"/>
      <c r="E139" s="3562"/>
      <c r="F139" s="3562"/>
      <c r="G139" s="3562"/>
      <c r="H139" s="3562"/>
      <c r="I139" s="3562"/>
      <c r="J139" s="3562"/>
      <c r="K139" s="3562"/>
      <c r="L139" s="3562"/>
      <c r="M139" s="3562"/>
      <c r="N139" s="3562"/>
      <c r="O139" s="3562"/>
      <c r="P139" s="3562"/>
    </row>
    <row r="140" spans="2:16">
      <c r="B140" s="3573" t="s">
        <v>1555</v>
      </c>
      <c r="C140" s="3574" t="s">
        <v>6706</v>
      </c>
      <c r="D140" s="3562"/>
      <c r="E140" s="3562"/>
      <c r="F140" s="3562"/>
      <c r="G140" s="3562"/>
      <c r="H140" s="3562"/>
      <c r="I140" s="3562"/>
      <c r="J140" s="3562"/>
      <c r="K140" s="3562"/>
      <c r="L140" s="3562"/>
      <c r="M140" s="3562"/>
      <c r="N140" s="3562"/>
      <c r="O140" s="3562"/>
      <c r="P140" s="3562"/>
    </row>
    <row r="141" spans="2:16">
      <c r="B141" s="3562"/>
      <c r="C141" s="3562"/>
      <c r="D141" s="3562"/>
      <c r="E141" s="3562"/>
      <c r="F141" s="3562"/>
      <c r="G141" s="3562"/>
      <c r="H141" s="3562"/>
      <c r="I141" s="3562"/>
      <c r="J141" s="3562"/>
      <c r="K141" s="3562"/>
      <c r="L141" s="3562"/>
      <c r="M141" s="3562"/>
      <c r="N141" s="3562"/>
      <c r="O141" s="3562"/>
      <c r="P141" s="3562"/>
    </row>
    <row r="142" spans="2:16" ht="18.75">
      <c r="B142" s="3561" t="s">
        <v>6707</v>
      </c>
      <c r="C142" s="3562"/>
      <c r="D142" s="3562"/>
      <c r="E142" s="3562"/>
      <c r="F142" s="3562"/>
      <c r="G142" s="3562"/>
      <c r="H142" s="3562"/>
      <c r="I142" s="3562"/>
      <c r="J142" s="3562"/>
      <c r="K142" s="3562"/>
      <c r="L142" s="3562"/>
      <c r="M142" s="3562"/>
      <c r="N142" s="3562"/>
      <c r="O142" s="3562"/>
      <c r="P142" s="3562"/>
    </row>
    <row r="143" spans="2:16">
      <c r="B143" s="3573" t="s">
        <v>1555</v>
      </c>
      <c r="C143" s="3574" t="s">
        <v>6708</v>
      </c>
      <c r="D143" s="3562"/>
      <c r="E143" s="3562"/>
      <c r="F143" s="3562"/>
      <c r="G143" s="3562"/>
      <c r="H143" s="3562"/>
      <c r="I143" s="3562"/>
      <c r="J143" s="3562"/>
      <c r="K143" s="3562"/>
      <c r="L143" s="3562"/>
      <c r="M143" s="3562"/>
      <c r="N143" s="3562"/>
      <c r="O143" s="3562"/>
      <c r="P143" s="3562"/>
    </row>
    <row r="144" spans="2:16">
      <c r="B144" s="3562"/>
      <c r="C144" s="3562"/>
      <c r="D144" s="3562"/>
      <c r="E144" s="3562"/>
      <c r="F144" s="3562"/>
      <c r="G144" s="3562"/>
      <c r="H144" s="3562"/>
      <c r="I144" s="3562"/>
      <c r="J144" s="3562"/>
      <c r="K144" s="3562"/>
      <c r="L144" s="3562"/>
      <c r="M144" s="3562"/>
      <c r="N144" s="3562"/>
      <c r="O144" s="3562"/>
      <c r="P144" s="3562"/>
    </row>
    <row r="145" spans="2:16" ht="18.75">
      <c r="B145" s="3561" t="s">
        <v>6709</v>
      </c>
      <c r="C145" s="3562"/>
      <c r="D145" s="3562"/>
      <c r="E145" s="3562"/>
      <c r="F145" s="3562"/>
      <c r="G145" s="3562"/>
      <c r="H145" s="3562"/>
      <c r="I145" s="3562"/>
      <c r="J145" s="3562"/>
      <c r="K145" s="3562"/>
      <c r="L145" s="3562"/>
      <c r="M145" s="3562"/>
      <c r="N145" s="3562"/>
      <c r="O145" s="3562"/>
      <c r="P145" s="3562"/>
    </row>
    <row r="146" spans="2:16">
      <c r="B146" s="3573" t="s">
        <v>1555</v>
      </c>
      <c r="C146" s="3574" t="s">
        <v>6710</v>
      </c>
      <c r="D146" s="3562"/>
      <c r="E146" s="3562"/>
      <c r="F146" s="3562"/>
      <c r="G146" s="3562"/>
      <c r="H146" s="3562"/>
      <c r="I146" s="3562"/>
      <c r="J146" s="3562"/>
      <c r="K146" s="3562"/>
      <c r="L146" s="3562"/>
      <c r="M146" s="3562"/>
      <c r="N146" s="3562"/>
      <c r="O146" s="3562"/>
      <c r="P146" s="3562"/>
    </row>
    <row r="147" spans="2:16">
      <c r="B147" s="3562"/>
      <c r="C147" s="3562"/>
      <c r="D147" s="3562"/>
      <c r="E147" s="3562"/>
      <c r="F147" s="3562"/>
      <c r="G147" s="3562"/>
      <c r="H147" s="3562"/>
      <c r="I147" s="3562"/>
      <c r="J147" s="3562"/>
      <c r="K147" s="3562"/>
      <c r="L147" s="3562"/>
      <c r="M147" s="3562"/>
      <c r="N147" s="3562"/>
      <c r="O147" s="3562"/>
      <c r="P147" s="3562"/>
    </row>
    <row r="148" spans="2:16" ht="18.75">
      <c r="B148" s="3561" t="s">
        <v>6711</v>
      </c>
      <c r="C148" s="3562"/>
      <c r="D148" s="3562"/>
      <c r="E148" s="3562"/>
      <c r="F148" s="3562"/>
      <c r="G148" s="3562"/>
      <c r="H148" s="3562"/>
      <c r="I148" s="3562"/>
      <c r="J148" s="3562"/>
      <c r="K148" s="3562"/>
      <c r="L148" s="3562"/>
      <c r="M148" s="3562"/>
      <c r="N148" s="3562"/>
      <c r="O148" s="3562"/>
      <c r="P148" s="3562"/>
    </row>
    <row r="149" spans="2:16">
      <c r="B149" s="3573" t="s">
        <v>1555</v>
      </c>
      <c r="C149" s="3574" t="s">
        <v>6712</v>
      </c>
      <c r="D149" s="3562"/>
      <c r="E149" s="3562"/>
      <c r="F149" s="3562"/>
      <c r="G149" s="3562"/>
      <c r="H149" s="3562"/>
      <c r="I149" s="3562"/>
      <c r="J149" s="3562"/>
      <c r="K149" s="3562"/>
      <c r="L149" s="3562"/>
      <c r="M149" s="3562"/>
      <c r="N149" s="3562"/>
      <c r="O149" s="3562"/>
      <c r="P149" s="3562"/>
    </row>
    <row r="150" spans="2:16">
      <c r="B150" s="3562"/>
      <c r="C150" s="3562"/>
      <c r="D150" s="3562"/>
      <c r="E150" s="3562"/>
      <c r="F150" s="3562"/>
      <c r="G150" s="3562"/>
      <c r="H150" s="3562"/>
      <c r="I150" s="3562"/>
      <c r="J150" s="3562"/>
      <c r="K150" s="3562"/>
      <c r="L150" s="3562"/>
      <c r="M150" s="3562"/>
      <c r="N150" s="3562"/>
      <c r="O150" s="3562"/>
      <c r="P150" s="3562"/>
    </row>
    <row r="151" spans="2:16" ht="18.75">
      <c r="B151" s="3561" t="s">
        <v>6713</v>
      </c>
      <c r="C151" s="3561"/>
      <c r="D151" s="3562"/>
      <c r="E151" s="3562"/>
      <c r="F151" s="3562"/>
      <c r="G151" s="3562"/>
      <c r="H151" s="3562"/>
      <c r="I151" s="3562"/>
      <c r="J151" s="3562"/>
      <c r="K151" s="3562"/>
      <c r="L151" s="3562"/>
      <c r="M151" s="3562"/>
      <c r="N151" s="3562"/>
      <c r="O151" s="3562"/>
      <c r="P151" s="3562"/>
    </row>
    <row r="152" spans="2:16">
      <c r="B152" s="3573" t="s">
        <v>1555</v>
      </c>
      <c r="C152" s="3574" t="s">
        <v>6714</v>
      </c>
      <c r="D152" s="3562"/>
      <c r="E152" s="3562"/>
      <c r="F152" s="3562"/>
      <c r="G152" s="3562"/>
      <c r="H152" s="3562"/>
      <c r="I152" s="3562"/>
      <c r="J152" s="3562"/>
      <c r="K152" s="3562"/>
      <c r="L152" s="3562"/>
      <c r="M152" s="3562"/>
      <c r="N152" s="3562"/>
      <c r="O152" s="3562"/>
      <c r="P152" s="3562"/>
    </row>
    <row r="153" spans="2:16">
      <c r="B153" s="3562"/>
      <c r="C153" s="3562"/>
      <c r="D153" s="3562"/>
      <c r="E153" s="3562"/>
      <c r="F153" s="3562"/>
      <c r="G153" s="3562"/>
      <c r="H153" s="3562"/>
      <c r="I153" s="3562"/>
      <c r="J153" s="3562"/>
      <c r="K153" s="3562"/>
      <c r="L153" s="3562"/>
      <c r="M153" s="3562"/>
      <c r="N153" s="3562"/>
      <c r="O153" s="3562"/>
      <c r="P153" s="3562"/>
    </row>
    <row r="154" spans="2:16" ht="18.75">
      <c r="B154" s="3561" t="s">
        <v>6715</v>
      </c>
      <c r="C154" s="3561"/>
      <c r="D154" s="3562"/>
      <c r="E154" s="3562"/>
      <c r="F154" s="3562"/>
      <c r="G154" s="3562"/>
      <c r="H154" s="3562"/>
      <c r="I154" s="3562"/>
      <c r="J154" s="3562"/>
      <c r="K154" s="3562"/>
      <c r="L154" s="3562"/>
      <c r="M154" s="3562"/>
      <c r="N154" s="3562"/>
      <c r="O154" s="3562"/>
      <c r="P154" s="3562"/>
    </row>
    <row r="155" spans="2:16">
      <c r="B155" s="3573" t="s">
        <v>1555</v>
      </c>
      <c r="C155" s="3574" t="s">
        <v>6716</v>
      </c>
      <c r="D155" s="3562"/>
      <c r="E155" s="3562"/>
      <c r="F155" s="3562"/>
      <c r="G155" s="3562"/>
      <c r="H155" s="3562"/>
      <c r="I155" s="3562"/>
      <c r="J155" s="3562"/>
      <c r="K155" s="3562"/>
      <c r="L155" s="3562"/>
      <c r="M155" s="3562"/>
      <c r="N155" s="3562"/>
      <c r="O155" s="3562"/>
      <c r="P155" s="3562"/>
    </row>
    <row r="156" spans="2:16">
      <c r="B156" s="3562"/>
      <c r="C156" s="3562"/>
      <c r="D156" s="3562"/>
      <c r="E156" s="3562"/>
      <c r="F156" s="3562"/>
      <c r="G156" s="3562"/>
      <c r="H156" s="3562"/>
      <c r="I156" s="3562"/>
      <c r="J156" s="3562"/>
      <c r="K156" s="3562"/>
      <c r="L156" s="3562"/>
      <c r="M156" s="3562"/>
      <c r="N156" s="3562"/>
      <c r="O156" s="3562"/>
      <c r="P156" s="3562"/>
    </row>
    <row r="157" spans="2:16" ht="18.75">
      <c r="B157" s="3561" t="s">
        <v>6717</v>
      </c>
      <c r="C157" s="3561"/>
      <c r="D157" s="3562"/>
      <c r="E157" s="3562"/>
      <c r="F157" s="3562"/>
      <c r="G157" s="3562"/>
      <c r="H157" s="3562"/>
      <c r="I157" s="3562"/>
      <c r="J157" s="3562"/>
      <c r="K157" s="3562"/>
      <c r="L157" s="3562"/>
      <c r="M157" s="3562"/>
      <c r="N157" s="3562"/>
      <c r="O157" s="3562"/>
      <c r="P157" s="3562"/>
    </row>
    <row r="158" spans="2:16">
      <c r="B158" s="3573" t="s">
        <v>1555</v>
      </c>
      <c r="C158" s="3574" t="s">
        <v>6718</v>
      </c>
      <c r="D158" s="3562"/>
      <c r="E158" s="3562"/>
      <c r="F158" s="3562"/>
      <c r="G158" s="3562"/>
      <c r="H158" s="3562"/>
      <c r="I158" s="3562"/>
      <c r="J158" s="3562"/>
      <c r="K158" s="3562"/>
      <c r="L158" s="3562"/>
      <c r="M158" s="3562"/>
      <c r="N158" s="3562"/>
      <c r="O158" s="3562"/>
      <c r="P158" s="3562"/>
    </row>
    <row r="159" spans="2:16">
      <c r="B159" s="3562"/>
      <c r="C159" s="3562"/>
      <c r="D159" s="3562"/>
      <c r="E159" s="3562"/>
      <c r="F159" s="3562"/>
      <c r="G159" s="3562"/>
      <c r="H159" s="3562"/>
      <c r="I159" s="3562"/>
      <c r="J159" s="3562"/>
      <c r="K159" s="3562"/>
      <c r="L159" s="3562"/>
      <c r="M159" s="3562"/>
      <c r="N159" s="3562"/>
      <c r="O159" s="3562"/>
      <c r="P159" s="3562"/>
    </row>
    <row r="160" spans="2:16" ht="18.75">
      <c r="B160" s="3561" t="s">
        <v>6719</v>
      </c>
      <c r="C160" s="3561"/>
      <c r="D160" s="3562"/>
      <c r="E160" s="3562"/>
      <c r="F160" s="3562"/>
      <c r="G160" s="3562"/>
      <c r="H160" s="3562"/>
      <c r="I160" s="3562"/>
      <c r="J160" s="3562"/>
      <c r="K160" s="3562"/>
      <c r="L160" s="3562"/>
      <c r="M160" s="3562"/>
      <c r="N160" s="3562"/>
      <c r="O160" s="3562"/>
      <c r="P160" s="3562"/>
    </row>
    <row r="161" spans="1:16">
      <c r="B161" s="3573" t="s">
        <v>1555</v>
      </c>
      <c r="C161" s="3574" t="s">
        <v>6720</v>
      </c>
      <c r="D161" s="3562"/>
      <c r="E161" s="3562"/>
      <c r="F161" s="3562"/>
      <c r="G161" s="3562"/>
      <c r="H161" s="3562"/>
      <c r="I161" s="3562"/>
      <c r="J161" s="3562"/>
      <c r="K161" s="3562"/>
      <c r="L161" s="3562"/>
      <c r="M161" s="3562"/>
      <c r="N161" s="3562"/>
      <c r="O161" s="3562"/>
      <c r="P161" s="3562"/>
    </row>
    <row r="162" spans="1:16">
      <c r="B162" s="3562"/>
      <c r="C162" s="3562"/>
      <c r="D162" s="3562"/>
      <c r="E162" s="3562"/>
      <c r="F162" s="3562"/>
      <c r="G162" s="3562"/>
      <c r="H162" s="3562"/>
      <c r="I162" s="3562"/>
      <c r="J162" s="3562"/>
      <c r="K162" s="3562"/>
      <c r="L162" s="3562"/>
      <c r="M162" s="3562"/>
      <c r="N162" s="3562"/>
      <c r="O162" s="3562"/>
      <c r="P162" s="3562"/>
    </row>
    <row r="163" spans="1:16">
      <c r="A163" s="3577"/>
      <c r="B163" s="3577"/>
      <c r="C163" s="3577"/>
      <c r="D163" s="3577"/>
      <c r="E163" s="3577"/>
      <c r="F163" s="3577"/>
      <c r="G163" s="3577"/>
      <c r="H163" s="3577"/>
      <c r="I163" s="3577"/>
      <c r="J163" s="3577"/>
      <c r="K163" s="3577"/>
      <c r="L163" s="3577"/>
      <c r="M163" s="3577"/>
      <c r="N163" s="3577"/>
      <c r="O163" s="3577"/>
      <c r="P163" s="3577"/>
    </row>
    <row r="164" spans="1:16">
      <c r="B164" s="3562"/>
      <c r="C164" s="3562"/>
      <c r="D164" s="3562"/>
      <c r="E164" s="3562"/>
      <c r="F164" s="3562"/>
      <c r="G164" s="3562"/>
      <c r="H164" s="3562"/>
      <c r="I164" s="3562"/>
      <c r="J164" s="3562"/>
      <c r="K164" s="3562"/>
      <c r="L164" s="3562"/>
      <c r="M164" s="3562"/>
      <c r="N164" s="3562"/>
      <c r="O164" s="3562"/>
      <c r="P164" s="3562"/>
    </row>
    <row r="165" spans="1:16" ht="18.75">
      <c r="B165" s="3561" t="s">
        <v>6721</v>
      </c>
      <c r="C165" s="3562"/>
      <c r="D165" s="3562"/>
      <c r="E165" s="3562"/>
      <c r="F165" s="3562"/>
      <c r="G165" s="3562"/>
      <c r="H165" s="3562"/>
      <c r="I165" s="3562"/>
      <c r="J165" s="3562"/>
      <c r="K165" s="3562"/>
      <c r="L165" s="3562"/>
      <c r="M165" s="3562"/>
      <c r="N165" s="3562"/>
      <c r="O165" s="3562"/>
      <c r="P165" s="3562"/>
    </row>
    <row r="166" spans="1:16">
      <c r="B166" s="3573" t="s">
        <v>1555</v>
      </c>
      <c r="C166" s="3574" t="s">
        <v>6722</v>
      </c>
      <c r="D166" s="3562"/>
      <c r="E166" s="3562"/>
      <c r="F166" s="3562"/>
      <c r="G166" s="3562"/>
      <c r="H166" s="3562"/>
      <c r="I166" s="3562"/>
      <c r="J166" s="3562"/>
      <c r="K166" s="3562"/>
      <c r="L166" s="3562"/>
      <c r="M166" s="3562"/>
      <c r="N166" s="3562"/>
      <c r="O166" s="3562"/>
      <c r="P166" s="3562"/>
    </row>
    <row r="167" spans="1:16">
      <c r="B167" s="3562"/>
      <c r="C167" s="3562"/>
      <c r="D167" s="3562"/>
      <c r="E167" s="3562"/>
      <c r="F167" s="3562"/>
      <c r="G167" s="3562"/>
      <c r="H167" s="3562"/>
      <c r="I167" s="3562"/>
      <c r="J167" s="3562"/>
      <c r="K167" s="3562"/>
      <c r="L167" s="3562"/>
      <c r="M167" s="3562"/>
      <c r="N167" s="3562"/>
      <c r="O167" s="3562"/>
      <c r="P167" s="3562"/>
    </row>
    <row r="168" spans="1:16" ht="18.75">
      <c r="B168" s="3561" t="s">
        <v>6723</v>
      </c>
      <c r="C168" s="3562"/>
      <c r="D168" s="3562"/>
      <c r="E168" s="3562"/>
      <c r="F168" s="3562"/>
      <c r="G168" s="3562"/>
      <c r="H168" s="3562"/>
      <c r="I168" s="3562"/>
      <c r="J168" s="3562"/>
      <c r="K168" s="3562"/>
      <c r="L168" s="3562"/>
      <c r="M168" s="3562"/>
      <c r="N168" s="3562"/>
      <c r="O168" s="3562"/>
      <c r="P168" s="3562"/>
    </row>
    <row r="169" spans="1:16">
      <c r="B169" s="3573" t="s">
        <v>1555</v>
      </c>
      <c r="C169" s="3574" t="s">
        <v>6724</v>
      </c>
      <c r="D169" s="3562"/>
      <c r="E169" s="3562"/>
      <c r="F169" s="3562"/>
      <c r="G169" s="3562"/>
      <c r="H169" s="3562"/>
      <c r="I169" s="3562"/>
      <c r="J169" s="3562"/>
      <c r="K169" s="3562"/>
      <c r="L169" s="3562"/>
      <c r="M169" s="3562"/>
      <c r="N169" s="3562"/>
      <c r="O169" s="3562"/>
      <c r="P169" s="3562"/>
    </row>
    <row r="170" spans="1:16" ht="18.75">
      <c r="B170" s="3561" t="s">
        <v>6725</v>
      </c>
      <c r="C170" s="3561"/>
      <c r="D170" s="3562"/>
      <c r="E170" s="3562"/>
      <c r="F170" s="3562"/>
      <c r="G170" s="3562"/>
      <c r="H170" s="3562"/>
      <c r="I170" s="3562"/>
      <c r="J170" s="3562"/>
      <c r="K170" s="3562"/>
      <c r="L170" s="3562"/>
      <c r="M170" s="3562"/>
      <c r="N170" s="3562"/>
      <c r="O170" s="3562"/>
      <c r="P170" s="3562"/>
    </row>
    <row r="171" spans="1:16">
      <c r="B171" s="3573" t="s">
        <v>1555</v>
      </c>
      <c r="C171" s="3574" t="s">
        <v>6726</v>
      </c>
      <c r="D171" s="3562"/>
      <c r="E171" s="3562"/>
      <c r="F171" s="3562"/>
      <c r="G171" s="3562"/>
      <c r="H171" s="3562"/>
      <c r="I171" s="3562"/>
      <c r="J171" s="3562"/>
      <c r="K171" s="3562"/>
      <c r="L171" s="3562"/>
      <c r="M171" s="3562"/>
      <c r="N171" s="3562"/>
      <c r="O171" s="3562"/>
      <c r="P171" s="3562"/>
    </row>
    <row r="172" spans="1:16">
      <c r="B172" s="3562"/>
      <c r="C172" s="3562"/>
      <c r="D172" s="3562"/>
      <c r="E172" s="3562"/>
      <c r="F172" s="3562"/>
      <c r="G172" s="3562"/>
      <c r="H172" s="3562"/>
      <c r="I172" s="3562"/>
      <c r="J172" s="3562"/>
      <c r="K172" s="3562"/>
      <c r="L172" s="3562"/>
      <c r="M172" s="3562"/>
      <c r="N172" s="3562"/>
      <c r="O172" s="3562"/>
      <c r="P172" s="3562"/>
    </row>
    <row r="173" spans="1:16" ht="18.75">
      <c r="B173" s="3561" t="s">
        <v>6727</v>
      </c>
      <c r="C173" s="3561"/>
      <c r="D173" s="3562"/>
      <c r="E173" s="3562"/>
      <c r="F173" s="3562"/>
      <c r="G173" s="3562"/>
      <c r="H173" s="3562"/>
      <c r="I173" s="3562"/>
      <c r="J173" s="3562"/>
      <c r="K173" s="3562"/>
      <c r="L173" s="3562"/>
      <c r="M173" s="3562"/>
      <c r="N173" s="3562"/>
      <c r="O173" s="3562"/>
      <c r="P173" s="3562"/>
    </row>
    <row r="174" spans="1:16">
      <c r="B174" s="3573" t="s">
        <v>1555</v>
      </c>
      <c r="C174" s="3574" t="s">
        <v>6728</v>
      </c>
      <c r="D174" s="3562"/>
      <c r="E174" s="3562"/>
      <c r="F174" s="3562"/>
      <c r="G174" s="3562"/>
      <c r="H174" s="3562"/>
      <c r="I174" s="3562"/>
      <c r="J174" s="3562"/>
      <c r="K174" s="3562"/>
      <c r="L174" s="3562"/>
      <c r="M174" s="3562"/>
      <c r="N174" s="3562"/>
      <c r="O174" s="3562"/>
      <c r="P174" s="3562"/>
    </row>
    <row r="175" spans="1:16">
      <c r="B175" s="3562"/>
      <c r="C175" s="3562"/>
      <c r="D175" s="3562"/>
      <c r="E175" s="3562"/>
      <c r="F175" s="3562"/>
      <c r="G175" s="3562"/>
      <c r="H175" s="3562"/>
      <c r="I175" s="3562"/>
      <c r="J175" s="3562"/>
      <c r="K175" s="3562"/>
      <c r="L175" s="3562"/>
      <c r="M175" s="3562"/>
      <c r="N175" s="3562"/>
      <c r="O175" s="3562"/>
      <c r="P175" s="3562"/>
    </row>
    <row r="176" spans="1:16" ht="18.75">
      <c r="B176" s="3561" t="s">
        <v>6729</v>
      </c>
      <c r="C176" s="3561"/>
      <c r="D176" s="3562"/>
      <c r="E176" s="3562"/>
      <c r="F176" s="3562"/>
      <c r="G176" s="3562"/>
      <c r="H176" s="3562"/>
      <c r="I176" s="3562"/>
      <c r="J176" s="3562"/>
      <c r="K176" s="3562"/>
      <c r="L176" s="3562"/>
      <c r="M176" s="3562"/>
      <c r="N176" s="3562"/>
      <c r="O176" s="3562"/>
      <c r="P176" s="3562"/>
    </row>
    <row r="177" spans="2:16">
      <c r="B177" s="3573" t="s">
        <v>1555</v>
      </c>
      <c r="C177" s="3574" t="s">
        <v>6730</v>
      </c>
      <c r="D177" s="3562"/>
      <c r="E177" s="3562"/>
      <c r="F177" s="3562"/>
      <c r="G177" s="3562"/>
      <c r="H177" s="3562"/>
      <c r="I177" s="3562"/>
      <c r="J177" s="3562"/>
      <c r="K177" s="3562"/>
      <c r="L177" s="3562"/>
      <c r="M177" s="3562"/>
      <c r="N177" s="3562"/>
      <c r="O177" s="3562"/>
      <c r="P177" s="3562"/>
    </row>
    <row r="178" spans="2:16">
      <c r="B178" s="3562"/>
      <c r="C178" s="3562"/>
      <c r="D178" s="3562"/>
      <c r="E178" s="3562"/>
      <c r="F178" s="3562"/>
      <c r="G178" s="3562"/>
      <c r="H178" s="3562"/>
      <c r="I178" s="3562"/>
      <c r="J178" s="3562"/>
      <c r="K178" s="3562"/>
      <c r="L178" s="3562"/>
      <c r="M178" s="3562"/>
      <c r="N178" s="3562"/>
      <c r="O178" s="3562"/>
      <c r="P178" s="3562"/>
    </row>
    <row r="179" spans="2:16" ht="18.75">
      <c r="B179" s="3561" t="s">
        <v>6731</v>
      </c>
      <c r="C179" s="3561"/>
      <c r="D179" s="3562"/>
      <c r="E179" s="3562"/>
      <c r="F179" s="3562"/>
      <c r="G179" s="3562"/>
      <c r="H179" s="3562"/>
      <c r="I179" s="3562"/>
      <c r="J179" s="3562"/>
      <c r="K179" s="3562"/>
      <c r="L179" s="3562"/>
      <c r="M179" s="3562"/>
      <c r="N179" s="3562"/>
      <c r="O179" s="3562"/>
      <c r="P179" s="3562"/>
    </row>
    <row r="180" spans="2:16">
      <c r="B180" s="3573" t="s">
        <v>1555</v>
      </c>
      <c r="C180" s="3574" t="s">
        <v>6732</v>
      </c>
      <c r="D180" s="3562"/>
      <c r="E180" s="3562"/>
      <c r="F180" s="3562"/>
      <c r="G180" s="3562"/>
      <c r="H180" s="3562"/>
      <c r="I180" s="3562"/>
      <c r="J180" s="3562"/>
      <c r="K180" s="3562"/>
      <c r="L180" s="3562"/>
      <c r="M180" s="3562"/>
      <c r="N180" s="3562"/>
      <c r="O180" s="3562"/>
      <c r="P180" s="3562"/>
    </row>
    <row r="181" spans="2:16">
      <c r="B181" s="3562"/>
      <c r="C181" s="3562"/>
      <c r="D181" s="3562"/>
      <c r="E181" s="3562"/>
      <c r="F181" s="3562"/>
      <c r="G181" s="3562"/>
      <c r="H181" s="3562"/>
      <c r="I181" s="3562"/>
      <c r="J181" s="3562"/>
      <c r="K181" s="3562"/>
      <c r="L181" s="3562"/>
      <c r="M181" s="3562"/>
      <c r="N181" s="3562"/>
      <c r="O181" s="3562"/>
      <c r="P181" s="3562"/>
    </row>
    <row r="182" spans="2:16" ht="18.75">
      <c r="B182" s="3561" t="s">
        <v>6733</v>
      </c>
      <c r="C182" s="3561"/>
      <c r="D182" s="3562"/>
      <c r="E182" s="3562"/>
      <c r="F182" s="3562"/>
      <c r="G182" s="3562"/>
      <c r="H182" s="3562"/>
      <c r="I182" s="3562"/>
      <c r="J182" s="3562"/>
      <c r="K182" s="3562"/>
      <c r="L182" s="3562"/>
      <c r="M182" s="3562"/>
      <c r="N182" s="3562"/>
      <c r="O182" s="3562"/>
      <c r="P182" s="3562"/>
    </row>
    <row r="183" spans="2:16">
      <c r="B183" s="3573" t="s">
        <v>1555</v>
      </c>
      <c r="C183" s="3574" t="s">
        <v>6734</v>
      </c>
      <c r="D183" s="3562"/>
      <c r="E183" s="3562"/>
      <c r="F183" s="3562"/>
      <c r="G183" s="3562"/>
      <c r="H183" s="3562"/>
      <c r="I183" s="3562"/>
      <c r="J183" s="3562"/>
      <c r="K183" s="3562"/>
      <c r="L183" s="3562"/>
      <c r="M183" s="3562"/>
      <c r="N183" s="3562"/>
      <c r="O183" s="3562"/>
      <c r="P183" s="3562"/>
    </row>
    <row r="184" spans="2:16">
      <c r="B184" s="3562"/>
      <c r="C184" s="3562"/>
      <c r="D184" s="3562"/>
      <c r="E184" s="3562"/>
      <c r="F184" s="3562"/>
      <c r="G184" s="3562"/>
      <c r="H184" s="3562"/>
      <c r="I184" s="3562"/>
      <c r="J184" s="3562"/>
      <c r="K184" s="3562"/>
      <c r="L184" s="3562"/>
      <c r="M184" s="3562"/>
      <c r="N184" s="3562"/>
      <c r="O184" s="3562"/>
      <c r="P184" s="3562"/>
    </row>
    <row r="185" spans="2:16">
      <c r="B185" s="3577"/>
      <c r="C185" s="3577"/>
      <c r="D185" s="3577"/>
      <c r="E185" s="3577"/>
      <c r="F185" s="3577"/>
      <c r="G185" s="3577"/>
      <c r="H185" s="3577"/>
      <c r="I185" s="3577"/>
      <c r="J185" s="3577"/>
      <c r="K185" s="3577"/>
      <c r="L185" s="3577"/>
      <c r="M185" s="3577"/>
      <c r="N185" s="3577"/>
      <c r="O185" s="3577"/>
      <c r="P185" s="3577"/>
    </row>
    <row r="186" spans="2:16">
      <c r="B186" s="3562"/>
      <c r="C186" s="3562"/>
      <c r="D186" s="3562"/>
      <c r="E186" s="3562"/>
      <c r="F186" s="3562"/>
      <c r="G186" s="3562"/>
      <c r="H186" s="3562"/>
      <c r="I186" s="3562"/>
      <c r="J186" s="3562"/>
      <c r="K186" s="3562"/>
      <c r="L186" s="3562"/>
      <c r="M186" s="3562"/>
      <c r="N186" s="3562"/>
      <c r="O186" s="3562"/>
      <c r="P186" s="3562"/>
    </row>
    <row r="187" spans="2:16" ht="18.75">
      <c r="B187" s="3561" t="s">
        <v>6735</v>
      </c>
      <c r="C187" s="3562"/>
      <c r="D187" s="3562"/>
      <c r="E187" s="3562"/>
      <c r="F187" s="3562"/>
      <c r="G187" s="3562"/>
      <c r="H187" s="3562"/>
      <c r="I187" s="3562"/>
      <c r="J187" s="3562"/>
      <c r="K187" s="3562"/>
      <c r="L187" s="3562"/>
      <c r="M187" s="3562"/>
      <c r="N187" s="3562"/>
      <c r="O187" s="3562"/>
      <c r="P187" s="3562"/>
    </row>
    <row r="188" spans="2:16">
      <c r="B188" s="3573" t="s">
        <v>1555</v>
      </c>
      <c r="C188" s="3575" t="s">
        <v>6736</v>
      </c>
      <c r="D188" s="3562"/>
      <c r="E188" s="3562"/>
      <c r="F188" s="3562"/>
      <c r="G188" s="3562"/>
      <c r="H188" s="3562"/>
      <c r="I188" s="3562"/>
      <c r="J188" s="3562"/>
      <c r="K188" s="3562"/>
      <c r="L188" s="3562"/>
      <c r="M188" s="3562"/>
      <c r="N188" s="3562"/>
      <c r="O188" s="3562"/>
      <c r="P188" s="3562"/>
    </row>
    <row r="189" spans="2:16">
      <c r="B189" s="5672" t="s">
        <v>6737</v>
      </c>
      <c r="C189" s="5672"/>
      <c r="D189" s="3575" t="s">
        <v>6738</v>
      </c>
      <c r="E189" s="3562"/>
      <c r="F189" s="3562"/>
      <c r="G189" s="3562"/>
      <c r="H189" s="3562"/>
      <c r="I189" s="3562"/>
      <c r="J189" s="3562"/>
      <c r="K189" s="3562"/>
      <c r="L189" s="3562"/>
      <c r="M189" s="3562"/>
      <c r="N189" s="3562"/>
      <c r="O189" s="3562"/>
      <c r="P189" s="3562"/>
    </row>
    <row r="190" spans="2:16">
      <c r="B190" s="3562"/>
      <c r="C190" s="3562"/>
      <c r="D190" s="3562"/>
      <c r="E190" s="3562"/>
      <c r="F190" s="3562"/>
      <c r="G190" s="3562"/>
      <c r="H190" s="3562"/>
      <c r="I190" s="3562"/>
      <c r="J190" s="3562"/>
      <c r="K190" s="3562"/>
      <c r="L190" s="3562"/>
      <c r="M190" s="3562"/>
      <c r="N190" s="3562"/>
      <c r="O190" s="3562"/>
      <c r="P190" s="3562"/>
    </row>
    <row r="191" spans="2:16" ht="18.75">
      <c r="B191" s="3561" t="s">
        <v>6739</v>
      </c>
      <c r="C191" s="3561"/>
      <c r="D191" s="3562"/>
      <c r="E191" s="3562"/>
      <c r="F191" s="3562"/>
      <c r="G191" s="3562"/>
      <c r="H191" s="3562"/>
      <c r="I191" s="3562"/>
      <c r="J191" s="3562"/>
      <c r="K191" s="3562"/>
      <c r="L191" s="3562"/>
      <c r="M191" s="3562"/>
      <c r="N191" s="3562"/>
      <c r="O191" s="3562"/>
      <c r="P191" s="3562"/>
    </row>
    <row r="192" spans="2:16">
      <c r="B192" s="3573" t="s">
        <v>1555</v>
      </c>
      <c r="C192" s="3574" t="s">
        <v>6740</v>
      </c>
      <c r="D192" s="3562"/>
      <c r="E192" s="3562"/>
      <c r="F192" s="3562"/>
      <c r="G192" s="3562"/>
      <c r="H192" s="3562"/>
      <c r="I192" s="3562"/>
      <c r="J192" s="3562"/>
      <c r="K192" s="3562"/>
      <c r="L192" s="3562"/>
      <c r="M192" s="3562"/>
      <c r="N192" s="3562"/>
      <c r="O192" s="3562"/>
      <c r="P192" s="3562"/>
    </row>
    <row r="193" spans="2:16">
      <c r="B193" s="3562"/>
      <c r="C193" s="3562"/>
      <c r="D193" s="3562"/>
      <c r="E193" s="3562"/>
      <c r="F193" s="3562"/>
      <c r="G193" s="3562"/>
      <c r="H193" s="3562"/>
      <c r="I193" s="3562"/>
      <c r="J193" s="3562"/>
      <c r="K193" s="3562"/>
      <c r="L193" s="3562"/>
      <c r="M193" s="3562"/>
      <c r="N193" s="3562"/>
      <c r="O193" s="3562"/>
      <c r="P193" s="3562"/>
    </row>
    <row r="194" spans="2:16" ht="18.75">
      <c r="B194" s="3561" t="s">
        <v>6741</v>
      </c>
      <c r="C194" s="3561"/>
      <c r="D194" s="3562"/>
      <c r="E194" s="3562"/>
      <c r="F194" s="3562"/>
      <c r="G194" s="3562"/>
      <c r="H194" s="3562"/>
      <c r="I194" s="3562"/>
      <c r="J194" s="3562"/>
      <c r="K194" s="3562"/>
      <c r="L194" s="3562"/>
      <c r="M194" s="3562"/>
      <c r="N194" s="3562"/>
      <c r="O194" s="3562"/>
      <c r="P194" s="3562"/>
    </row>
    <row r="195" spans="2:16">
      <c r="B195" s="3573" t="s">
        <v>1555</v>
      </c>
      <c r="C195" s="3574" t="s">
        <v>6742</v>
      </c>
      <c r="D195" s="3562"/>
      <c r="E195" s="3562"/>
      <c r="F195" s="3562"/>
      <c r="G195" s="3562"/>
      <c r="H195" s="3562"/>
      <c r="I195" s="3562"/>
      <c r="J195" s="3562"/>
      <c r="K195" s="3562"/>
      <c r="L195" s="3562"/>
      <c r="M195" s="3562"/>
      <c r="N195" s="3562"/>
      <c r="O195" s="3562"/>
      <c r="P195" s="3562"/>
    </row>
    <row r="196" spans="2:16">
      <c r="B196" s="3562"/>
      <c r="C196" s="3562"/>
      <c r="D196" s="3562"/>
      <c r="E196" s="3562"/>
      <c r="F196" s="3562"/>
      <c r="G196" s="3562"/>
      <c r="H196" s="3562"/>
      <c r="I196" s="3562"/>
      <c r="J196" s="3562"/>
      <c r="K196" s="3562"/>
      <c r="L196" s="3562"/>
      <c r="M196" s="3562"/>
      <c r="N196" s="3562"/>
      <c r="O196" s="3562"/>
      <c r="P196" s="3562"/>
    </row>
    <row r="197" spans="2:16" ht="18.75">
      <c r="B197" s="3561" t="s">
        <v>6743</v>
      </c>
      <c r="C197" s="3561"/>
      <c r="D197" s="3562"/>
      <c r="E197" s="3562"/>
      <c r="F197" s="3562"/>
      <c r="G197" s="3562"/>
      <c r="H197" s="3562"/>
      <c r="I197" s="3562"/>
      <c r="J197" s="3562"/>
      <c r="K197" s="3562"/>
      <c r="L197" s="3562"/>
      <c r="M197" s="3562"/>
      <c r="N197" s="3562"/>
      <c r="O197" s="3562"/>
      <c r="P197" s="3562"/>
    </row>
    <row r="198" spans="2:16">
      <c r="B198" s="3573" t="s">
        <v>1555</v>
      </c>
      <c r="C198" s="3574" t="s">
        <v>6744</v>
      </c>
      <c r="D198" s="3562"/>
      <c r="E198" s="3562"/>
      <c r="F198" s="3562"/>
      <c r="G198" s="3562"/>
      <c r="H198" s="3562"/>
      <c r="I198" s="3562"/>
      <c r="J198" s="3562"/>
      <c r="K198" s="3562"/>
      <c r="L198" s="3562"/>
      <c r="M198" s="3562"/>
      <c r="N198" s="3562"/>
      <c r="O198" s="3562"/>
      <c r="P198" s="3562"/>
    </row>
    <row r="199" spans="2:16">
      <c r="B199" s="3562"/>
      <c r="C199" s="3562"/>
      <c r="D199" s="3562"/>
      <c r="E199" s="3562"/>
      <c r="F199" s="3562"/>
      <c r="G199" s="3562"/>
      <c r="H199" s="3562"/>
      <c r="I199" s="3562"/>
      <c r="J199" s="3562"/>
      <c r="K199" s="3562"/>
      <c r="L199" s="3562"/>
      <c r="M199" s="3562"/>
      <c r="N199" s="3562"/>
      <c r="O199" s="3562"/>
      <c r="P199" s="3562"/>
    </row>
    <row r="200" spans="2:16" ht="18.75">
      <c r="B200" s="3561" t="s">
        <v>6745</v>
      </c>
      <c r="C200" s="3561"/>
      <c r="D200" s="3562"/>
      <c r="E200" s="3562"/>
      <c r="F200" s="3562"/>
      <c r="G200" s="3562"/>
      <c r="H200" s="3562"/>
      <c r="I200" s="3562"/>
      <c r="J200" s="3562"/>
      <c r="K200" s="3562"/>
      <c r="L200" s="3562"/>
      <c r="M200" s="3562"/>
      <c r="N200" s="3562"/>
      <c r="O200" s="3562"/>
      <c r="P200" s="3562"/>
    </row>
    <row r="201" spans="2:16">
      <c r="B201" s="3573" t="s">
        <v>1555</v>
      </c>
      <c r="C201" s="3574" t="s">
        <v>6746</v>
      </c>
      <c r="D201" s="3562"/>
      <c r="E201" s="3562"/>
      <c r="F201" s="3562"/>
      <c r="G201" s="3562"/>
      <c r="H201" s="3562"/>
      <c r="I201" s="3562"/>
      <c r="J201" s="3562"/>
      <c r="K201" s="3562"/>
      <c r="L201" s="3562"/>
      <c r="M201" s="3562"/>
      <c r="N201" s="3562"/>
      <c r="O201" s="3562"/>
      <c r="P201" s="3562"/>
    </row>
    <row r="202" spans="2:16">
      <c r="B202" s="3562"/>
      <c r="C202" s="3562"/>
      <c r="D202" s="3562"/>
      <c r="E202" s="3562"/>
      <c r="F202" s="3562"/>
      <c r="G202" s="3562"/>
      <c r="H202" s="3562"/>
      <c r="I202" s="3562"/>
      <c r="J202" s="3562"/>
      <c r="K202" s="3562"/>
      <c r="L202" s="3562"/>
      <c r="M202" s="3562"/>
      <c r="N202" s="3562"/>
      <c r="O202" s="3562"/>
      <c r="P202" s="3562"/>
    </row>
    <row r="203" spans="2:16">
      <c r="B203" s="3562" t="s">
        <v>6747</v>
      </c>
      <c r="C203" s="3562"/>
      <c r="D203" s="3562"/>
      <c r="E203" s="3562"/>
      <c r="F203" s="3562"/>
      <c r="G203" s="3562"/>
      <c r="H203" s="3562"/>
      <c r="I203" s="3562"/>
      <c r="J203" s="3562"/>
      <c r="K203" s="3562"/>
      <c r="L203" s="3562"/>
      <c r="M203" s="3562"/>
      <c r="N203" s="3562"/>
      <c r="O203" s="3562"/>
      <c r="P203" s="3562"/>
    </row>
    <row r="204" spans="2:16">
      <c r="B204" s="3562" t="s">
        <v>6748</v>
      </c>
      <c r="C204" s="3562"/>
      <c r="D204" s="3562"/>
      <c r="E204" s="3562"/>
      <c r="F204" s="3562"/>
      <c r="G204" s="3562"/>
      <c r="H204" s="3562"/>
      <c r="I204" s="3562"/>
      <c r="J204" s="3562"/>
      <c r="K204" s="3562"/>
      <c r="L204" s="3562"/>
      <c r="M204" s="3562"/>
      <c r="N204" s="3562"/>
      <c r="O204" s="3562"/>
      <c r="P204" s="3562"/>
    </row>
    <row r="205" spans="2:16">
      <c r="B205" s="3562" t="s">
        <v>6749</v>
      </c>
      <c r="C205" s="3562"/>
      <c r="D205" s="3562"/>
      <c r="E205" s="3574"/>
      <c r="F205" s="3562"/>
      <c r="G205" s="3562"/>
      <c r="H205" s="3562"/>
      <c r="I205" s="3562"/>
      <c r="J205" s="3562"/>
      <c r="K205" s="3562"/>
      <c r="L205" s="3562"/>
      <c r="M205" s="3562"/>
      <c r="N205" s="3562"/>
      <c r="O205" s="3562"/>
      <c r="P205" s="3562"/>
    </row>
    <row r="206" spans="2:16">
      <c r="B206" s="3562" t="s">
        <v>6750</v>
      </c>
      <c r="C206" s="3562"/>
      <c r="D206" s="3562"/>
      <c r="E206" s="3562"/>
      <c r="F206" s="3562"/>
      <c r="G206" s="3562"/>
      <c r="H206" s="3562"/>
      <c r="I206" s="3562"/>
      <c r="J206" s="3562"/>
      <c r="K206" s="3562"/>
      <c r="L206" s="3562"/>
      <c r="M206" s="3562"/>
      <c r="N206" s="3562"/>
      <c r="O206" s="3562"/>
      <c r="P206" s="3562"/>
    </row>
    <row r="207" spans="2:16">
      <c r="B207" s="3562"/>
      <c r="C207" s="3562"/>
      <c r="D207" s="3562"/>
      <c r="E207" s="3562"/>
      <c r="F207" s="3562"/>
      <c r="G207" s="3562"/>
      <c r="H207" s="3562"/>
      <c r="I207" s="3562"/>
      <c r="J207" s="3562"/>
      <c r="K207" s="3562"/>
      <c r="L207" s="3562"/>
      <c r="M207" s="3562"/>
      <c r="N207" s="3562"/>
      <c r="O207" s="3562"/>
      <c r="P207" s="3562"/>
    </row>
    <row r="208" spans="2:16" ht="18.75">
      <c r="B208" s="3561" t="s">
        <v>6751</v>
      </c>
      <c r="C208" s="3561"/>
      <c r="D208" s="3562"/>
      <c r="E208" s="3562"/>
      <c r="F208" s="3562"/>
      <c r="G208" s="3562"/>
      <c r="H208" s="3562"/>
      <c r="I208" s="3562"/>
      <c r="J208" s="3562"/>
      <c r="K208" s="3562"/>
      <c r="L208" s="3562"/>
      <c r="M208" s="3562"/>
      <c r="N208" s="3562"/>
      <c r="O208" s="3562"/>
      <c r="P208" s="3562"/>
    </row>
    <row r="209" spans="2:16">
      <c r="B209" s="3573" t="s">
        <v>1555</v>
      </c>
      <c r="C209" s="3574" t="s">
        <v>6752</v>
      </c>
      <c r="D209" s="3562"/>
      <c r="E209" s="3562"/>
      <c r="F209" s="3562"/>
      <c r="G209" s="3562"/>
      <c r="H209" s="3562"/>
      <c r="I209" s="3562"/>
      <c r="J209" s="3562"/>
      <c r="K209" s="3562"/>
      <c r="L209" s="3562"/>
      <c r="M209" s="3562"/>
      <c r="N209" s="3562"/>
      <c r="O209" s="3562"/>
      <c r="P209" s="3562"/>
    </row>
    <row r="210" spans="2:16">
      <c r="B210" s="3562"/>
      <c r="C210" s="3562"/>
      <c r="D210" s="3562"/>
      <c r="E210" s="3562"/>
      <c r="F210" s="3562"/>
      <c r="G210" s="3562"/>
      <c r="H210" s="3562"/>
      <c r="I210" s="3562"/>
      <c r="J210" s="3562"/>
      <c r="K210" s="3562"/>
      <c r="L210" s="3562"/>
      <c r="M210" s="3562"/>
      <c r="N210" s="3562"/>
      <c r="O210" s="3562"/>
      <c r="P210" s="3562"/>
    </row>
    <row r="211" spans="2:16" ht="18.75">
      <c r="B211" s="3561" t="s">
        <v>6739</v>
      </c>
      <c r="C211" s="3561"/>
      <c r="D211" s="3562"/>
      <c r="E211" s="3562"/>
      <c r="F211" s="3562"/>
      <c r="G211" s="3562"/>
      <c r="H211" s="3562"/>
      <c r="I211" s="3562"/>
      <c r="J211" s="3562"/>
      <c r="K211" s="3562"/>
      <c r="L211" s="3562"/>
      <c r="M211" s="3562"/>
      <c r="N211" s="3562"/>
      <c r="O211" s="3562"/>
      <c r="P211" s="3562"/>
    </row>
    <row r="212" spans="2:16">
      <c r="B212" s="3573" t="s">
        <v>1555</v>
      </c>
      <c r="C212" s="3574" t="s">
        <v>6740</v>
      </c>
      <c r="D212" s="3562"/>
      <c r="E212" s="3562"/>
      <c r="F212" s="3562"/>
      <c r="G212" s="3562"/>
      <c r="H212" s="3562"/>
      <c r="I212" s="3562"/>
      <c r="J212" s="3562"/>
      <c r="K212" s="3562"/>
      <c r="L212" s="3562"/>
      <c r="M212" s="3562"/>
      <c r="N212" s="3562"/>
      <c r="O212" s="3562"/>
      <c r="P212" s="3562"/>
    </row>
    <row r="213" spans="2:16">
      <c r="B213" s="3562"/>
      <c r="C213" s="3562"/>
      <c r="D213" s="3562"/>
      <c r="E213" s="3562"/>
      <c r="F213" s="3562"/>
      <c r="G213" s="3562"/>
      <c r="H213" s="3562"/>
      <c r="I213" s="3562"/>
      <c r="J213" s="3562"/>
      <c r="K213" s="3562"/>
      <c r="L213" s="3562"/>
      <c r="M213" s="3562"/>
      <c r="N213" s="3562"/>
      <c r="O213" s="3562"/>
      <c r="P213" s="3562"/>
    </row>
    <row r="214" spans="2:16" ht="18.75">
      <c r="B214" s="3561" t="s">
        <v>6753</v>
      </c>
      <c r="C214" s="3561"/>
      <c r="D214" s="3562"/>
      <c r="E214" s="3562"/>
      <c r="F214" s="3562"/>
      <c r="G214" s="3562"/>
      <c r="H214" s="3562"/>
      <c r="I214" s="3562"/>
      <c r="J214" s="3562"/>
      <c r="K214" s="3562"/>
      <c r="L214" s="3562"/>
      <c r="M214" s="3562"/>
      <c r="N214" s="3562"/>
      <c r="O214" s="3562"/>
      <c r="P214" s="3562"/>
    </row>
    <row r="215" spans="2:16">
      <c r="B215" s="3573" t="s">
        <v>1555</v>
      </c>
      <c r="C215" s="3574" t="s">
        <v>6754</v>
      </c>
      <c r="D215" s="3562"/>
      <c r="E215" s="3562"/>
      <c r="F215" s="3562"/>
      <c r="G215" s="3562"/>
      <c r="H215" s="3562"/>
      <c r="I215" s="3562"/>
      <c r="J215" s="3562"/>
      <c r="K215" s="3562"/>
      <c r="L215" s="3562"/>
      <c r="M215" s="3562"/>
      <c r="N215" s="3562"/>
      <c r="O215" s="3562"/>
      <c r="P215" s="3562"/>
    </row>
    <row r="216" spans="2:16">
      <c r="B216" s="3562"/>
      <c r="C216" s="3562"/>
      <c r="D216" s="3562"/>
      <c r="E216" s="3562"/>
      <c r="F216" s="3562"/>
      <c r="G216" s="3562"/>
      <c r="H216" s="3562"/>
      <c r="I216" s="3562"/>
      <c r="J216" s="3562"/>
      <c r="K216" s="3562"/>
      <c r="L216" s="3562"/>
      <c r="M216" s="3562"/>
      <c r="N216" s="3562"/>
      <c r="O216" s="3562"/>
      <c r="P216" s="3562"/>
    </row>
    <row r="217" spans="2:16" ht="18.75">
      <c r="B217" s="3561" t="s">
        <v>6755</v>
      </c>
      <c r="C217" s="3562"/>
      <c r="D217" s="3562"/>
      <c r="E217" s="3562"/>
      <c r="F217" s="3562"/>
      <c r="G217" s="3562"/>
      <c r="H217" s="3562"/>
      <c r="I217" s="3562"/>
      <c r="J217" s="3562"/>
      <c r="K217" s="3562"/>
      <c r="L217" s="3562"/>
      <c r="M217" s="3562"/>
      <c r="N217" s="3562"/>
      <c r="O217" s="3562"/>
      <c r="P217" s="3562"/>
    </row>
    <row r="218" spans="2:16">
      <c r="B218" s="3573" t="s">
        <v>1555</v>
      </c>
      <c r="C218" s="3575" t="s">
        <v>6756</v>
      </c>
      <c r="D218" s="3562"/>
      <c r="E218" s="3562"/>
      <c r="F218" s="3562"/>
      <c r="G218" s="3562"/>
      <c r="H218" s="3562"/>
      <c r="I218" s="3562"/>
      <c r="J218" s="3562"/>
      <c r="K218" s="3562"/>
      <c r="L218" s="3562"/>
      <c r="M218" s="3562"/>
      <c r="N218" s="3562"/>
      <c r="O218" s="3562"/>
      <c r="P218" s="3562"/>
    </row>
    <row r="219" spans="2:16">
      <c r="B219" s="5673" t="s">
        <v>6757</v>
      </c>
      <c r="C219" s="5673"/>
      <c r="D219" s="3574" t="s">
        <v>6758</v>
      </c>
      <c r="E219" s="3562"/>
      <c r="F219" s="3562"/>
      <c r="G219" s="3562"/>
      <c r="H219" s="3562"/>
      <c r="I219" s="3562"/>
      <c r="J219" s="3562"/>
      <c r="K219" s="3562"/>
      <c r="L219" s="3562"/>
      <c r="M219" s="3562"/>
      <c r="N219" s="3562"/>
      <c r="O219" s="3562"/>
      <c r="P219" s="3562"/>
    </row>
    <row r="220" spans="2:16">
      <c r="B220" s="3562"/>
      <c r="C220" s="3562"/>
      <c r="D220" s="3562"/>
      <c r="E220" s="3562"/>
      <c r="F220" s="3562"/>
      <c r="G220" s="3562"/>
      <c r="H220" s="3562"/>
      <c r="I220" s="3562"/>
      <c r="J220" s="3562"/>
      <c r="K220" s="3562"/>
      <c r="L220" s="3562"/>
      <c r="M220" s="3562"/>
      <c r="N220" s="3562"/>
      <c r="O220" s="3562"/>
      <c r="P220" s="3562"/>
    </row>
    <row r="221" spans="2:16" ht="18.75">
      <c r="B221" s="3561" t="s">
        <v>6759</v>
      </c>
      <c r="C221" s="3562"/>
      <c r="D221" s="3562"/>
      <c r="E221" s="3562"/>
      <c r="F221" s="3562"/>
      <c r="G221" s="3562"/>
      <c r="H221" s="3562"/>
      <c r="I221" s="3562"/>
      <c r="J221" s="3562"/>
      <c r="K221" s="3562"/>
      <c r="L221" s="3562"/>
      <c r="M221" s="3562"/>
      <c r="N221" s="3562"/>
      <c r="O221" s="3562"/>
      <c r="P221" s="3562"/>
    </row>
    <row r="222" spans="2:16">
      <c r="B222" s="3573" t="s">
        <v>1555</v>
      </c>
      <c r="C222" s="3574" t="s">
        <v>6760</v>
      </c>
      <c r="D222" s="3562"/>
      <c r="E222" s="3562"/>
      <c r="F222" s="3562"/>
      <c r="G222" s="3562"/>
      <c r="H222" s="3562"/>
      <c r="I222" s="3562"/>
      <c r="J222" s="3562"/>
      <c r="K222" s="3562"/>
      <c r="L222" s="3562"/>
      <c r="M222" s="3562"/>
      <c r="N222" s="3562"/>
      <c r="O222" s="3562"/>
      <c r="P222" s="3562"/>
    </row>
    <row r="223" spans="2:16">
      <c r="B223" s="5673" t="s">
        <v>6761</v>
      </c>
      <c r="C223" s="5673"/>
      <c r="D223" s="3574" t="s">
        <v>6762</v>
      </c>
      <c r="E223" s="3562"/>
      <c r="F223" s="3562"/>
      <c r="G223" s="3562"/>
      <c r="H223" s="3562"/>
      <c r="I223" s="3562"/>
      <c r="J223" s="3562"/>
      <c r="K223" s="3562"/>
      <c r="L223" s="3562"/>
      <c r="M223" s="3562"/>
      <c r="N223" s="3562"/>
      <c r="O223" s="3562"/>
      <c r="P223" s="3562"/>
    </row>
    <row r="224" spans="2:16">
      <c r="B224" s="3562"/>
      <c r="C224" s="3562"/>
      <c r="D224" s="3562"/>
      <c r="E224" s="3562"/>
      <c r="F224" s="3562"/>
      <c r="G224" s="3562"/>
      <c r="H224" s="3562"/>
      <c r="I224" s="3562"/>
      <c r="J224" s="3562"/>
      <c r="K224" s="3562"/>
      <c r="L224" s="3562"/>
      <c r="M224" s="3562"/>
      <c r="N224" s="3562"/>
      <c r="O224" s="3562"/>
      <c r="P224" s="3562"/>
    </row>
    <row r="225" spans="1:16" ht="18.75">
      <c r="B225" s="3561" t="s">
        <v>6763</v>
      </c>
      <c r="C225" s="3561"/>
      <c r="D225" s="3562"/>
      <c r="E225" s="3562"/>
      <c r="F225" s="3562"/>
      <c r="G225" s="3562"/>
      <c r="H225" s="3562"/>
      <c r="I225" s="3562"/>
      <c r="J225" s="3562"/>
      <c r="K225" s="3562"/>
      <c r="L225" s="3562"/>
      <c r="M225" s="3562"/>
      <c r="N225" s="3562"/>
      <c r="O225" s="3562"/>
      <c r="P225" s="3562"/>
    </row>
    <row r="226" spans="1:16">
      <c r="B226" s="3573" t="s">
        <v>1555</v>
      </c>
      <c r="C226" s="3574" t="s">
        <v>6764</v>
      </c>
      <c r="D226" s="3562"/>
      <c r="E226" s="3562"/>
      <c r="F226" s="3562"/>
      <c r="G226" s="3562"/>
      <c r="H226" s="3562"/>
      <c r="I226" s="3562"/>
      <c r="J226" s="3562"/>
      <c r="K226" s="3562"/>
      <c r="L226" s="3562"/>
      <c r="M226" s="3562"/>
      <c r="N226" s="3562"/>
      <c r="O226" s="3562"/>
      <c r="P226" s="3562"/>
    </row>
    <row r="227" spans="1:16">
      <c r="B227" s="3562"/>
      <c r="C227" s="3562"/>
      <c r="D227" s="3562"/>
      <c r="E227" s="3562"/>
      <c r="F227" s="3562"/>
      <c r="G227" s="3562"/>
      <c r="H227" s="3562"/>
      <c r="I227" s="3562"/>
      <c r="J227" s="3562"/>
      <c r="K227" s="3562"/>
      <c r="L227" s="3562"/>
      <c r="M227" s="3562"/>
      <c r="N227" s="3562"/>
      <c r="O227" s="3562"/>
      <c r="P227" s="3562"/>
    </row>
    <row r="228" spans="1:16" ht="18.75">
      <c r="A228" s="3562"/>
      <c r="B228" s="3561" t="s">
        <v>6765</v>
      </c>
      <c r="C228" s="3561"/>
      <c r="D228" s="3562"/>
      <c r="E228" s="3562"/>
      <c r="F228" s="3562"/>
      <c r="G228" s="3562"/>
      <c r="H228" s="3562"/>
      <c r="I228" s="3562"/>
      <c r="J228" s="3562"/>
      <c r="K228" s="3562"/>
      <c r="L228" s="3562"/>
      <c r="M228" s="3562"/>
      <c r="N228" s="3562"/>
      <c r="O228" s="3562"/>
      <c r="P228" s="3562"/>
    </row>
    <row r="229" spans="1:16">
      <c r="A229" s="3562"/>
      <c r="B229" s="3573" t="s">
        <v>1555</v>
      </c>
      <c r="C229" s="3574" t="s">
        <v>6766</v>
      </c>
      <c r="D229" s="3562"/>
      <c r="E229" s="3562"/>
      <c r="F229" s="3562"/>
      <c r="G229" s="3562"/>
      <c r="H229" s="3562"/>
      <c r="I229" s="3562"/>
      <c r="J229" s="3562"/>
      <c r="K229" s="3562"/>
      <c r="L229" s="3562"/>
      <c r="M229" s="3562"/>
      <c r="N229" s="3562"/>
      <c r="O229" s="3562"/>
      <c r="P229" s="3562"/>
    </row>
    <row r="230" spans="1:16">
      <c r="B230" s="3562"/>
      <c r="C230" s="3562"/>
      <c r="D230" s="3562"/>
      <c r="E230" s="3562"/>
      <c r="F230" s="3562"/>
      <c r="G230" s="3562"/>
      <c r="H230" s="3562"/>
      <c r="I230" s="3562"/>
      <c r="J230" s="3562"/>
      <c r="K230" s="3562"/>
      <c r="L230" s="3562"/>
      <c r="M230" s="3562"/>
      <c r="N230" s="3562"/>
      <c r="O230" s="3562"/>
      <c r="P230" s="3562"/>
    </row>
    <row r="231" spans="1:16" ht="18.75">
      <c r="B231" s="3561" t="s">
        <v>6767</v>
      </c>
      <c r="C231" s="3562"/>
      <c r="D231" s="3562"/>
      <c r="E231" s="3562"/>
      <c r="F231" s="3562"/>
      <c r="G231" s="3562"/>
      <c r="H231" s="3562"/>
      <c r="I231" s="3562"/>
      <c r="J231" s="3562"/>
      <c r="K231" s="3562"/>
      <c r="L231" s="3562"/>
      <c r="M231" s="3562"/>
      <c r="N231" s="3562"/>
      <c r="O231" s="3562"/>
      <c r="P231" s="3562"/>
    </row>
    <row r="232" spans="1:16">
      <c r="B232" s="3573" t="s">
        <v>1555</v>
      </c>
      <c r="C232" s="3574" t="s">
        <v>6768</v>
      </c>
      <c r="D232" s="3562"/>
      <c r="E232" s="3562"/>
      <c r="F232" s="3562"/>
      <c r="G232" s="3562"/>
      <c r="H232" s="3562"/>
      <c r="I232" s="3562"/>
      <c r="J232" s="3562"/>
      <c r="K232" s="3562"/>
      <c r="L232" s="3562"/>
      <c r="M232" s="3562"/>
      <c r="N232" s="3562"/>
      <c r="O232" s="3562"/>
      <c r="P232" s="3562"/>
    </row>
    <row r="233" spans="1:16">
      <c r="B233" s="5673" t="s">
        <v>6769</v>
      </c>
      <c r="C233" s="5673"/>
      <c r="D233" s="3574" t="s">
        <v>6770</v>
      </c>
      <c r="E233" s="3562"/>
      <c r="F233" s="3562"/>
      <c r="G233" s="3562"/>
      <c r="H233" s="3562"/>
      <c r="I233" s="3562"/>
      <c r="J233" s="3562"/>
      <c r="K233" s="3562"/>
      <c r="L233" s="3562"/>
      <c r="M233" s="3562"/>
      <c r="N233" s="3562"/>
      <c r="O233" s="3562"/>
      <c r="P233" s="3562"/>
    </row>
    <row r="234" spans="1:16">
      <c r="B234" s="3562"/>
      <c r="C234" s="3562"/>
      <c r="D234" s="3562"/>
      <c r="E234" s="3562"/>
      <c r="F234" s="3562"/>
      <c r="G234" s="3562"/>
      <c r="H234" s="3562"/>
      <c r="I234" s="3562"/>
      <c r="J234" s="3562"/>
      <c r="K234" s="3562"/>
      <c r="L234" s="3562"/>
      <c r="M234" s="3562"/>
      <c r="N234" s="3562"/>
      <c r="O234" s="3562"/>
      <c r="P234" s="3562"/>
    </row>
    <row r="235" spans="1:16">
      <c r="B235" s="3562" t="s">
        <v>6771</v>
      </c>
      <c r="C235" s="3562"/>
      <c r="D235" s="3562"/>
      <c r="E235" s="3562"/>
      <c r="F235" s="3562"/>
      <c r="G235" s="3562"/>
      <c r="H235" s="3562"/>
      <c r="I235" s="3562"/>
      <c r="J235" s="3562"/>
      <c r="K235" s="3562"/>
      <c r="L235" s="3562"/>
      <c r="M235" s="3562" t="s">
        <v>6720</v>
      </c>
      <c r="N235" s="3562"/>
      <c r="O235" s="3562"/>
      <c r="P235" s="3562"/>
    </row>
    <row r="236" spans="1:16">
      <c r="B236" s="3562" t="s">
        <v>6772</v>
      </c>
      <c r="C236" s="3562"/>
      <c r="D236" s="3562"/>
      <c r="E236" s="3562"/>
      <c r="F236" s="3562"/>
      <c r="G236" s="3562"/>
      <c r="H236" s="3562"/>
      <c r="I236" s="3562"/>
      <c r="J236" s="3562"/>
      <c r="K236" s="3562"/>
      <c r="L236" s="3562"/>
      <c r="M236" s="3562"/>
      <c r="N236" s="3562"/>
      <c r="O236" s="3562"/>
      <c r="P236" s="3562"/>
    </row>
    <row r="237" spans="1:16">
      <c r="B237" s="3562" t="s">
        <v>6773</v>
      </c>
      <c r="C237" s="3562"/>
      <c r="D237" s="3562"/>
      <c r="E237" s="3562"/>
      <c r="F237" s="3562"/>
      <c r="G237" s="3562"/>
      <c r="H237" s="3562"/>
      <c r="I237" s="3562"/>
      <c r="J237" s="3562"/>
      <c r="K237" s="3562"/>
      <c r="L237" s="3562"/>
      <c r="M237" s="3562"/>
      <c r="N237" s="3562"/>
      <c r="O237" s="3562"/>
      <c r="P237" s="3562"/>
    </row>
    <row r="238" spans="1:16">
      <c r="B238" s="3562" t="s">
        <v>6774</v>
      </c>
      <c r="C238" s="3562"/>
      <c r="D238" s="3562"/>
      <c r="E238" s="3562"/>
      <c r="F238" s="3562"/>
      <c r="G238" s="3562"/>
      <c r="H238" s="3562"/>
      <c r="I238" s="3562"/>
      <c r="J238" s="3562"/>
      <c r="K238" s="3562"/>
      <c r="L238" s="3562"/>
      <c r="M238" s="3562"/>
      <c r="N238" s="3562"/>
      <c r="O238" s="3562"/>
      <c r="P238" s="3562"/>
    </row>
    <row r="239" spans="1:16">
      <c r="B239" s="3562" t="s">
        <v>6775</v>
      </c>
      <c r="C239" s="3562"/>
      <c r="D239" s="3562"/>
      <c r="E239" s="3562"/>
      <c r="F239" s="3562"/>
      <c r="G239" s="3562"/>
      <c r="H239" s="3562"/>
      <c r="I239" s="3562"/>
      <c r="J239" s="3562"/>
      <c r="K239" s="3562"/>
      <c r="L239" s="3562"/>
      <c r="M239" s="3562"/>
      <c r="N239" s="3562"/>
      <c r="O239" s="3562"/>
      <c r="P239" s="3562"/>
    </row>
    <row r="240" spans="1:16">
      <c r="B240" s="3562" t="s">
        <v>6776</v>
      </c>
      <c r="C240" s="3562"/>
      <c r="D240" s="3562"/>
      <c r="E240" s="3562"/>
      <c r="F240" s="3562"/>
      <c r="G240" s="3562"/>
      <c r="H240" s="3562"/>
      <c r="I240" s="3562"/>
      <c r="J240" s="3562"/>
      <c r="K240" s="3562"/>
      <c r="L240" s="3562"/>
      <c r="M240" s="3562" t="s">
        <v>6762</v>
      </c>
      <c r="N240" s="3562"/>
      <c r="O240" s="3562"/>
      <c r="P240" s="3562"/>
    </row>
    <row r="241" spans="1:16">
      <c r="B241" s="3562"/>
      <c r="C241" s="3562"/>
      <c r="D241" s="3562"/>
      <c r="E241" s="3562"/>
      <c r="F241" s="3562"/>
      <c r="G241" s="3562"/>
      <c r="H241" s="3562"/>
      <c r="I241" s="3562"/>
      <c r="J241" s="3562"/>
      <c r="K241" s="3562"/>
      <c r="L241" s="3562"/>
      <c r="M241" s="3562"/>
      <c r="N241" s="3562"/>
      <c r="O241" s="3562"/>
      <c r="P241" s="3562"/>
    </row>
    <row r="242" spans="1:16">
      <c r="B242" s="3562"/>
      <c r="C242" s="3562"/>
      <c r="D242" s="3562"/>
      <c r="E242" s="3562"/>
      <c r="F242" s="3562"/>
      <c r="G242" s="3562"/>
      <c r="H242" s="3562"/>
      <c r="I242" s="3562"/>
      <c r="J242" s="3562"/>
      <c r="K242" s="3562"/>
      <c r="L242" s="3562"/>
      <c r="M242" s="3562"/>
      <c r="N242" s="3562"/>
      <c r="O242" s="3562"/>
      <c r="P242" s="3562"/>
    </row>
    <row r="243" spans="1:16" s="323" customFormat="1" ht="21.75" customHeight="1">
      <c r="A243" s="3566"/>
      <c r="B243" s="3570"/>
      <c r="C243" s="3570" t="s">
        <v>1463</v>
      </c>
      <c r="D243" s="2206"/>
      <c r="E243" s="322"/>
      <c r="F243" s="322"/>
      <c r="G243" s="322"/>
      <c r="H243" s="322"/>
      <c r="I243" s="322"/>
      <c r="J243" s="322"/>
      <c r="K243" s="322"/>
      <c r="L243" s="322"/>
      <c r="M243" s="322"/>
      <c r="N243" s="322"/>
      <c r="O243" s="322"/>
      <c r="P243" s="322"/>
    </row>
    <row r="244" spans="1:16" ht="18">
      <c r="B244" s="3562"/>
      <c r="C244" s="3582"/>
      <c r="D244" s="3562"/>
      <c r="E244" s="3562"/>
      <c r="F244" s="3562"/>
      <c r="G244" s="3562"/>
      <c r="H244" s="3562"/>
      <c r="I244" s="3562"/>
      <c r="J244" s="3562"/>
      <c r="K244" s="3562"/>
      <c r="L244" s="3562"/>
      <c r="M244" s="3562"/>
      <c r="N244" s="3562"/>
      <c r="O244" s="3562"/>
      <c r="P244" s="3562"/>
    </row>
    <row r="245" spans="1:16" ht="18.75">
      <c r="B245" s="3561" t="s">
        <v>1422</v>
      </c>
      <c r="C245" s="3562"/>
      <c r="D245" s="3562"/>
      <c r="E245" s="3562"/>
      <c r="F245" s="3562"/>
      <c r="G245" s="3562"/>
      <c r="H245" s="3562"/>
      <c r="I245" s="3562"/>
      <c r="J245" s="3562"/>
      <c r="K245" s="3562"/>
      <c r="L245" s="3562"/>
      <c r="M245" s="3562"/>
      <c r="N245" s="3562"/>
      <c r="O245" s="3562"/>
      <c r="P245" s="3562"/>
    </row>
    <row r="246" spans="1:16" ht="18.75">
      <c r="B246" s="3573" t="s">
        <v>1464</v>
      </c>
      <c r="C246" s="3578" t="s">
        <v>6777</v>
      </c>
      <c r="D246" s="3562"/>
      <c r="E246" s="3562"/>
      <c r="F246" s="3562"/>
      <c r="G246" s="3562"/>
      <c r="H246" s="3562"/>
      <c r="I246" s="3562"/>
      <c r="J246" s="3562"/>
      <c r="K246" s="3562"/>
      <c r="L246" s="3562"/>
      <c r="M246" s="3562"/>
      <c r="N246" s="3562"/>
      <c r="O246" s="3562"/>
      <c r="P246" s="3562"/>
    </row>
    <row r="247" spans="1:16" ht="18">
      <c r="B247" s="3562"/>
      <c r="C247" s="3582"/>
      <c r="D247" s="3562"/>
      <c r="E247" s="3562"/>
      <c r="F247" s="3562"/>
      <c r="G247" s="3562"/>
      <c r="H247" s="3562"/>
      <c r="I247" s="3562"/>
      <c r="J247" s="3562"/>
      <c r="K247" s="3562"/>
      <c r="L247" s="3562"/>
      <c r="M247" s="3562"/>
      <c r="N247" s="3562"/>
      <c r="O247" s="3562"/>
      <c r="P247" s="3562"/>
    </row>
    <row r="248" spans="1:16" ht="18.75">
      <c r="B248" s="3561" t="s">
        <v>6778</v>
      </c>
      <c r="C248" s="3562"/>
      <c r="D248" s="3562"/>
      <c r="E248" s="3562"/>
      <c r="F248" s="3562"/>
      <c r="G248" s="3562"/>
      <c r="H248" s="3562"/>
      <c r="I248" s="3562"/>
      <c r="J248" s="3562"/>
      <c r="K248" s="3562"/>
      <c r="L248" s="3562"/>
      <c r="M248" s="3562"/>
      <c r="N248" s="3562"/>
      <c r="O248" s="3562"/>
      <c r="P248" s="3562"/>
    </row>
    <row r="249" spans="1:16" ht="18.75">
      <c r="B249" s="3573" t="s">
        <v>1464</v>
      </c>
      <c r="C249" s="3578" t="s">
        <v>6779</v>
      </c>
      <c r="D249" s="3562"/>
      <c r="E249" s="3562"/>
      <c r="F249" s="3562"/>
      <c r="G249" s="3562"/>
      <c r="H249" s="3562"/>
      <c r="I249" s="3562"/>
      <c r="J249" s="3562"/>
      <c r="K249" s="3562"/>
      <c r="L249" s="3562"/>
      <c r="M249" s="3562"/>
      <c r="N249" s="3562"/>
      <c r="O249" s="3562"/>
      <c r="P249" s="3562"/>
    </row>
    <row r="250" spans="1:16" ht="18">
      <c r="B250" s="3562"/>
      <c r="C250" s="3582"/>
      <c r="D250" s="3562"/>
      <c r="E250" s="3562"/>
      <c r="F250" s="3562"/>
      <c r="G250" s="3562"/>
      <c r="H250" s="3562"/>
      <c r="I250" s="3562"/>
      <c r="J250" s="3562"/>
      <c r="K250" s="3562"/>
      <c r="L250" s="3562"/>
      <c r="M250" s="3562"/>
      <c r="N250" s="3562"/>
      <c r="O250" s="3562"/>
      <c r="P250" s="3562"/>
    </row>
    <row r="251" spans="1:16" ht="18.75">
      <c r="B251" s="3573" t="s">
        <v>1464</v>
      </c>
      <c r="C251" s="3578" t="s">
        <v>1466</v>
      </c>
      <c r="D251" s="3562"/>
      <c r="E251" s="3562"/>
      <c r="F251" s="3562"/>
      <c r="G251" s="3562"/>
      <c r="H251" s="3562"/>
      <c r="I251" s="3562"/>
      <c r="J251" s="3562"/>
      <c r="K251" s="3562" t="s">
        <v>1465</v>
      </c>
      <c r="L251" s="3562"/>
      <c r="M251" s="3562"/>
      <c r="N251" s="3562"/>
      <c r="O251" s="3562"/>
      <c r="P251" s="3562"/>
    </row>
    <row r="252" spans="1:16" ht="18">
      <c r="B252" s="3562"/>
      <c r="C252" s="3582"/>
      <c r="D252" s="3562"/>
      <c r="E252" s="3562"/>
      <c r="F252" s="3562"/>
      <c r="G252" s="3562"/>
      <c r="H252" s="3562"/>
      <c r="I252" s="3562"/>
      <c r="J252" s="3562"/>
      <c r="K252" s="3562"/>
      <c r="L252" s="3562"/>
      <c r="M252" s="3562"/>
      <c r="N252" s="3562"/>
      <c r="O252" s="3562"/>
      <c r="P252" s="3562"/>
    </row>
    <row r="253" spans="1:16" ht="18.75">
      <c r="B253" s="3573" t="s">
        <v>1555</v>
      </c>
      <c r="C253" s="3578" t="s">
        <v>1467</v>
      </c>
      <c r="D253" s="3562"/>
      <c r="E253" s="3562"/>
      <c r="F253" s="3562"/>
      <c r="G253" s="3562"/>
      <c r="H253" s="3562"/>
      <c r="I253" s="3562"/>
      <c r="J253" s="3562"/>
      <c r="K253" s="3562"/>
      <c r="L253" s="3562"/>
      <c r="M253" s="3562"/>
      <c r="N253" s="3562"/>
      <c r="O253" s="3562"/>
      <c r="P253" s="3562"/>
    </row>
    <row r="254" spans="1:16" ht="18">
      <c r="B254" s="3562"/>
      <c r="C254" s="3582"/>
      <c r="D254" s="3562"/>
      <c r="E254" s="3562"/>
      <c r="F254" s="3562"/>
      <c r="G254" s="3562"/>
      <c r="H254" s="3562"/>
      <c r="I254" s="3562"/>
      <c r="J254" s="3562"/>
      <c r="K254" s="3562"/>
      <c r="L254" s="3562"/>
      <c r="M254" s="3562"/>
      <c r="N254" s="3562"/>
      <c r="O254" s="3562"/>
      <c r="P254" s="3562"/>
    </row>
    <row r="255" spans="1:16" ht="18.75">
      <c r="B255" s="3573" t="s">
        <v>1555</v>
      </c>
      <c r="C255" s="3578" t="s">
        <v>1471</v>
      </c>
      <c r="D255" s="3562"/>
      <c r="E255" s="3562"/>
      <c r="F255" s="3562"/>
      <c r="G255" s="3562"/>
      <c r="H255" s="3562"/>
      <c r="I255" s="3562"/>
      <c r="J255" s="3562"/>
      <c r="K255" s="3562" t="s">
        <v>1470</v>
      </c>
      <c r="L255" s="3562"/>
      <c r="M255" s="3562"/>
      <c r="N255" s="3562"/>
      <c r="O255" s="3562"/>
      <c r="P255" s="3562"/>
    </row>
    <row r="256" spans="1:16" ht="18">
      <c r="B256" s="3562"/>
      <c r="C256" s="3582"/>
      <c r="D256" s="3562"/>
      <c r="E256" s="3562"/>
      <c r="F256" s="3562"/>
      <c r="G256" s="3562"/>
      <c r="H256" s="3562"/>
      <c r="I256" s="3562"/>
      <c r="J256" s="3562"/>
      <c r="K256" s="3562"/>
      <c r="L256" s="3562"/>
      <c r="M256" s="3562"/>
      <c r="N256" s="3562"/>
      <c r="O256" s="3562"/>
      <c r="P256" s="3562"/>
    </row>
    <row r="257" spans="2:16" ht="18.75">
      <c r="B257" s="3573" t="s">
        <v>1555</v>
      </c>
      <c r="C257" s="3578" t="s">
        <v>1473</v>
      </c>
      <c r="D257" s="3562"/>
      <c r="E257" s="3562"/>
      <c r="F257" s="3562"/>
      <c r="G257" s="3562"/>
      <c r="H257" s="3562"/>
      <c r="I257" s="3562"/>
      <c r="J257" s="3562"/>
      <c r="K257" s="3562" t="s">
        <v>1472</v>
      </c>
      <c r="L257" s="3562"/>
      <c r="M257" s="3562"/>
      <c r="N257" s="3562"/>
      <c r="O257" s="3562"/>
      <c r="P257" s="3562"/>
    </row>
    <row r="258" spans="2:16" ht="18">
      <c r="B258" s="3562"/>
      <c r="C258" s="3582"/>
      <c r="D258" s="3562"/>
      <c r="E258" s="3562"/>
      <c r="F258" s="3562"/>
      <c r="G258" s="3562"/>
      <c r="H258" s="3562"/>
      <c r="I258" s="3562"/>
      <c r="J258" s="3562"/>
      <c r="K258" s="3562"/>
      <c r="L258" s="3562"/>
      <c r="M258" s="3562"/>
      <c r="N258" s="3562"/>
      <c r="O258" s="3562"/>
      <c r="P258" s="3562"/>
    </row>
    <row r="259" spans="2:16" ht="18.75">
      <c r="B259" s="3573" t="s">
        <v>1555</v>
      </c>
      <c r="C259" s="3578" t="s">
        <v>1475</v>
      </c>
      <c r="D259" s="3562"/>
      <c r="E259" s="3562"/>
      <c r="F259" s="3562"/>
      <c r="G259" s="3562"/>
      <c r="H259" s="3562"/>
      <c r="I259" s="3562"/>
      <c r="J259" s="3562"/>
      <c r="K259" s="3562" t="s">
        <v>1474</v>
      </c>
      <c r="L259" s="3562"/>
      <c r="M259" s="3562"/>
      <c r="N259" s="3562"/>
      <c r="O259" s="3562"/>
      <c r="P259" s="3562"/>
    </row>
    <row r="260" spans="2:16" ht="18">
      <c r="B260" s="3562"/>
      <c r="C260" s="3582"/>
      <c r="D260" s="3562"/>
      <c r="E260" s="3562"/>
      <c r="F260" s="3562"/>
      <c r="G260" s="3562"/>
      <c r="H260" s="3562"/>
      <c r="I260" s="3562"/>
      <c r="J260" s="3562"/>
      <c r="K260" s="3562"/>
      <c r="L260" s="3562"/>
      <c r="M260" s="3562"/>
      <c r="N260" s="3562"/>
      <c r="O260" s="3562"/>
      <c r="P260" s="3562"/>
    </row>
    <row r="261" spans="2:16" ht="18.75">
      <c r="B261" s="3573" t="s">
        <v>1555</v>
      </c>
      <c r="C261" s="3578" t="s">
        <v>1477</v>
      </c>
      <c r="D261" s="3562"/>
      <c r="E261" s="3562"/>
      <c r="F261" s="3562"/>
      <c r="G261" s="3562"/>
      <c r="H261" s="3562"/>
      <c r="I261" s="3562"/>
      <c r="J261" s="3562"/>
      <c r="K261" s="3562" t="s">
        <v>1476</v>
      </c>
      <c r="L261" s="3562"/>
      <c r="M261" s="3562"/>
      <c r="N261" s="3562"/>
      <c r="O261" s="3562"/>
      <c r="P261" s="3562"/>
    </row>
    <row r="262" spans="2:16" ht="18">
      <c r="B262" s="3562"/>
      <c r="C262" s="3582"/>
      <c r="D262" s="3562"/>
      <c r="E262" s="3562"/>
      <c r="F262" s="3562"/>
      <c r="G262" s="3562"/>
      <c r="H262" s="3562"/>
      <c r="I262" s="3562"/>
      <c r="J262" s="3562"/>
      <c r="K262" s="3562"/>
      <c r="L262" s="3562"/>
      <c r="M262" s="3562"/>
      <c r="N262" s="3562"/>
      <c r="O262" s="3562"/>
      <c r="P262" s="3562"/>
    </row>
    <row r="263" spans="2:16" ht="18.75">
      <c r="B263" s="3573" t="s">
        <v>1555</v>
      </c>
      <c r="C263" s="3578" t="s">
        <v>1469</v>
      </c>
      <c r="D263" s="3562"/>
      <c r="E263" s="3562"/>
      <c r="F263" s="3562"/>
      <c r="G263" s="3562"/>
      <c r="H263" s="3562"/>
      <c r="I263" s="3562"/>
      <c r="J263" s="3562"/>
      <c r="K263" s="3562" t="s">
        <v>1468</v>
      </c>
      <c r="L263" s="3562"/>
      <c r="M263" s="3562"/>
      <c r="N263" s="3562"/>
      <c r="O263" s="3562"/>
      <c r="P263" s="3562"/>
    </row>
    <row r="264" spans="2:16" ht="18">
      <c r="B264" s="3562"/>
      <c r="C264" s="3582"/>
      <c r="D264" s="3562"/>
      <c r="E264" s="3562"/>
      <c r="F264" s="3562"/>
      <c r="G264" s="3562"/>
      <c r="H264" s="3562"/>
      <c r="I264" s="3562"/>
      <c r="J264" s="3562"/>
      <c r="K264" s="3562"/>
      <c r="L264" s="3562"/>
      <c r="M264" s="3562"/>
      <c r="N264" s="3562"/>
      <c r="O264" s="3562"/>
      <c r="P264" s="3562"/>
    </row>
    <row r="265" spans="2:16" ht="18.75">
      <c r="B265" s="3573" t="s">
        <v>1555</v>
      </c>
      <c r="C265" s="3578" t="s">
        <v>1479</v>
      </c>
      <c r="D265" s="3562"/>
      <c r="E265" s="3562"/>
      <c r="F265" s="3562"/>
      <c r="G265" s="3562"/>
      <c r="H265" s="3562"/>
      <c r="I265" s="3562"/>
      <c r="J265" s="3562"/>
      <c r="K265" s="3562" t="s">
        <v>1478</v>
      </c>
      <c r="L265" s="3562"/>
      <c r="M265" s="3562"/>
      <c r="N265" s="3562"/>
      <c r="O265" s="3562"/>
      <c r="P265" s="3562"/>
    </row>
    <row r="266" spans="2:16" ht="18">
      <c r="B266" s="3562"/>
      <c r="C266" s="3582"/>
      <c r="D266" s="3562"/>
      <c r="E266" s="3562"/>
      <c r="F266" s="3562"/>
      <c r="G266" s="3562"/>
      <c r="H266" s="3562"/>
      <c r="I266" s="3562"/>
      <c r="J266" s="3562"/>
      <c r="K266" s="3562"/>
      <c r="L266" s="3562"/>
      <c r="M266" s="3562"/>
      <c r="N266" s="3562"/>
      <c r="O266" s="3562"/>
      <c r="P266" s="3562"/>
    </row>
    <row r="267" spans="2:16" ht="18.75">
      <c r="B267" s="3573" t="s">
        <v>1464</v>
      </c>
      <c r="C267" s="3578" t="s">
        <v>1480</v>
      </c>
      <c r="D267" s="3562"/>
      <c r="E267" s="3562"/>
      <c r="F267" s="3562"/>
      <c r="G267" s="3562"/>
      <c r="H267" s="3562"/>
      <c r="I267" s="3562"/>
      <c r="J267" s="3562"/>
      <c r="K267" s="3562"/>
      <c r="L267" s="3562"/>
      <c r="M267" s="3562"/>
      <c r="N267" s="3562"/>
      <c r="O267" s="3562"/>
      <c r="P267" s="3562"/>
    </row>
    <row r="268" spans="2:16" ht="18">
      <c r="B268" s="3562"/>
      <c r="C268" s="3582"/>
      <c r="D268" s="3562"/>
      <c r="E268" s="3562"/>
      <c r="F268" s="3562"/>
      <c r="G268" s="3562"/>
      <c r="H268" s="3562"/>
      <c r="I268" s="3562"/>
      <c r="J268" s="3562"/>
      <c r="K268" s="3562"/>
      <c r="L268" s="3562"/>
      <c r="M268" s="3562"/>
      <c r="N268" s="3562"/>
      <c r="O268" s="3562"/>
      <c r="P268" s="3562"/>
    </row>
    <row r="269" spans="2:16" ht="18.75">
      <c r="B269" s="3573" t="s">
        <v>1555</v>
      </c>
      <c r="C269" s="3578" t="s">
        <v>1481</v>
      </c>
      <c r="D269" s="3562"/>
      <c r="E269" s="3562"/>
      <c r="F269" s="3562"/>
      <c r="G269" s="3562"/>
      <c r="H269" s="3562"/>
      <c r="I269" s="3562"/>
      <c r="J269" s="3562"/>
      <c r="K269" s="3562"/>
      <c r="L269" s="3562"/>
      <c r="M269" s="3562"/>
      <c r="N269" s="3562"/>
      <c r="O269" s="3562"/>
      <c r="P269" s="3562"/>
    </row>
    <row r="270" spans="2:16" ht="18">
      <c r="B270" s="3562"/>
      <c r="C270" s="3582"/>
      <c r="D270" s="3562"/>
      <c r="E270" s="3562"/>
      <c r="F270" s="3562"/>
      <c r="G270" s="3562"/>
      <c r="H270" s="3562"/>
      <c r="I270" s="3562"/>
      <c r="J270" s="3562"/>
      <c r="K270" s="3562"/>
      <c r="L270" s="3562"/>
      <c r="M270" s="3562"/>
      <c r="N270" s="3562"/>
      <c r="O270" s="3562"/>
      <c r="P270" s="3562"/>
    </row>
    <row r="271" spans="2:16" ht="18.75">
      <c r="B271" s="3573" t="s">
        <v>1555</v>
      </c>
      <c r="C271" s="3578" t="s">
        <v>1551</v>
      </c>
      <c r="D271" s="3562"/>
      <c r="E271" s="3562"/>
      <c r="F271" s="3562"/>
      <c r="G271" s="3562"/>
      <c r="H271" s="3562"/>
      <c r="I271" s="3562"/>
      <c r="J271" s="3562"/>
      <c r="K271" s="3562"/>
      <c r="L271" s="3562"/>
      <c r="M271" s="3562"/>
      <c r="N271" s="3562"/>
      <c r="O271" s="3562"/>
      <c r="P271" s="3562"/>
    </row>
    <row r="272" spans="2:16" ht="18">
      <c r="B272" s="3562"/>
      <c r="C272" s="3582"/>
      <c r="D272" s="3562"/>
      <c r="E272" s="3562"/>
      <c r="F272" s="3562"/>
      <c r="G272" s="3562"/>
      <c r="H272" s="3562"/>
      <c r="I272" s="3562"/>
      <c r="J272" s="3562"/>
      <c r="K272" s="3562"/>
      <c r="L272" s="3562"/>
      <c r="M272" s="3562"/>
      <c r="N272" s="3562"/>
      <c r="O272" s="3562"/>
      <c r="P272" s="3562"/>
    </row>
    <row r="273" spans="1:16" ht="18.75">
      <c r="B273" s="3573" t="s">
        <v>1555</v>
      </c>
      <c r="C273" s="3578" t="s">
        <v>1552</v>
      </c>
      <c r="D273" s="3562"/>
      <c r="E273" s="3562"/>
      <c r="F273" s="3562"/>
      <c r="G273" s="3562"/>
      <c r="H273" s="3562"/>
      <c r="I273" s="3562"/>
      <c r="J273" s="3562"/>
      <c r="K273" s="3562"/>
      <c r="L273" s="3562"/>
      <c r="M273" s="3562"/>
      <c r="N273" s="3562"/>
      <c r="O273" s="3562"/>
      <c r="P273" s="3562"/>
    </row>
    <row r="274" spans="1:16" ht="18">
      <c r="B274" s="3562"/>
      <c r="C274" s="3582"/>
      <c r="D274" s="3562"/>
      <c r="E274" s="3562"/>
      <c r="F274" s="3562"/>
      <c r="G274" s="3562"/>
      <c r="H274" s="3562"/>
      <c r="I274" s="3562"/>
      <c r="J274" s="3562"/>
      <c r="K274" s="3562"/>
      <c r="L274" s="3562"/>
      <c r="M274" s="3562"/>
      <c r="N274" s="3562"/>
      <c r="O274" s="3562"/>
      <c r="P274" s="3562"/>
    </row>
    <row r="275" spans="1:16" ht="18.75">
      <c r="B275" s="3573" t="s">
        <v>1555</v>
      </c>
      <c r="C275" s="3578" t="s">
        <v>1554</v>
      </c>
      <c r="D275" s="3562"/>
      <c r="E275" s="3562"/>
      <c r="F275" s="3562"/>
      <c r="G275" s="3562"/>
      <c r="H275" s="3562"/>
      <c r="I275" s="3562"/>
      <c r="J275" s="3562"/>
      <c r="K275" s="3562"/>
      <c r="L275" s="3562"/>
      <c r="M275" s="3562"/>
      <c r="N275" s="3562"/>
      <c r="O275" s="3562"/>
      <c r="P275" s="3562"/>
    </row>
    <row r="276" spans="1:16" ht="18">
      <c r="B276" s="3562"/>
      <c r="C276" s="3582"/>
      <c r="D276" s="3562"/>
      <c r="E276" s="3562"/>
      <c r="F276" s="3562"/>
      <c r="G276" s="3562"/>
      <c r="H276" s="3562"/>
      <c r="I276" s="3562"/>
      <c r="J276" s="3562"/>
      <c r="K276" s="3562"/>
      <c r="L276" s="3562"/>
      <c r="M276" s="3562"/>
      <c r="N276" s="3562"/>
      <c r="O276" s="3562"/>
      <c r="P276" s="3562"/>
    </row>
    <row r="277" spans="1:16" ht="18.75">
      <c r="B277" s="3573" t="s">
        <v>1555</v>
      </c>
      <c r="C277" s="3578" t="s">
        <v>1556</v>
      </c>
      <c r="D277" s="3562"/>
      <c r="E277" s="3562"/>
      <c r="F277" s="3562"/>
      <c r="G277" s="3562"/>
      <c r="H277" s="3562"/>
      <c r="I277" s="3562"/>
      <c r="J277" s="3562"/>
      <c r="K277" s="3562"/>
      <c r="L277" s="3562"/>
      <c r="M277" s="3562"/>
      <c r="N277" s="3562" t="s">
        <v>132</v>
      </c>
      <c r="O277" s="3562"/>
      <c r="P277" s="3562"/>
    </row>
    <row r="278" spans="1:16">
      <c r="B278" s="3562"/>
      <c r="C278" s="3562"/>
      <c r="D278" s="3562"/>
      <c r="E278" s="3562"/>
      <c r="F278" s="3562"/>
      <c r="G278" s="3562"/>
      <c r="H278" s="3562"/>
      <c r="I278" s="3562"/>
      <c r="J278" s="3562"/>
      <c r="K278" s="3562"/>
      <c r="L278" s="3562"/>
      <c r="M278" s="3562"/>
      <c r="N278" s="3562"/>
      <c r="O278" s="3562"/>
      <c r="P278" s="3562"/>
    </row>
    <row r="279" spans="1:16" ht="18">
      <c r="B279" s="3573" t="s">
        <v>1555</v>
      </c>
      <c r="C279" s="3582" t="s">
        <v>1557</v>
      </c>
      <c r="D279" s="3562"/>
      <c r="E279" s="3562"/>
      <c r="F279" s="3562"/>
      <c r="G279" s="3562"/>
      <c r="H279" s="3562"/>
      <c r="I279" s="3562"/>
      <c r="J279" s="3562"/>
      <c r="K279" s="3562"/>
      <c r="L279" s="3562"/>
      <c r="M279" s="3562" t="s">
        <v>1558</v>
      </c>
      <c r="N279" s="3562"/>
      <c r="O279" s="3562"/>
      <c r="P279" s="3562"/>
    </row>
    <row r="280" spans="1:16" ht="18">
      <c r="B280" s="3562"/>
      <c r="C280" s="3582"/>
      <c r="D280" s="3562"/>
      <c r="E280" s="3562"/>
      <c r="F280" s="3562"/>
      <c r="G280" s="3562"/>
      <c r="H280" s="3562"/>
      <c r="I280" s="3562"/>
      <c r="J280" s="3562"/>
      <c r="K280" s="3562"/>
      <c r="L280" s="3562"/>
      <c r="M280" s="3562"/>
      <c r="N280" s="3562"/>
      <c r="O280" s="3562"/>
      <c r="P280" s="3562"/>
    </row>
    <row r="281" spans="1:16" ht="18.75">
      <c r="B281" s="3573" t="s">
        <v>1328</v>
      </c>
      <c r="C281" s="3578" t="s">
        <v>1562</v>
      </c>
      <c r="D281" s="3562"/>
      <c r="E281" s="3562"/>
      <c r="F281" s="3562"/>
      <c r="G281" s="3562"/>
      <c r="H281" s="3562"/>
      <c r="I281" s="3562"/>
      <c r="J281" s="3562"/>
      <c r="K281" s="3562"/>
      <c r="L281" s="3562"/>
      <c r="M281" s="3562"/>
      <c r="N281" s="3562"/>
      <c r="O281" s="3562"/>
      <c r="P281" s="3562"/>
    </row>
    <row r="282" spans="1:16">
      <c r="B282" s="3562"/>
      <c r="C282" s="3562"/>
      <c r="D282" s="3562"/>
      <c r="E282" s="3562"/>
      <c r="F282" s="3562"/>
      <c r="G282" s="3562"/>
      <c r="H282" s="3562"/>
      <c r="I282" s="3562"/>
      <c r="J282" s="3562"/>
      <c r="K282" s="3562"/>
      <c r="L282" s="3562"/>
      <c r="M282" s="3562"/>
      <c r="N282" s="3562"/>
      <c r="O282" s="3562"/>
      <c r="P282" s="3562"/>
    </row>
    <row r="283" spans="1:16" s="323" customFormat="1" ht="39.950000000000003" customHeight="1">
      <c r="A283" s="321"/>
      <c r="B283" s="3583" t="s">
        <v>1330</v>
      </c>
      <c r="C283" s="321"/>
      <c r="D283" s="321"/>
      <c r="E283" s="321"/>
      <c r="F283" s="321"/>
      <c r="G283" s="321"/>
      <c r="H283" s="321"/>
      <c r="I283" s="321"/>
      <c r="J283" s="321"/>
      <c r="K283" s="321"/>
      <c r="L283" s="321"/>
      <c r="M283" s="321"/>
      <c r="N283" s="321"/>
      <c r="O283" s="321"/>
      <c r="P283" s="321"/>
    </row>
    <row r="284" spans="1:16" s="323" customFormat="1" ht="24" customHeight="1">
      <c r="A284" s="321"/>
      <c r="B284" s="3584" t="s">
        <v>1331</v>
      </c>
      <c r="C284" s="321"/>
      <c r="D284" s="321"/>
      <c r="E284" s="321"/>
      <c r="F284" s="321"/>
      <c r="G284" s="321"/>
      <c r="H284" s="321"/>
      <c r="I284" s="321"/>
      <c r="J284" s="321"/>
      <c r="K284" s="321"/>
      <c r="L284" s="321"/>
      <c r="M284" s="321"/>
      <c r="N284" s="321"/>
      <c r="O284" s="321"/>
      <c r="P284" s="321"/>
    </row>
    <row r="285" spans="1:16" s="324" customFormat="1" ht="39.950000000000003" customHeight="1">
      <c r="A285" s="321"/>
      <c r="B285" s="3585" t="s">
        <v>1332</v>
      </c>
      <c r="C285" s="2218"/>
      <c r="D285" s="321"/>
      <c r="E285" s="321"/>
      <c r="F285" s="321"/>
      <c r="G285" s="321"/>
      <c r="H285" s="321"/>
      <c r="I285" s="2432"/>
      <c r="J285" s="321"/>
      <c r="K285" s="321"/>
      <c r="L285" s="2432"/>
      <c r="M285" s="2432"/>
      <c r="N285" s="2432"/>
      <c r="O285" s="2432"/>
      <c r="P285" s="3586" t="s">
        <v>6780</v>
      </c>
    </row>
  </sheetData>
  <mergeCells count="6">
    <mergeCell ref="B233:C233"/>
    <mergeCell ref="B2:P4"/>
    <mergeCell ref="B5:P7"/>
    <mergeCell ref="B189:C189"/>
    <mergeCell ref="B219:C219"/>
    <mergeCell ref="B223:C223"/>
  </mergeCells>
  <hyperlinks>
    <hyperlink ref="C16" r:id="rId1" xr:uid="{005C1B11-305F-4CBD-A940-F6CDB3AE0279}"/>
    <hyperlink ref="C36" r:id="rId2" xr:uid="{5F495013-1A5F-4D5E-8A2A-248AF84B0450}"/>
    <hyperlink ref="C39" r:id="rId3" xr:uid="{D59B1707-E72E-4100-96A2-E8F545E04149}"/>
    <hyperlink ref="C45" r:id="rId4" xr:uid="{F742237B-B72B-4B0C-AB26-498CA391B93C}"/>
    <hyperlink ref="C18" r:id="rId5" xr:uid="{D9645D34-8F42-4CD2-B72A-86AA7F9D27BA}"/>
    <hyperlink ref="C188" r:id="rId6" xr:uid="{5CC052BC-F755-4CB5-8500-442508C46EDB}"/>
    <hyperlink ref="D189" r:id="rId7" xr:uid="{8F2ACE4B-AA8C-4282-A914-BEA00AD45604}"/>
    <hyperlink ref="C218" r:id="rId8" xr:uid="{51CA9B81-9936-460A-A8E6-A4B9B6B3C7E9}"/>
    <hyperlink ref="D219" r:id="rId9" xr:uid="{BBD095C5-13CF-4151-927E-A722B7558DC1}"/>
    <hyperlink ref="C222" r:id="rId10" xr:uid="{6E6B45DD-235F-4E7D-90CE-7F565B601D21}"/>
    <hyperlink ref="C232" r:id="rId11" xr:uid="{23A99378-F0ED-4D7D-8430-BC7227FF9BD3}"/>
    <hyperlink ref="C149" r:id="rId12" xr:uid="{7CD0C128-1F40-4391-BCCB-A3E3983B1312}"/>
    <hyperlink ref="C171" r:id="rId13" xr:uid="{DD1A03AE-AD63-483A-A37C-A15B1D74C972}"/>
    <hyperlink ref="C174" r:id="rId14" xr:uid="{9A7EF68B-45E2-47B4-AD15-76B89E2390C5}"/>
    <hyperlink ref="C177" r:id="rId15" xr:uid="{E5F6FA65-C1D0-4D02-A358-E5B3A6173CD1}"/>
    <hyperlink ref="C183" r:id="rId16" xr:uid="{8E0E6B64-2FEE-434A-A83C-350F0B444B48}"/>
    <hyperlink ref="C201" r:id="rId17" xr:uid="{A74D0BC7-350F-4A7F-86B2-12E6C17D2FDE}"/>
    <hyperlink ref="C195" r:id="rId18" xr:uid="{BEF3EC07-0DC6-4A38-8325-5830AA4097E6}"/>
    <hyperlink ref="C198" r:id="rId19" xr:uid="{1AB5A59F-4257-4E26-B7D9-9FF04E7B1E24}"/>
    <hyperlink ref="C13" r:id="rId20" xr:uid="{73A1BE87-CAD1-4D3F-B8DC-2AE9C4160071}"/>
    <hyperlink ref="C180" r:id="rId21" xr:uid="{90E0AF9F-B2A6-4F17-A50A-5103ED272B34}"/>
    <hyperlink ref="C209" r:id="rId22" xr:uid="{71B199D3-41AA-4DBB-A3A6-D1C2161FFF1E}"/>
    <hyperlink ref="C212" r:id="rId23" xr:uid="{09F9F229-6F30-4CAB-9DEF-FEB395A5B88C}"/>
    <hyperlink ref="C215" r:id="rId24" xr:uid="{406AEE38-F794-4954-92EA-F89626BB0B79}"/>
    <hyperlink ref="C134" r:id="rId25" xr:uid="{48293B31-EBD7-42FC-B63C-C5FFC37E65E0}"/>
    <hyperlink ref="C110" r:id="rId26" xr:uid="{42759CB3-447B-4A7E-BEB2-29266B262C64}"/>
    <hyperlink ref="C152" r:id="rId27" xr:uid="{3CF3A974-290A-469F-9253-F18E7E5E8B01}"/>
    <hyperlink ref="C226" r:id="rId28" xr:uid="{396AC9FD-F882-48D8-9BCE-271ABE423B77}"/>
    <hyperlink ref="C146" r:id="rId29" xr:uid="{A397944A-743D-43BD-940C-0DF9368E5B11}"/>
    <hyperlink ref="C140" r:id="rId30" xr:uid="{71F7BF0E-BB99-407C-A832-226B2DEA6EBF}"/>
    <hyperlink ref="C137" r:id="rId31" xr:uid="{68168D5E-F011-4F8E-97D9-36BBD6E661D8}"/>
    <hyperlink ref="C92" r:id="rId32" xr:uid="{EF8C1551-66BE-4533-AA45-F226C7973EE5}"/>
    <hyperlink ref="C115" r:id="rId33" xr:uid="{19AABE11-ACFA-48D1-ACCD-1CC39FF7833F}"/>
    <hyperlink ref="C95" r:id="rId34" xr:uid="{9C4C6030-E1AD-4C95-9A53-02999590504E}"/>
    <hyperlink ref="C101" r:id="rId35" xr:uid="{D2DAF552-614D-4248-B1C5-9E67379D5AD4}"/>
    <hyperlink ref="C128" r:id="rId36" xr:uid="{3732CBE9-773B-4810-BF6C-89D91196C3B3}"/>
    <hyperlink ref="C169" r:id="rId37" xr:uid="{76F35F75-E120-4E13-97C0-461C8E3616D8}"/>
    <hyperlink ref="C192" r:id="rId38" xr:uid="{D79FFA7D-495D-4474-8416-D35C2B9680F8}"/>
    <hyperlink ref="C143" r:id="rId39" xr:uid="{EB93C81D-F660-42CD-8157-96DE2E6ECFA0}"/>
    <hyperlink ref="C87" r:id="rId40" xr:uid="{0D3B0F35-B78C-41F7-A8BB-99660BCA1E78}"/>
    <hyperlink ref="C62" r:id="rId41" xr:uid="{065316E4-A958-42C3-A010-A9B304774080}"/>
    <hyperlink ref="C166" r:id="rId42" xr:uid="{86B51540-465E-486F-A67F-61458DF6C45C}"/>
    <hyperlink ref="D233" r:id="rId43" xr:uid="{4BE10396-34F4-4AD4-B76B-8DF9EE18A9BA}"/>
    <hyperlink ref="C131" r:id="rId44" xr:uid="{54792885-6519-49C8-9403-129062E29AFA}"/>
    <hyperlink ref="D223" r:id="rId45" xr:uid="{2F9FE43D-FFE2-4385-AC24-0EE69593C0B9}"/>
    <hyperlink ref="C42" r:id="rId46" xr:uid="{B98C0BC2-7E0E-4F68-A7DE-63BD56325DAE}"/>
    <hyperlink ref="C118" r:id="rId47" xr:uid="{0379EA61-8268-4CF5-A670-A2B8764F8F2E}"/>
    <hyperlink ref="C155" r:id="rId48" xr:uid="{F3F48E52-F57D-4EAE-8A70-5389D2CC4CDB}"/>
    <hyperlink ref="C158" r:id="rId49" xr:uid="{E4FFD215-FB75-4188-BE7E-2044B0C2D469}"/>
    <hyperlink ref="C161" r:id="rId50" xr:uid="{58E98FE0-2204-4F20-A2C9-5B80BE220C56}"/>
    <hyperlink ref="C105" r:id="rId51" display="Faire des SI imbriqués dans Excel" xr:uid="{691F27B6-FE90-4399-A0A7-144D88C41B9E}"/>
    <hyperlink ref="C251" r:id="rId52" xr:uid="{50689998-DEFC-4BFC-A8FA-4C80FF250BE3}"/>
    <hyperlink ref="C275" r:id="rId53" xr:uid="{6D7FAB81-F007-4A68-B323-C06A98408FEA}"/>
    <hyperlink ref="C103" r:id="rId54" xr:uid="{3D509EC3-7328-48BA-A212-D3F5CC952F68}"/>
    <hyperlink ref="C273" r:id="rId55" xr:uid="{51166E81-C6B7-442B-A32D-5491538E4B78}"/>
    <hyperlink ref="C271" r:id="rId56" xr:uid="{D42D646F-E4BD-4972-8C4C-ABC012F4734C}"/>
    <hyperlink ref="C89" r:id="rId57" xr:uid="{CA2057A0-55D0-4136-82C3-A30AD54F9DA6}"/>
    <hyperlink ref="C269" r:id="rId58" xr:uid="{B058AA25-EF47-44DB-955C-09DDCE401D63}"/>
    <hyperlink ref="C267" r:id="rId59" xr:uid="{3F255DF6-88A3-46A0-872D-785CE5AA3068}"/>
    <hyperlink ref="C281" r:id="rId60" xr:uid="{A8BB34A7-F5E7-4C74-8E7F-6E29C169AFA1}"/>
    <hyperlink ref="C107" r:id="rId61" xr:uid="{394D8E2D-6FD9-47DA-9052-4D9D5D05BE5A}"/>
    <hyperlink ref="C277" r:id="rId62" xr:uid="{D8DDBEA5-926B-4993-9ED4-9B37DD2502ED}"/>
    <hyperlink ref="C121" r:id="rId63" xr:uid="{F3FDCA29-4E87-4DC2-9E6C-B9A97766AC0D}"/>
    <hyperlink ref="C279" r:id="rId64" xr:uid="{2624AE2F-36FF-462E-A806-56167428EE6F}"/>
    <hyperlink ref="C263" r:id="rId65" xr:uid="{1E96AF64-9265-479D-87FB-7C9BAC8C44F7}"/>
    <hyperlink ref="C253" r:id="rId66" xr:uid="{CA4BC523-A6C4-40B5-A5E3-0228D1F4241F}"/>
    <hyperlink ref="C265" r:id="rId67" xr:uid="{69A0C5CD-6A8E-4241-AD32-698FBCE77249}"/>
    <hyperlink ref="C261" r:id="rId68" xr:uid="{3919F994-48B9-42D3-AB46-ACECA0EB222E}"/>
    <hyperlink ref="C259" r:id="rId69" xr:uid="{EA139DF4-B021-4EA8-B70A-957407AD4BAC}"/>
    <hyperlink ref="C257" r:id="rId70" xr:uid="{255449D9-DDE5-468F-AD7B-BB07582A137F}"/>
    <hyperlink ref="C255" r:id="rId71" xr:uid="{2E4FC979-5AD4-4E93-A463-AA2E697DBC53}"/>
    <hyperlink ref="C123" r:id="rId72" xr:uid="{5248D40B-5C2A-47F2-B483-5597652D5A96}"/>
    <hyperlink ref="C125" r:id="rId73" xr:uid="{54406191-B282-412E-AE9F-BC36B7000CB1}"/>
    <hyperlink ref="C246" r:id="rId74" xr:uid="{B3C4854A-E7F2-406F-A271-D6B6EC12A72E}"/>
    <hyperlink ref="C249" r:id="rId75" xr:uid="{7F26D5F7-11CB-4F47-AF69-8D4515BE1B5F}"/>
  </hyperlinks>
  <pageMargins left="0.7" right="0.7" top="0.75" bottom="0.75" header="0.3" footer="0.3"/>
  <pageSetup paperSize="9" orientation="portrait" r:id="rId7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E2C8E-08AF-4F2A-AB22-CB07EFD07854}">
  <dimension ref="A1:X98"/>
  <sheetViews>
    <sheetView topLeftCell="A4" workbookViewId="0">
      <selection activeCell="U31" sqref="U31"/>
    </sheetView>
  </sheetViews>
  <sheetFormatPr baseColWidth="10" defaultRowHeight="15"/>
  <cols>
    <col min="1" max="1" width="4.85546875" style="2470" customWidth="1"/>
    <col min="2" max="37" width="11.7109375" style="2470" customWidth="1"/>
    <col min="38" max="16384" width="11.42578125" style="2470"/>
  </cols>
  <sheetData>
    <row r="1" spans="1:24">
      <c r="A1" s="305"/>
      <c r="B1" s="305"/>
      <c r="C1" s="305"/>
      <c r="D1" s="305"/>
      <c r="E1" s="305"/>
      <c r="F1" s="305"/>
      <c r="G1" s="305"/>
      <c r="H1" s="305"/>
      <c r="I1" s="305"/>
      <c r="J1" s="305"/>
      <c r="K1" s="305"/>
      <c r="L1" s="305"/>
      <c r="M1" s="305"/>
      <c r="N1" s="305"/>
      <c r="O1" s="305"/>
      <c r="P1" s="305"/>
    </row>
    <row r="2" spans="1:24" ht="26.25">
      <c r="A2" s="2426"/>
      <c r="B2" s="2426"/>
      <c r="C2" s="2426"/>
      <c r="D2" s="2426"/>
      <c r="E2" s="2426"/>
      <c r="F2" s="2426"/>
      <c r="G2" s="2426"/>
      <c r="H2" s="2426"/>
      <c r="I2" s="2426"/>
      <c r="J2" s="2426"/>
      <c r="K2" s="3324" t="s">
        <v>1658</v>
      </c>
      <c r="L2" s="305"/>
      <c r="M2" s="305"/>
      <c r="N2" s="305"/>
      <c r="O2" s="305"/>
      <c r="P2" s="2427"/>
    </row>
    <row r="3" spans="1:24" ht="26.25">
      <c r="A3" s="305"/>
      <c r="B3" s="305"/>
      <c r="C3" s="305"/>
      <c r="D3" s="305"/>
      <c r="E3" s="305"/>
      <c r="F3" s="305"/>
      <c r="G3" s="305"/>
      <c r="H3" s="305"/>
      <c r="I3" s="305"/>
      <c r="J3" s="305"/>
      <c r="K3" s="3324" t="s">
        <v>1566</v>
      </c>
      <c r="L3" s="305"/>
      <c r="M3" s="305"/>
      <c r="N3" s="305"/>
      <c r="O3" s="305"/>
      <c r="P3" s="2427"/>
    </row>
    <row r="4" spans="1:24">
      <c r="A4" s="305"/>
      <c r="B4" s="305"/>
      <c r="C4" s="305"/>
      <c r="D4" s="305"/>
      <c r="E4" s="305"/>
      <c r="F4" s="305"/>
      <c r="G4" s="305"/>
      <c r="H4" s="305"/>
      <c r="I4" s="305"/>
      <c r="J4" s="305"/>
      <c r="K4" s="305"/>
      <c r="L4" s="305"/>
      <c r="M4" s="305"/>
      <c r="N4" s="305"/>
      <c r="O4" s="305"/>
      <c r="P4" s="305"/>
    </row>
    <row r="6" spans="1:24" ht="18">
      <c r="B6" s="5713" t="s">
        <v>1157</v>
      </c>
      <c r="C6" s="5713"/>
      <c r="D6" s="5713"/>
      <c r="E6" s="5713"/>
      <c r="F6" s="5713"/>
      <c r="G6" s="5713"/>
      <c r="I6" s="5713" t="s">
        <v>1158</v>
      </c>
      <c r="J6" s="5713"/>
      <c r="K6" s="5713"/>
      <c r="L6" s="5713"/>
      <c r="M6" s="5713"/>
      <c r="N6" s="5713"/>
      <c r="O6" s="5713"/>
      <c r="P6" s="5713"/>
      <c r="R6" s="2473" t="s">
        <v>6781</v>
      </c>
      <c r="S6" s="2473"/>
      <c r="T6" s="2473"/>
      <c r="U6" s="2473"/>
      <c r="V6" s="2473"/>
    </row>
    <row r="7" spans="1:24" ht="18.75">
      <c r="I7" s="3587"/>
      <c r="J7" s="3587"/>
      <c r="K7" s="3587"/>
      <c r="L7" s="3587"/>
      <c r="M7" s="3587"/>
      <c r="N7" s="3587"/>
      <c r="O7" s="3588" t="str">
        <f ca="1">"Page "&amp;_xlfn.SHEET()&amp;" sur "&amp;_xlfn.SHEETS()</f>
        <v>Page 28 sur 28</v>
      </c>
      <c r="P7" s="3588"/>
      <c r="R7" s="3589" t="s">
        <v>1555</v>
      </c>
      <c r="S7" s="3590" t="s">
        <v>6782</v>
      </c>
    </row>
    <row r="8" spans="1:24" ht="15.75">
      <c r="B8" s="5714" t="s">
        <v>1159</v>
      </c>
      <c r="C8" s="5714"/>
      <c r="E8" s="5692" t="s">
        <v>1160</v>
      </c>
      <c r="F8" s="5692"/>
      <c r="G8" s="5692"/>
      <c r="I8" s="3591">
        <v>1</v>
      </c>
      <c r="J8" s="3592">
        <v>2</v>
      </c>
      <c r="K8" s="3593">
        <v>3</v>
      </c>
      <c r="L8" s="3594">
        <v>4</v>
      </c>
      <c r="M8" s="3595">
        <v>5</v>
      </c>
      <c r="N8" s="3596">
        <v>6</v>
      </c>
      <c r="O8" s="3597">
        <v>7</v>
      </c>
      <c r="P8" s="3598">
        <v>8</v>
      </c>
      <c r="R8" s="2473"/>
      <c r="S8" s="2473"/>
      <c r="T8" s="2473"/>
      <c r="U8" s="2473"/>
      <c r="V8" s="2473"/>
    </row>
    <row r="9" spans="1:24">
      <c r="I9" s="3599">
        <v>9</v>
      </c>
      <c r="J9" s="3600">
        <v>10</v>
      </c>
      <c r="K9" s="3601">
        <v>11</v>
      </c>
      <c r="L9" s="3602">
        <v>12</v>
      </c>
      <c r="M9" s="3603">
        <v>13</v>
      </c>
      <c r="N9" s="3604">
        <v>14</v>
      </c>
      <c r="O9" s="3605">
        <v>15</v>
      </c>
      <c r="P9" s="3606">
        <v>16</v>
      </c>
      <c r="R9" s="2473" t="s">
        <v>6783</v>
      </c>
      <c r="S9" s="2473"/>
      <c r="T9" s="2473"/>
      <c r="U9" s="2473"/>
      <c r="V9" s="2473"/>
      <c r="W9" s="3331"/>
      <c r="X9" s="3331"/>
    </row>
    <row r="10" spans="1:24" ht="15.75">
      <c r="B10" s="5715" t="s">
        <v>1161</v>
      </c>
      <c r="C10" s="5715"/>
      <c r="E10" s="5697" t="s">
        <v>1162</v>
      </c>
      <c r="F10" s="5697"/>
      <c r="G10" s="5697"/>
      <c r="I10" s="3607">
        <v>17</v>
      </c>
      <c r="J10" s="3608">
        <v>18</v>
      </c>
      <c r="K10" s="3609">
        <v>19</v>
      </c>
      <c r="L10" s="3610">
        <v>20</v>
      </c>
      <c r="M10" s="3611">
        <v>21</v>
      </c>
      <c r="N10" s="3612">
        <v>22</v>
      </c>
      <c r="O10" s="3613">
        <v>23</v>
      </c>
      <c r="P10" s="3614">
        <v>24</v>
      </c>
      <c r="R10" s="3589" t="s">
        <v>1555</v>
      </c>
      <c r="S10" s="2606" t="s">
        <v>6784</v>
      </c>
      <c r="T10" s="2473"/>
      <c r="U10" s="2473"/>
      <c r="V10" s="2473"/>
    </row>
    <row r="11" spans="1:24" ht="15.75">
      <c r="E11" s="5698" t="s">
        <v>1163</v>
      </c>
      <c r="F11" s="5698"/>
      <c r="G11" s="5698"/>
      <c r="I11" s="3615">
        <v>25</v>
      </c>
      <c r="J11" s="3616">
        <v>26</v>
      </c>
      <c r="K11" s="3617">
        <v>27</v>
      </c>
      <c r="L11" s="3618">
        <v>28</v>
      </c>
      <c r="M11" s="3619">
        <v>29</v>
      </c>
      <c r="N11" s="3620">
        <v>30</v>
      </c>
      <c r="O11" s="3621">
        <v>31</v>
      </c>
      <c r="P11" s="3622">
        <v>32</v>
      </c>
      <c r="R11" s="2473"/>
      <c r="S11" s="2473"/>
      <c r="T11" s="2473"/>
      <c r="U11" s="2473"/>
      <c r="V11" s="2473"/>
    </row>
    <row r="12" spans="1:24" ht="15.75">
      <c r="B12" s="5711" t="s">
        <v>1164</v>
      </c>
      <c r="C12" s="5711"/>
      <c r="E12" s="5699" t="s">
        <v>1165</v>
      </c>
      <c r="F12" s="5699"/>
      <c r="G12" s="5699"/>
      <c r="I12" s="3623">
        <v>33</v>
      </c>
      <c r="J12" s="3624">
        <v>34</v>
      </c>
      <c r="K12" s="3625">
        <v>35</v>
      </c>
      <c r="L12" s="3626">
        <v>36</v>
      </c>
      <c r="M12" s="3627">
        <v>37</v>
      </c>
      <c r="N12" s="3628">
        <v>38</v>
      </c>
      <c r="O12" s="3629">
        <v>39</v>
      </c>
      <c r="P12" s="3630">
        <v>40</v>
      </c>
      <c r="R12" s="2473" t="s">
        <v>6785</v>
      </c>
      <c r="S12" s="2473"/>
      <c r="T12" s="2473"/>
      <c r="U12" s="2473"/>
      <c r="V12" s="2473"/>
    </row>
    <row r="13" spans="1:24" ht="15.75">
      <c r="E13" s="5700" t="s">
        <v>1166</v>
      </c>
      <c r="F13" s="5700"/>
      <c r="G13" s="5700"/>
      <c r="I13" s="3631">
        <v>41</v>
      </c>
      <c r="J13" s="3632">
        <v>42</v>
      </c>
      <c r="K13" s="3633">
        <v>43</v>
      </c>
      <c r="L13" s="3634">
        <v>44</v>
      </c>
      <c r="M13" s="3635">
        <v>45</v>
      </c>
      <c r="N13" s="3636">
        <v>46</v>
      </c>
      <c r="O13" s="3637">
        <v>47</v>
      </c>
      <c r="P13" s="3638">
        <v>48</v>
      </c>
      <c r="R13" s="3589" t="s">
        <v>1555</v>
      </c>
      <c r="S13" s="2606" t="s">
        <v>6786</v>
      </c>
      <c r="T13" s="2473"/>
      <c r="U13" s="2473"/>
      <c r="V13" s="2473"/>
    </row>
    <row r="14" spans="1:24" ht="15.75">
      <c r="B14" s="5712" t="s">
        <v>1167</v>
      </c>
      <c r="C14" s="5712"/>
      <c r="E14" s="5701" t="s">
        <v>1168</v>
      </c>
      <c r="F14" s="5701"/>
      <c r="G14" s="5701"/>
      <c r="I14" s="3639">
        <v>49</v>
      </c>
      <c r="J14" s="3640">
        <v>50</v>
      </c>
      <c r="K14" s="3641">
        <v>51</v>
      </c>
      <c r="L14" s="3642">
        <v>52</v>
      </c>
      <c r="M14" s="3643">
        <v>53</v>
      </c>
      <c r="N14" s="3644">
        <v>54</v>
      </c>
      <c r="O14" s="3645">
        <v>55</v>
      </c>
      <c r="P14" s="3646">
        <v>56</v>
      </c>
      <c r="R14" s="2473"/>
      <c r="S14" s="2473"/>
      <c r="T14" s="2473"/>
      <c r="U14" s="2473"/>
      <c r="V14" s="2473"/>
    </row>
    <row r="15" spans="1:24" ht="15.75">
      <c r="E15" s="5680" t="s">
        <v>1169</v>
      </c>
      <c r="F15" s="5680"/>
      <c r="G15" s="5680"/>
      <c r="I15" s="5705" t="s">
        <v>1170</v>
      </c>
      <c r="J15" s="5705"/>
      <c r="K15" s="5705"/>
      <c r="L15" s="5705"/>
      <c r="M15" s="5705"/>
      <c r="N15" s="5705"/>
      <c r="O15" s="5705"/>
      <c r="P15" s="5705"/>
      <c r="Q15" s="3647"/>
      <c r="R15" s="2473" t="s">
        <v>6787</v>
      </c>
      <c r="S15" s="2473"/>
      <c r="T15" s="2473"/>
      <c r="U15" s="2473"/>
      <c r="V15" s="2473"/>
    </row>
    <row r="16" spans="1:24" ht="15.75">
      <c r="B16" s="5707" t="s">
        <v>1171</v>
      </c>
      <c r="C16" s="5707"/>
      <c r="E16" s="5691" t="s">
        <v>1172</v>
      </c>
      <c r="F16" s="5691"/>
      <c r="G16" s="5691"/>
      <c r="I16" s="5706"/>
      <c r="J16" s="5706"/>
      <c r="K16" s="5706"/>
      <c r="L16" s="5706"/>
      <c r="M16" s="5706"/>
      <c r="N16" s="5706"/>
      <c r="O16" s="5706"/>
      <c r="P16" s="5706"/>
      <c r="R16" s="3589" t="s">
        <v>1555</v>
      </c>
      <c r="S16" s="2606" t="s">
        <v>6788</v>
      </c>
      <c r="T16" s="2473"/>
      <c r="U16" s="2473"/>
      <c r="V16" s="2473"/>
    </row>
    <row r="17" spans="2:22" ht="15.75">
      <c r="E17" s="5692" t="s">
        <v>1160</v>
      </c>
      <c r="F17" s="5692"/>
      <c r="G17" s="5692"/>
      <c r="I17" s="5708" t="s">
        <v>1158</v>
      </c>
      <c r="J17" s="5709"/>
      <c r="K17" s="5709"/>
      <c r="L17" s="5709"/>
      <c r="M17" s="5709"/>
      <c r="N17" s="5709"/>
      <c r="O17" s="5709"/>
      <c r="P17" s="5710"/>
      <c r="R17" s="2473"/>
      <c r="S17" s="2473"/>
      <c r="T17" s="2473"/>
      <c r="U17" s="2473"/>
      <c r="V17" s="2473"/>
    </row>
    <row r="18" spans="2:22" ht="15.75">
      <c r="B18" s="5703" t="s">
        <v>1173</v>
      </c>
      <c r="C18" s="5703"/>
      <c r="E18" s="5693" t="s">
        <v>1174</v>
      </c>
      <c r="F18" s="5693"/>
      <c r="G18" s="5693"/>
      <c r="I18" s="3648" t="s">
        <v>1175</v>
      </c>
      <c r="J18" s="3648" t="s">
        <v>1176</v>
      </c>
      <c r="K18" s="3649" t="s">
        <v>1177</v>
      </c>
      <c r="L18" s="3650" t="s">
        <v>1177</v>
      </c>
      <c r="M18" s="3651" t="s">
        <v>1178</v>
      </c>
      <c r="N18" s="3652" t="s">
        <v>1178</v>
      </c>
      <c r="O18" s="3653" t="s">
        <v>1179</v>
      </c>
      <c r="P18" s="3654" t="s">
        <v>1179</v>
      </c>
    </row>
    <row r="19" spans="2:22" ht="15.75">
      <c r="E19" s="5694" t="s">
        <v>1161</v>
      </c>
      <c r="F19" s="5694"/>
      <c r="G19" s="5694"/>
      <c r="I19" s="3655" t="s">
        <v>1180</v>
      </c>
      <c r="J19" s="3648" t="s">
        <v>1180</v>
      </c>
      <c r="K19" s="3656" t="s">
        <v>1181</v>
      </c>
      <c r="L19" s="3657" t="s">
        <v>1181</v>
      </c>
      <c r="M19" s="3658" t="s">
        <v>1182</v>
      </c>
      <c r="N19" s="3659" t="s">
        <v>1182</v>
      </c>
      <c r="O19" s="3660" t="s">
        <v>1183</v>
      </c>
      <c r="P19" s="3661" t="s">
        <v>1183</v>
      </c>
    </row>
    <row r="20" spans="2:22" ht="15.75">
      <c r="B20" s="5704" t="s">
        <v>363</v>
      </c>
      <c r="C20" s="5704"/>
      <c r="E20" s="5695" t="s">
        <v>1171</v>
      </c>
      <c r="F20" s="5695"/>
      <c r="G20" s="5695"/>
      <c r="I20" s="3648" t="s">
        <v>1184</v>
      </c>
      <c r="J20" s="3662" t="s">
        <v>1184</v>
      </c>
      <c r="K20" s="3663" t="s">
        <v>1185</v>
      </c>
      <c r="L20" s="3664" t="s">
        <v>1185</v>
      </c>
      <c r="M20" s="3665" t="s">
        <v>1186</v>
      </c>
      <c r="N20" s="3666" t="s">
        <v>1186</v>
      </c>
      <c r="O20" s="3667" t="s">
        <v>1187</v>
      </c>
      <c r="P20" s="3668" t="s">
        <v>1187</v>
      </c>
    </row>
    <row r="21" spans="2:22" ht="15.75">
      <c r="E21" s="5696" t="s">
        <v>1188</v>
      </c>
      <c r="F21" s="5696"/>
      <c r="G21" s="5696"/>
      <c r="I21" s="3669" t="s">
        <v>1189</v>
      </c>
      <c r="J21" s="3670" t="s">
        <v>1189</v>
      </c>
      <c r="K21" s="3671" t="s">
        <v>1190</v>
      </c>
      <c r="L21" s="3672" t="s">
        <v>1190</v>
      </c>
      <c r="M21" s="3673" t="s">
        <v>1191</v>
      </c>
      <c r="N21" s="3674" t="s">
        <v>1191</v>
      </c>
      <c r="O21" s="3675" t="s">
        <v>1192</v>
      </c>
      <c r="P21" s="3676" t="s">
        <v>1192</v>
      </c>
    </row>
    <row r="22" spans="2:22" ht="15.75">
      <c r="B22" s="5702" t="s">
        <v>1193</v>
      </c>
      <c r="C22" s="5702"/>
      <c r="E22" s="5680" t="s">
        <v>1194</v>
      </c>
      <c r="F22" s="5680"/>
      <c r="G22" s="5680"/>
      <c r="I22" s="3677" t="s">
        <v>1195</v>
      </c>
      <c r="J22" s="3678" t="s">
        <v>1195</v>
      </c>
      <c r="K22" s="3679" t="s">
        <v>1196</v>
      </c>
      <c r="L22" s="3680" t="s">
        <v>1196</v>
      </c>
      <c r="M22" s="3681" t="s">
        <v>1197</v>
      </c>
      <c r="N22" s="3682" t="s">
        <v>1197</v>
      </c>
      <c r="O22" s="3683" t="s">
        <v>1198</v>
      </c>
      <c r="P22" s="3684" t="s">
        <v>1198</v>
      </c>
    </row>
    <row r="23" spans="2:22" ht="15.75">
      <c r="E23" s="5681" t="s">
        <v>1199</v>
      </c>
      <c r="F23" s="5681"/>
      <c r="G23" s="5681"/>
      <c r="I23" s="3665" t="s">
        <v>1200</v>
      </c>
      <c r="J23" s="3666" t="s">
        <v>1200</v>
      </c>
      <c r="K23" s="3681" t="s">
        <v>1201</v>
      </c>
      <c r="L23" s="3682" t="s">
        <v>1201</v>
      </c>
      <c r="M23" s="3685" t="s">
        <v>1202</v>
      </c>
      <c r="N23" s="3686" t="s">
        <v>1202</v>
      </c>
      <c r="O23" s="3687" t="s">
        <v>1203</v>
      </c>
      <c r="P23" s="3688" t="s">
        <v>1203</v>
      </c>
    </row>
    <row r="24" spans="2:22" ht="15.75">
      <c r="E24" s="5682" t="s">
        <v>1204</v>
      </c>
      <c r="F24" s="5682"/>
      <c r="G24" s="5682"/>
      <c r="I24" s="3689" t="s">
        <v>1205</v>
      </c>
      <c r="J24" s="3690" t="s">
        <v>1205</v>
      </c>
      <c r="K24" s="3691" t="s">
        <v>1206</v>
      </c>
      <c r="L24" s="3692" t="s">
        <v>1206</v>
      </c>
      <c r="M24" s="3693" t="s">
        <v>1207</v>
      </c>
      <c r="N24" s="3694" t="s">
        <v>1207</v>
      </c>
      <c r="O24" s="3695" t="s">
        <v>1208</v>
      </c>
      <c r="P24" s="3696" t="s">
        <v>1208</v>
      </c>
    </row>
    <row r="25" spans="2:22" ht="15.75">
      <c r="E25" s="5683" t="s">
        <v>651</v>
      </c>
      <c r="F25" s="5683"/>
      <c r="G25" s="5683"/>
      <c r="I25" s="3697" t="s">
        <v>1209</v>
      </c>
      <c r="J25" s="3698" t="s">
        <v>1209</v>
      </c>
      <c r="K25" s="3699" t="s">
        <v>1210</v>
      </c>
      <c r="L25" s="3700" t="s">
        <v>1210</v>
      </c>
      <c r="M25" s="3701" t="s">
        <v>1211</v>
      </c>
      <c r="N25" s="3702" t="s">
        <v>1211</v>
      </c>
      <c r="O25" s="3703" t="s">
        <v>1212</v>
      </c>
      <c r="P25" s="3704" t="s">
        <v>1212</v>
      </c>
    </row>
    <row r="26" spans="2:22" ht="15.75">
      <c r="E26" s="5684" t="s">
        <v>1213</v>
      </c>
      <c r="F26" s="5684"/>
      <c r="G26" s="5684"/>
      <c r="I26" s="3705" t="s">
        <v>1214</v>
      </c>
      <c r="J26" s="3706" t="s">
        <v>1214</v>
      </c>
      <c r="K26" s="3707" t="s">
        <v>1215</v>
      </c>
      <c r="L26" s="3708" t="s">
        <v>1215</v>
      </c>
      <c r="M26" s="3709" t="s">
        <v>1216</v>
      </c>
      <c r="N26" s="3710" t="s">
        <v>1216</v>
      </c>
      <c r="O26" s="3711" t="s">
        <v>1217</v>
      </c>
      <c r="P26" s="3712" t="s">
        <v>1217</v>
      </c>
    </row>
    <row r="27" spans="2:22">
      <c r="I27" s="3651" t="s">
        <v>1218</v>
      </c>
      <c r="J27" s="3652" t="s">
        <v>1218</v>
      </c>
      <c r="K27" s="3713" t="s">
        <v>1219</v>
      </c>
      <c r="L27" s="3714" t="s">
        <v>1219</v>
      </c>
      <c r="M27" s="3715" t="s">
        <v>1220</v>
      </c>
      <c r="N27" s="3716" t="s">
        <v>1220</v>
      </c>
      <c r="O27" s="3671" t="s">
        <v>1221</v>
      </c>
      <c r="P27" s="3672" t="s">
        <v>1221</v>
      </c>
    </row>
    <row r="28" spans="2:22" ht="18.75">
      <c r="C28" s="303"/>
      <c r="F28" s="303"/>
      <c r="G28" s="303" t="s">
        <v>1222</v>
      </c>
      <c r="I28" s="3717" t="s">
        <v>1223</v>
      </c>
      <c r="J28" s="3718" t="s">
        <v>1223</v>
      </c>
      <c r="K28" s="3719" t="s">
        <v>1224</v>
      </c>
      <c r="L28" s="3720" t="s">
        <v>1224</v>
      </c>
      <c r="M28" s="3721" t="s">
        <v>1225</v>
      </c>
      <c r="N28" s="3722" t="s">
        <v>1225</v>
      </c>
      <c r="O28" s="3723" t="s">
        <v>1226</v>
      </c>
      <c r="P28" s="3724" t="s">
        <v>1226</v>
      </c>
    </row>
    <row r="29" spans="2:22" ht="15.75">
      <c r="E29" s="5697" t="s">
        <v>1227</v>
      </c>
      <c r="F29" s="5697"/>
      <c r="G29" s="5697"/>
      <c r="I29" s="3719" t="s">
        <v>1228</v>
      </c>
      <c r="J29" s="3720" t="s">
        <v>1228</v>
      </c>
      <c r="K29" s="3697" t="s">
        <v>1229</v>
      </c>
      <c r="L29" s="3698" t="s">
        <v>1229</v>
      </c>
      <c r="M29" s="3725" t="s">
        <v>1230</v>
      </c>
      <c r="N29" s="3726" t="s">
        <v>1230</v>
      </c>
      <c r="O29" s="3727" t="s">
        <v>1231</v>
      </c>
      <c r="P29" s="3728" t="s">
        <v>1231</v>
      </c>
    </row>
    <row r="30" spans="2:22" ht="15.75">
      <c r="E30" s="5698" t="s">
        <v>1232</v>
      </c>
      <c r="F30" s="5698"/>
      <c r="G30" s="5698"/>
      <c r="I30" s="3729" t="s">
        <v>1233</v>
      </c>
      <c r="J30" s="3730" t="s">
        <v>1233</v>
      </c>
      <c r="K30" s="3689" t="s">
        <v>1234</v>
      </c>
      <c r="L30" s="3690" t="s">
        <v>1234</v>
      </c>
      <c r="M30" s="3731" t="s">
        <v>1235</v>
      </c>
      <c r="N30" s="3732" t="s">
        <v>1235</v>
      </c>
      <c r="O30" s="3648"/>
      <c r="P30" s="3648"/>
    </row>
    <row r="31" spans="2:22" ht="15.75">
      <c r="E31" s="5699" t="s">
        <v>1236</v>
      </c>
      <c r="F31" s="5699"/>
      <c r="G31" s="5699"/>
      <c r="I31" s="3733" t="s">
        <v>1237</v>
      </c>
      <c r="J31" s="3734" t="s">
        <v>1237</v>
      </c>
      <c r="K31" s="3705" t="s">
        <v>1238</v>
      </c>
      <c r="L31" s="3706" t="s">
        <v>1238</v>
      </c>
      <c r="M31" s="3735" t="s">
        <v>1239</v>
      </c>
      <c r="N31" s="3736" t="s">
        <v>1239</v>
      </c>
      <c r="O31" s="3648"/>
      <c r="P31" s="3648"/>
    </row>
    <row r="32" spans="2:22" ht="15.75">
      <c r="E32" s="5700" t="s">
        <v>1240</v>
      </c>
      <c r="F32" s="5700"/>
      <c r="G32" s="5700"/>
      <c r="I32" s="3658" t="s">
        <v>1241</v>
      </c>
      <c r="J32" s="3659" t="s">
        <v>1241</v>
      </c>
      <c r="K32" s="3733" t="s">
        <v>1242</v>
      </c>
      <c r="L32" s="3734" t="s">
        <v>1242</v>
      </c>
      <c r="M32" s="3737" t="s">
        <v>1243</v>
      </c>
      <c r="N32" s="3738" t="s">
        <v>1243</v>
      </c>
      <c r="O32" s="3648"/>
      <c r="P32" s="3739"/>
    </row>
    <row r="33" spans="1:16" ht="15.75">
      <c r="E33" s="5701" t="s">
        <v>1244</v>
      </c>
      <c r="F33" s="5701"/>
      <c r="G33" s="5701"/>
      <c r="I33" s="3740"/>
      <c r="J33" s="3740"/>
      <c r="K33" s="3740"/>
      <c r="L33" s="3740"/>
      <c r="M33" s="3740"/>
      <c r="N33" s="3740"/>
      <c r="O33" s="3740"/>
      <c r="P33" s="3740"/>
    </row>
    <row r="34" spans="1:16" ht="15.75">
      <c r="E34" s="5680" t="s">
        <v>1245</v>
      </c>
      <c r="F34" s="5680"/>
      <c r="G34" s="5680"/>
      <c r="I34" s="3648" t="s">
        <v>1246</v>
      </c>
      <c r="J34" s="3648" t="s">
        <v>1247</v>
      </c>
      <c r="K34" s="3648" t="s">
        <v>1248</v>
      </c>
      <c r="L34" s="3741" t="s">
        <v>1249</v>
      </c>
      <c r="M34" s="3742" t="s">
        <v>1250</v>
      </c>
      <c r="N34" s="3743" t="s">
        <v>1251</v>
      </c>
      <c r="O34" s="3744" t="s">
        <v>1252</v>
      </c>
      <c r="P34" s="3745" t="s">
        <v>1253</v>
      </c>
    </row>
    <row r="35" spans="1:16" ht="15.75">
      <c r="E35" s="5691" t="s">
        <v>1254</v>
      </c>
      <c r="F35" s="5691"/>
      <c r="G35" s="5691"/>
      <c r="I35" s="3746" t="s">
        <v>1255</v>
      </c>
      <c r="J35" s="3648" t="s">
        <v>1180</v>
      </c>
      <c r="K35" s="3648" t="s">
        <v>1256</v>
      </c>
      <c r="L35" s="3746" t="s">
        <v>1256</v>
      </c>
      <c r="M35" s="3747">
        <v>0</v>
      </c>
      <c r="N35" s="3747">
        <v>0</v>
      </c>
      <c r="O35" s="3747">
        <v>0</v>
      </c>
      <c r="P35" s="3745" t="s">
        <v>1257</v>
      </c>
    </row>
    <row r="36" spans="1:16" ht="15.75">
      <c r="E36" s="5692" t="s">
        <v>1258</v>
      </c>
      <c r="F36" s="5692"/>
      <c r="G36" s="5692"/>
      <c r="I36" s="3648" t="s">
        <v>1259</v>
      </c>
      <c r="J36" s="3662" t="s">
        <v>1184</v>
      </c>
      <c r="K36" s="3648" t="s">
        <v>1260</v>
      </c>
      <c r="L36" s="3648" t="s">
        <v>1260</v>
      </c>
      <c r="M36" s="3747">
        <v>255</v>
      </c>
      <c r="N36" s="3747">
        <v>255</v>
      </c>
      <c r="O36" s="3747">
        <v>255</v>
      </c>
      <c r="P36" s="3745" t="s">
        <v>1261</v>
      </c>
    </row>
    <row r="37" spans="1:16" ht="15.75">
      <c r="E37" s="5693" t="s">
        <v>1262</v>
      </c>
      <c r="F37" s="5693"/>
      <c r="G37" s="5693"/>
      <c r="I37" s="3669" t="s">
        <v>1263</v>
      </c>
      <c r="J37" s="3670" t="s">
        <v>1189</v>
      </c>
      <c r="K37" s="3648" t="s">
        <v>1264</v>
      </c>
      <c r="L37" s="3669" t="s">
        <v>1264</v>
      </c>
      <c r="M37" s="3747">
        <v>255</v>
      </c>
      <c r="N37" s="3747">
        <v>0</v>
      </c>
      <c r="O37" s="3747">
        <v>0</v>
      </c>
      <c r="P37" s="3745" t="s">
        <v>1265</v>
      </c>
    </row>
    <row r="38" spans="1:16" ht="15.75">
      <c r="E38" s="5694" t="s">
        <v>1266</v>
      </c>
      <c r="F38" s="5694"/>
      <c r="G38" s="5694"/>
      <c r="I38" s="3677" t="s">
        <v>1251</v>
      </c>
      <c r="J38" s="3678" t="s">
        <v>1195</v>
      </c>
      <c r="K38" s="3648" t="s">
        <v>1267</v>
      </c>
      <c r="L38" s="3677" t="s">
        <v>1267</v>
      </c>
      <c r="M38" s="3747">
        <v>0</v>
      </c>
      <c r="N38" s="3747">
        <v>255</v>
      </c>
      <c r="O38" s="3747">
        <v>0</v>
      </c>
      <c r="P38" s="3745" t="s">
        <v>1268</v>
      </c>
    </row>
    <row r="39" spans="1:16" ht="15.75">
      <c r="E39" s="5695" t="s">
        <v>1269</v>
      </c>
      <c r="F39" s="5695"/>
      <c r="G39" s="5695"/>
      <c r="I39" s="3665" t="s">
        <v>1252</v>
      </c>
      <c r="J39" s="3666" t="s">
        <v>1200</v>
      </c>
      <c r="K39" s="3648" t="s">
        <v>1270</v>
      </c>
      <c r="L39" s="3665" t="s">
        <v>1270</v>
      </c>
      <c r="M39" s="3747">
        <v>0</v>
      </c>
      <c r="N39" s="3747">
        <v>0</v>
      </c>
      <c r="O39" s="3747">
        <v>255</v>
      </c>
      <c r="P39" s="3745" t="s">
        <v>1271</v>
      </c>
    </row>
    <row r="40" spans="1:16" ht="15.75">
      <c r="E40" s="5696" t="s">
        <v>1272</v>
      </c>
      <c r="F40" s="5696"/>
      <c r="G40" s="5696"/>
      <c r="I40" s="3689" t="s">
        <v>1273</v>
      </c>
      <c r="J40" s="3690" t="s">
        <v>1205</v>
      </c>
      <c r="K40" s="3648" t="s">
        <v>1274</v>
      </c>
      <c r="L40" s="3689" t="s">
        <v>1274</v>
      </c>
      <c r="M40" s="3747">
        <v>255</v>
      </c>
      <c r="N40" s="3747">
        <v>255</v>
      </c>
      <c r="O40" s="3747">
        <v>0</v>
      </c>
      <c r="P40" s="3745" t="s">
        <v>1275</v>
      </c>
    </row>
    <row r="41" spans="1:16" ht="15.75">
      <c r="E41" s="5680" t="s">
        <v>1245</v>
      </c>
      <c r="F41" s="5680"/>
      <c r="G41" s="5680"/>
      <c r="I41" s="3697" t="s">
        <v>1276</v>
      </c>
      <c r="J41" s="3698" t="s">
        <v>1209</v>
      </c>
      <c r="K41" s="3648" t="s">
        <v>1277</v>
      </c>
      <c r="L41" s="3697" t="s">
        <v>1277</v>
      </c>
      <c r="M41" s="3747">
        <v>255</v>
      </c>
      <c r="N41" s="3747">
        <v>0</v>
      </c>
      <c r="O41" s="3747">
        <v>255</v>
      </c>
      <c r="P41" s="3745" t="s">
        <v>1278</v>
      </c>
    </row>
    <row r="42" spans="1:16" ht="15.75">
      <c r="E42" s="5681" t="s">
        <v>1279</v>
      </c>
      <c r="F42" s="5681"/>
      <c r="G42" s="5681"/>
      <c r="I42" s="3705" t="s">
        <v>1280</v>
      </c>
      <c r="J42" s="3706" t="s">
        <v>1214</v>
      </c>
      <c r="K42" s="3648" t="s">
        <v>1281</v>
      </c>
      <c r="L42" s="3705" t="s">
        <v>1281</v>
      </c>
      <c r="M42" s="3747">
        <v>0</v>
      </c>
      <c r="N42" s="3747">
        <v>255</v>
      </c>
      <c r="O42" s="3747">
        <v>255</v>
      </c>
      <c r="P42" s="3745" t="s">
        <v>1282</v>
      </c>
    </row>
    <row r="43" spans="1:16" ht="15.75">
      <c r="E43" s="5682" t="s">
        <v>1283</v>
      </c>
      <c r="F43" s="5682"/>
      <c r="G43" s="5682"/>
      <c r="I43" s="3651" t="s">
        <v>1218</v>
      </c>
      <c r="J43" s="3652" t="s">
        <v>1218</v>
      </c>
      <c r="K43" s="3648" t="s">
        <v>1284</v>
      </c>
      <c r="L43" s="3651" t="s">
        <v>1284</v>
      </c>
      <c r="M43" s="3747">
        <v>128</v>
      </c>
      <c r="N43" s="3747">
        <v>0</v>
      </c>
      <c r="O43" s="3747">
        <v>0</v>
      </c>
      <c r="P43" s="3648" t="s">
        <v>1218</v>
      </c>
    </row>
    <row r="44" spans="1:16" ht="15.75">
      <c r="E44" s="5683" t="s">
        <v>1285</v>
      </c>
      <c r="F44" s="5683"/>
      <c r="G44" s="5683"/>
      <c r="I44" s="3717" t="s">
        <v>1223</v>
      </c>
      <c r="J44" s="3718" t="s">
        <v>1223</v>
      </c>
      <c r="K44" s="3648" t="s">
        <v>1286</v>
      </c>
      <c r="L44" s="3717" t="s">
        <v>1286</v>
      </c>
      <c r="M44" s="3747">
        <v>0</v>
      </c>
      <c r="N44" s="3747">
        <v>128</v>
      </c>
      <c r="O44" s="3747">
        <v>0</v>
      </c>
      <c r="P44" s="3648" t="s">
        <v>1223</v>
      </c>
    </row>
    <row r="45" spans="1:16" ht="15.75">
      <c r="E45" s="5684" t="s">
        <v>1287</v>
      </c>
      <c r="F45" s="5684"/>
      <c r="G45" s="5684"/>
      <c r="I45" s="3719" t="s">
        <v>1228</v>
      </c>
      <c r="J45" s="3720" t="s">
        <v>1228</v>
      </c>
      <c r="K45" s="3648" t="s">
        <v>1288</v>
      </c>
      <c r="L45" s="3719" t="s">
        <v>1288</v>
      </c>
      <c r="M45" s="3747">
        <v>0</v>
      </c>
      <c r="N45" s="3747">
        <v>0</v>
      </c>
      <c r="O45" s="3747">
        <v>128</v>
      </c>
      <c r="P45" s="3648" t="s">
        <v>1228</v>
      </c>
    </row>
    <row r="46" spans="1:16">
      <c r="A46" s="2473"/>
      <c r="B46" s="2473"/>
      <c r="C46" s="2473"/>
      <c r="D46" s="2473"/>
      <c r="E46" s="2473"/>
      <c r="F46" s="2473"/>
      <c r="G46" s="2473"/>
      <c r="I46" s="3729" t="s">
        <v>1233</v>
      </c>
      <c r="J46" s="3730" t="s">
        <v>1233</v>
      </c>
      <c r="K46" s="3648" t="s">
        <v>1289</v>
      </c>
      <c r="L46" s="3729" t="s">
        <v>1289</v>
      </c>
      <c r="M46" s="3747">
        <v>128</v>
      </c>
      <c r="N46" s="3747">
        <v>128</v>
      </c>
      <c r="O46" s="3747">
        <v>0</v>
      </c>
      <c r="P46" s="3648" t="s">
        <v>1233</v>
      </c>
    </row>
    <row r="47" spans="1:16">
      <c r="A47" s="2473"/>
      <c r="I47" s="3748" t="s">
        <v>1237</v>
      </c>
      <c r="J47" s="3749" t="s">
        <v>1237</v>
      </c>
      <c r="K47" s="3750" t="s">
        <v>1290</v>
      </c>
      <c r="L47" s="3748" t="s">
        <v>1290</v>
      </c>
      <c r="M47" s="3751">
        <v>128</v>
      </c>
      <c r="N47" s="3751">
        <v>0</v>
      </c>
      <c r="O47" s="3751">
        <v>128</v>
      </c>
      <c r="P47" s="3750" t="s">
        <v>1237</v>
      </c>
    </row>
    <row r="48" spans="1:16">
      <c r="I48" s="3752" t="s">
        <v>1241</v>
      </c>
      <c r="J48" s="3753" t="s">
        <v>1241</v>
      </c>
      <c r="K48" s="3750" t="s">
        <v>1291</v>
      </c>
      <c r="L48" s="3752" t="s">
        <v>1291</v>
      </c>
      <c r="M48" s="3751">
        <v>0</v>
      </c>
      <c r="N48" s="3751">
        <v>128</v>
      </c>
      <c r="O48" s="3751">
        <v>128</v>
      </c>
      <c r="P48" s="3750" t="s">
        <v>1241</v>
      </c>
    </row>
    <row r="49" spans="1:16">
      <c r="A49" s="2473"/>
      <c r="I49" s="3754" t="s">
        <v>1177</v>
      </c>
      <c r="J49" s="3755" t="s">
        <v>1177</v>
      </c>
      <c r="K49" s="3750" t="s">
        <v>1292</v>
      </c>
      <c r="L49" s="3754" t="s">
        <v>1292</v>
      </c>
      <c r="M49" s="3751">
        <v>192</v>
      </c>
      <c r="N49" s="3751">
        <v>192</v>
      </c>
      <c r="O49" s="3751">
        <v>192</v>
      </c>
      <c r="P49" s="3750" t="s">
        <v>1177</v>
      </c>
    </row>
    <row r="50" spans="1:16">
      <c r="A50" s="2473"/>
      <c r="I50" s="3756" t="s">
        <v>1181</v>
      </c>
      <c r="J50" s="3757" t="s">
        <v>1181</v>
      </c>
      <c r="K50" s="3750" t="s">
        <v>1293</v>
      </c>
      <c r="L50" s="3756" t="s">
        <v>1293</v>
      </c>
      <c r="M50" s="3751">
        <v>128</v>
      </c>
      <c r="N50" s="3751">
        <v>128</v>
      </c>
      <c r="O50" s="3751">
        <v>128</v>
      </c>
      <c r="P50" s="3750" t="s">
        <v>1181</v>
      </c>
    </row>
    <row r="51" spans="1:16">
      <c r="A51" s="2473"/>
      <c r="I51" s="3758" t="s">
        <v>1185</v>
      </c>
      <c r="J51" s="3759" t="s">
        <v>1185</v>
      </c>
      <c r="K51" s="3750" t="s">
        <v>1294</v>
      </c>
      <c r="L51" s="3758" t="s">
        <v>1294</v>
      </c>
      <c r="M51" s="3751">
        <v>153</v>
      </c>
      <c r="N51" s="3751">
        <v>153</v>
      </c>
      <c r="O51" s="3751">
        <v>255</v>
      </c>
      <c r="P51" s="3750" t="s">
        <v>1185</v>
      </c>
    </row>
    <row r="52" spans="1:16">
      <c r="A52" s="2473"/>
      <c r="I52" s="3760" t="s">
        <v>1190</v>
      </c>
      <c r="J52" s="3761" t="s">
        <v>1190</v>
      </c>
      <c r="K52" s="3750" t="s">
        <v>1295</v>
      </c>
      <c r="L52" s="3760" t="s">
        <v>1295</v>
      </c>
      <c r="M52" s="3751">
        <v>153</v>
      </c>
      <c r="N52" s="3751">
        <v>51</v>
      </c>
      <c r="O52" s="3751">
        <v>102</v>
      </c>
      <c r="P52" s="3750" t="s">
        <v>1190</v>
      </c>
    </row>
    <row r="53" spans="1:16">
      <c r="A53" s="2473"/>
      <c r="I53" s="3331"/>
      <c r="J53" s="3331"/>
      <c r="K53" s="3331"/>
      <c r="L53" s="3331"/>
      <c r="M53" s="3331"/>
      <c r="N53" s="3331"/>
      <c r="O53" s="3331"/>
      <c r="P53" s="3331"/>
    </row>
    <row r="54" spans="1:16">
      <c r="A54" s="2473"/>
      <c r="I54" s="3762" t="s">
        <v>1201</v>
      </c>
      <c r="J54" s="3763" t="s">
        <v>1201</v>
      </c>
      <c r="K54" s="3750" t="s">
        <v>1296</v>
      </c>
      <c r="L54" s="3762" t="s">
        <v>1296</v>
      </c>
      <c r="M54" s="3751">
        <v>204</v>
      </c>
      <c r="N54" s="3751">
        <v>255</v>
      </c>
      <c r="O54" s="3751">
        <v>255</v>
      </c>
      <c r="P54" s="3750" t="s">
        <v>1201</v>
      </c>
    </row>
    <row r="55" spans="1:16">
      <c r="A55" s="2473"/>
      <c r="I55" s="3764" t="s">
        <v>1206</v>
      </c>
      <c r="J55" s="3765" t="s">
        <v>1206</v>
      </c>
      <c r="K55" s="3750" t="s">
        <v>1297</v>
      </c>
      <c r="L55" s="3764" t="s">
        <v>1297</v>
      </c>
      <c r="M55" s="3751">
        <v>102</v>
      </c>
      <c r="N55" s="3751">
        <v>0</v>
      </c>
      <c r="O55" s="3751">
        <v>102</v>
      </c>
      <c r="P55" s="3750" t="s">
        <v>1206</v>
      </c>
    </row>
    <row r="56" spans="1:16">
      <c r="A56" s="2473"/>
      <c r="I56" s="3766" t="s">
        <v>1210</v>
      </c>
      <c r="J56" s="3767" t="s">
        <v>1210</v>
      </c>
      <c r="K56" s="3750" t="s">
        <v>1298</v>
      </c>
      <c r="L56" s="3766" t="s">
        <v>1298</v>
      </c>
      <c r="M56" s="3751">
        <v>255</v>
      </c>
      <c r="N56" s="3751">
        <v>128</v>
      </c>
      <c r="O56" s="3751">
        <v>128</v>
      </c>
      <c r="P56" s="3750" t="s">
        <v>1210</v>
      </c>
    </row>
    <row r="57" spans="1:16">
      <c r="A57" s="2473"/>
      <c r="I57" s="3768" t="s">
        <v>1215</v>
      </c>
      <c r="J57" s="3769" t="s">
        <v>1215</v>
      </c>
      <c r="K57" s="3750" t="s">
        <v>1299</v>
      </c>
      <c r="L57" s="3768" t="s">
        <v>1299</v>
      </c>
      <c r="M57" s="3751">
        <v>0</v>
      </c>
      <c r="N57" s="3751">
        <v>102</v>
      </c>
      <c r="O57" s="3751">
        <v>204</v>
      </c>
      <c r="P57" s="3750" t="s">
        <v>1215</v>
      </c>
    </row>
    <row r="58" spans="1:16">
      <c r="A58" s="2473"/>
      <c r="I58" s="3770" t="s">
        <v>1219</v>
      </c>
      <c r="J58" s="3771" t="s">
        <v>1219</v>
      </c>
      <c r="K58" s="3750" t="s">
        <v>1300</v>
      </c>
      <c r="L58" s="3770" t="s">
        <v>1300</v>
      </c>
      <c r="M58" s="3751">
        <v>204</v>
      </c>
      <c r="N58" s="3751">
        <v>204</v>
      </c>
      <c r="O58" s="3751">
        <v>255</v>
      </c>
      <c r="P58" s="3750" t="s">
        <v>1219</v>
      </c>
    </row>
    <row r="59" spans="1:16">
      <c r="I59" s="3772" t="s">
        <v>1224</v>
      </c>
      <c r="J59" s="3773" t="s">
        <v>1224</v>
      </c>
      <c r="K59" s="3750" t="s">
        <v>1288</v>
      </c>
      <c r="L59" s="3772" t="s">
        <v>1288</v>
      </c>
      <c r="M59" s="3751">
        <v>0</v>
      </c>
      <c r="N59" s="3751">
        <v>0</v>
      </c>
      <c r="O59" s="3751">
        <v>128</v>
      </c>
      <c r="P59" s="3750" t="s">
        <v>1224</v>
      </c>
    </row>
    <row r="60" spans="1:16">
      <c r="I60" s="3774" t="s">
        <v>1229</v>
      </c>
      <c r="J60" s="3775" t="s">
        <v>1229</v>
      </c>
      <c r="K60" s="3750" t="s">
        <v>1277</v>
      </c>
      <c r="L60" s="3774" t="s">
        <v>1277</v>
      </c>
      <c r="M60" s="3751">
        <v>255</v>
      </c>
      <c r="N60" s="3751">
        <v>0</v>
      </c>
      <c r="O60" s="3751">
        <v>255</v>
      </c>
      <c r="P60" s="3750" t="s">
        <v>1229</v>
      </c>
    </row>
    <row r="61" spans="1:16">
      <c r="I61" s="3776" t="s">
        <v>1234</v>
      </c>
      <c r="J61" s="3777" t="s">
        <v>1234</v>
      </c>
      <c r="K61" s="3750" t="s">
        <v>1274</v>
      </c>
      <c r="L61" s="3776" t="s">
        <v>1274</v>
      </c>
      <c r="M61" s="3751">
        <v>255</v>
      </c>
      <c r="N61" s="3751">
        <v>255</v>
      </c>
      <c r="O61" s="3751">
        <v>0</v>
      </c>
      <c r="P61" s="3750" t="s">
        <v>1234</v>
      </c>
    </row>
    <row r="62" spans="1:16">
      <c r="I62" s="3778" t="s">
        <v>1238</v>
      </c>
      <c r="J62" s="3779" t="s">
        <v>1238</v>
      </c>
      <c r="K62" s="3750" t="s">
        <v>1281</v>
      </c>
      <c r="L62" s="3778" t="s">
        <v>1281</v>
      </c>
      <c r="M62" s="3751">
        <v>0</v>
      </c>
      <c r="N62" s="3751">
        <v>255</v>
      </c>
      <c r="O62" s="3751">
        <v>255</v>
      </c>
      <c r="P62" s="3750" t="s">
        <v>1238</v>
      </c>
    </row>
    <row r="63" spans="1:16">
      <c r="I63" s="3748" t="s">
        <v>1242</v>
      </c>
      <c r="J63" s="3749" t="s">
        <v>1242</v>
      </c>
      <c r="K63" s="3750" t="s">
        <v>1290</v>
      </c>
      <c r="L63" s="3748" t="s">
        <v>1290</v>
      </c>
      <c r="M63" s="3751">
        <v>128</v>
      </c>
      <c r="N63" s="3751">
        <v>0</v>
      </c>
      <c r="O63" s="3751">
        <v>128</v>
      </c>
      <c r="P63" s="3750" t="s">
        <v>1242</v>
      </c>
    </row>
    <row r="64" spans="1:16">
      <c r="I64" s="3780" t="s">
        <v>1178</v>
      </c>
      <c r="J64" s="3781" t="s">
        <v>1178</v>
      </c>
      <c r="K64" s="3750" t="s">
        <v>1284</v>
      </c>
      <c r="L64" s="3780" t="s">
        <v>1284</v>
      </c>
      <c r="M64" s="3751">
        <v>128</v>
      </c>
      <c r="N64" s="3751">
        <v>0</v>
      </c>
      <c r="O64" s="3751">
        <v>0</v>
      </c>
      <c r="P64" s="3750" t="s">
        <v>1178</v>
      </c>
    </row>
    <row r="65" spans="9:16">
      <c r="I65" s="3752" t="s">
        <v>1182</v>
      </c>
      <c r="J65" s="3753" t="s">
        <v>1182</v>
      </c>
      <c r="K65" s="3750" t="s">
        <v>1291</v>
      </c>
      <c r="L65" s="3752" t="s">
        <v>1291</v>
      </c>
      <c r="M65" s="3751">
        <v>0</v>
      </c>
      <c r="N65" s="3751">
        <v>128</v>
      </c>
      <c r="O65" s="3751">
        <v>128</v>
      </c>
      <c r="P65" s="3750" t="s">
        <v>1182</v>
      </c>
    </row>
    <row r="66" spans="9:16">
      <c r="I66" s="3782" t="s">
        <v>1186</v>
      </c>
      <c r="J66" s="3783" t="s">
        <v>1186</v>
      </c>
      <c r="K66" s="3750" t="s">
        <v>1270</v>
      </c>
      <c r="L66" s="3782" t="s">
        <v>1270</v>
      </c>
      <c r="M66" s="3751">
        <v>0</v>
      </c>
      <c r="N66" s="3751">
        <v>0</v>
      </c>
      <c r="O66" s="3751">
        <v>255</v>
      </c>
      <c r="P66" s="3750" t="s">
        <v>1186</v>
      </c>
    </row>
    <row r="67" spans="9:16">
      <c r="I67" s="3784" t="s">
        <v>1191</v>
      </c>
      <c r="J67" s="3785" t="s">
        <v>1191</v>
      </c>
      <c r="K67" s="3750" t="s">
        <v>1301</v>
      </c>
      <c r="L67" s="3784" t="s">
        <v>1301</v>
      </c>
      <c r="M67" s="3751">
        <v>0</v>
      </c>
      <c r="N67" s="3751">
        <v>204</v>
      </c>
      <c r="O67" s="3751">
        <v>255</v>
      </c>
      <c r="P67" s="3750" t="s">
        <v>1191</v>
      </c>
    </row>
    <row r="68" spans="9:16">
      <c r="I68" s="3762" t="s">
        <v>1197</v>
      </c>
      <c r="J68" s="3763" t="s">
        <v>1197</v>
      </c>
      <c r="K68" s="3750" t="s">
        <v>1296</v>
      </c>
      <c r="L68" s="3762" t="s">
        <v>1296</v>
      </c>
      <c r="M68" s="3751">
        <v>204</v>
      </c>
      <c r="N68" s="3751">
        <v>255</v>
      </c>
      <c r="O68" s="3751">
        <v>255</v>
      </c>
      <c r="P68" s="3750" t="s">
        <v>1197</v>
      </c>
    </row>
    <row r="69" spans="9:16">
      <c r="I69" s="3786" t="s">
        <v>1202</v>
      </c>
      <c r="J69" s="3787" t="s">
        <v>1202</v>
      </c>
      <c r="K69" s="3750" t="s">
        <v>1302</v>
      </c>
      <c r="L69" s="3786" t="s">
        <v>1302</v>
      </c>
      <c r="M69" s="3751">
        <v>204</v>
      </c>
      <c r="N69" s="3751">
        <v>255</v>
      </c>
      <c r="O69" s="3751">
        <v>204</v>
      </c>
      <c r="P69" s="3750" t="s">
        <v>1202</v>
      </c>
    </row>
    <row r="70" spans="9:16">
      <c r="I70" s="3788" t="s">
        <v>1207</v>
      </c>
      <c r="J70" s="3789" t="s">
        <v>1207</v>
      </c>
      <c r="K70" s="3750" t="s">
        <v>1303</v>
      </c>
      <c r="L70" s="3788" t="s">
        <v>1303</v>
      </c>
      <c r="M70" s="3751">
        <v>255</v>
      </c>
      <c r="N70" s="3751">
        <v>255</v>
      </c>
      <c r="O70" s="3751">
        <v>153</v>
      </c>
      <c r="P70" s="3750" t="s">
        <v>1207</v>
      </c>
    </row>
    <row r="71" spans="9:16">
      <c r="I71" s="3790" t="s">
        <v>1211</v>
      </c>
      <c r="J71" s="3791" t="s">
        <v>1211</v>
      </c>
      <c r="K71" s="3750" t="s">
        <v>1304</v>
      </c>
      <c r="L71" s="3790" t="s">
        <v>1304</v>
      </c>
      <c r="M71" s="3751">
        <v>153</v>
      </c>
      <c r="N71" s="3751">
        <v>204</v>
      </c>
      <c r="O71" s="3751">
        <v>255</v>
      </c>
      <c r="P71" s="3750" t="s">
        <v>1211</v>
      </c>
    </row>
    <row r="72" spans="9:16">
      <c r="I72" s="3792" t="s">
        <v>1216</v>
      </c>
      <c r="J72" s="3793" t="s">
        <v>1216</v>
      </c>
      <c r="K72" s="3750" t="s">
        <v>1305</v>
      </c>
      <c r="L72" s="3792" t="s">
        <v>1305</v>
      </c>
      <c r="M72" s="3751">
        <v>255</v>
      </c>
      <c r="N72" s="3751">
        <v>153</v>
      </c>
      <c r="O72" s="3751">
        <v>204</v>
      </c>
      <c r="P72" s="3750" t="s">
        <v>1216</v>
      </c>
    </row>
    <row r="73" spans="9:16">
      <c r="I73" s="3794" t="s">
        <v>1220</v>
      </c>
      <c r="J73" s="3795" t="s">
        <v>1220</v>
      </c>
      <c r="K73" s="3750" t="s">
        <v>1306</v>
      </c>
      <c r="L73" s="3794" t="s">
        <v>1306</v>
      </c>
      <c r="M73" s="3751">
        <v>204</v>
      </c>
      <c r="N73" s="3751">
        <v>153</v>
      </c>
      <c r="O73" s="3751">
        <v>255</v>
      </c>
      <c r="P73" s="3750" t="s">
        <v>1220</v>
      </c>
    </row>
    <row r="74" spans="9:16">
      <c r="I74" s="3796" t="s">
        <v>1225</v>
      </c>
      <c r="J74" s="3797" t="s">
        <v>1225</v>
      </c>
      <c r="K74" s="3750" t="s">
        <v>1307</v>
      </c>
      <c r="L74" s="3796" t="s">
        <v>1307</v>
      </c>
      <c r="M74" s="3751">
        <v>255</v>
      </c>
      <c r="N74" s="3751">
        <v>204</v>
      </c>
      <c r="O74" s="3751">
        <v>153</v>
      </c>
      <c r="P74" s="3750" t="s">
        <v>1225</v>
      </c>
    </row>
    <row r="75" spans="9:16">
      <c r="I75" s="3798" t="s">
        <v>1230</v>
      </c>
      <c r="J75" s="3799" t="s">
        <v>1230</v>
      </c>
      <c r="K75" s="3750" t="s">
        <v>1308</v>
      </c>
      <c r="L75" s="3798" t="s">
        <v>1308</v>
      </c>
      <c r="M75" s="3751">
        <v>51</v>
      </c>
      <c r="N75" s="3751">
        <v>102</v>
      </c>
      <c r="O75" s="3751">
        <v>255</v>
      </c>
      <c r="P75" s="3750" t="s">
        <v>1230</v>
      </c>
    </row>
    <row r="76" spans="9:16">
      <c r="I76" s="3800" t="s">
        <v>1235</v>
      </c>
      <c r="J76" s="3801" t="s">
        <v>1235</v>
      </c>
      <c r="K76" s="3750" t="s">
        <v>1309</v>
      </c>
      <c r="L76" s="3800" t="s">
        <v>1309</v>
      </c>
      <c r="M76" s="3751">
        <v>51</v>
      </c>
      <c r="N76" s="3751">
        <v>204</v>
      </c>
      <c r="O76" s="3751">
        <v>204</v>
      </c>
      <c r="P76" s="3750" t="s">
        <v>1235</v>
      </c>
    </row>
    <row r="77" spans="9:16">
      <c r="I77" s="3802" t="s">
        <v>1239</v>
      </c>
      <c r="J77" s="3803" t="s">
        <v>1239</v>
      </c>
      <c r="K77" s="3750" t="s">
        <v>1310</v>
      </c>
      <c r="L77" s="3802" t="s">
        <v>1310</v>
      </c>
      <c r="M77" s="3751">
        <v>153</v>
      </c>
      <c r="N77" s="3751">
        <v>204</v>
      </c>
      <c r="O77" s="3751">
        <v>0</v>
      </c>
      <c r="P77" s="3750" t="s">
        <v>1239</v>
      </c>
    </row>
    <row r="78" spans="9:16">
      <c r="I78" s="3804" t="s">
        <v>1243</v>
      </c>
      <c r="J78" s="3805" t="s">
        <v>1243</v>
      </c>
      <c r="K78" s="3750" t="s">
        <v>1311</v>
      </c>
      <c r="L78" s="3804" t="s">
        <v>1311</v>
      </c>
      <c r="M78" s="3751">
        <v>255</v>
      </c>
      <c r="N78" s="3751">
        <v>204</v>
      </c>
      <c r="O78" s="3751">
        <v>0</v>
      </c>
      <c r="P78" s="3750" t="s">
        <v>1243</v>
      </c>
    </row>
    <row r="79" spans="9:16">
      <c r="I79" s="3806" t="s">
        <v>1179</v>
      </c>
      <c r="J79" s="3807" t="s">
        <v>1179</v>
      </c>
      <c r="K79" s="3750" t="s">
        <v>1312</v>
      </c>
      <c r="L79" s="3806" t="s">
        <v>1312</v>
      </c>
      <c r="M79" s="3751">
        <v>255</v>
      </c>
      <c r="N79" s="3751">
        <v>153</v>
      </c>
      <c r="O79" s="3751">
        <v>0</v>
      </c>
      <c r="P79" s="3750" t="s">
        <v>1179</v>
      </c>
    </row>
    <row r="80" spans="9:16">
      <c r="I80" s="3808" t="s">
        <v>1183</v>
      </c>
      <c r="J80" s="3809" t="s">
        <v>1183</v>
      </c>
      <c r="K80" s="3750" t="s">
        <v>1313</v>
      </c>
      <c r="L80" s="3808" t="s">
        <v>1313</v>
      </c>
      <c r="M80" s="3751">
        <v>255</v>
      </c>
      <c r="N80" s="3751">
        <v>102</v>
      </c>
      <c r="O80" s="3751">
        <v>0</v>
      </c>
      <c r="P80" s="3750" t="s">
        <v>1183</v>
      </c>
    </row>
    <row r="81" spans="9:19">
      <c r="I81" s="3810" t="s">
        <v>1187</v>
      </c>
      <c r="J81" s="3811" t="s">
        <v>1187</v>
      </c>
      <c r="K81" s="3750" t="s">
        <v>1314</v>
      </c>
      <c r="L81" s="3810" t="s">
        <v>1314</v>
      </c>
      <c r="M81" s="3751">
        <v>102</v>
      </c>
      <c r="N81" s="3751">
        <v>102</v>
      </c>
      <c r="O81" s="3751">
        <v>153</v>
      </c>
      <c r="P81" s="3750" t="s">
        <v>1187</v>
      </c>
    </row>
    <row r="82" spans="9:19">
      <c r="I82" s="3812" t="s">
        <v>1192</v>
      </c>
      <c r="J82" s="3813" t="s">
        <v>1192</v>
      </c>
      <c r="K82" s="3750" t="s">
        <v>1315</v>
      </c>
      <c r="L82" s="3812" t="s">
        <v>1315</v>
      </c>
      <c r="M82" s="3751">
        <v>150</v>
      </c>
      <c r="N82" s="3751">
        <v>150</v>
      </c>
      <c r="O82" s="3751">
        <v>150</v>
      </c>
      <c r="P82" s="3750" t="s">
        <v>1192</v>
      </c>
    </row>
    <row r="83" spans="9:19">
      <c r="I83" s="3814" t="s">
        <v>1198</v>
      </c>
      <c r="J83" s="3815" t="s">
        <v>1198</v>
      </c>
      <c r="K83" s="3750" t="s">
        <v>1316</v>
      </c>
      <c r="L83" s="3814" t="s">
        <v>1316</v>
      </c>
      <c r="M83" s="3751">
        <v>0</v>
      </c>
      <c r="N83" s="3751">
        <v>51</v>
      </c>
      <c r="O83" s="3751">
        <v>102</v>
      </c>
      <c r="P83" s="3750" t="s">
        <v>1198</v>
      </c>
    </row>
    <row r="84" spans="9:19">
      <c r="I84" s="3816" t="s">
        <v>1203</v>
      </c>
      <c r="J84" s="3817" t="s">
        <v>1203</v>
      </c>
      <c r="K84" s="3750" t="s">
        <v>1317</v>
      </c>
      <c r="L84" s="3816" t="s">
        <v>1317</v>
      </c>
      <c r="M84" s="3751">
        <v>51</v>
      </c>
      <c r="N84" s="3751">
        <v>153</v>
      </c>
      <c r="O84" s="3751">
        <v>102</v>
      </c>
      <c r="P84" s="3750" t="s">
        <v>1203</v>
      </c>
    </row>
    <row r="85" spans="9:19">
      <c r="I85" s="3818" t="s">
        <v>1208</v>
      </c>
      <c r="J85" s="3819" t="s">
        <v>1208</v>
      </c>
      <c r="K85" s="3750" t="s">
        <v>1318</v>
      </c>
      <c r="L85" s="3818" t="s">
        <v>1318</v>
      </c>
      <c r="M85" s="3751">
        <v>0</v>
      </c>
      <c r="N85" s="3751">
        <v>51</v>
      </c>
      <c r="O85" s="3751">
        <v>0</v>
      </c>
      <c r="P85" s="3750" t="s">
        <v>1208</v>
      </c>
      <c r="S85" s="3647"/>
    </row>
    <row r="86" spans="9:19">
      <c r="I86" s="3820" t="s">
        <v>1212</v>
      </c>
      <c r="J86" s="3821" t="s">
        <v>1212</v>
      </c>
      <c r="K86" s="3750" t="s">
        <v>1319</v>
      </c>
      <c r="L86" s="3820" t="s">
        <v>1319</v>
      </c>
      <c r="M86" s="3751">
        <v>51</v>
      </c>
      <c r="N86" s="3751">
        <v>51</v>
      </c>
      <c r="O86" s="3751">
        <v>0</v>
      </c>
      <c r="P86" s="3750" t="s">
        <v>1212</v>
      </c>
    </row>
    <row r="87" spans="9:19">
      <c r="I87" s="3822" t="s">
        <v>1217</v>
      </c>
      <c r="J87" s="3823" t="s">
        <v>1217</v>
      </c>
      <c r="K87" s="3750" t="s">
        <v>1320</v>
      </c>
      <c r="L87" s="3822" t="s">
        <v>1320</v>
      </c>
      <c r="M87" s="3751">
        <v>153</v>
      </c>
      <c r="N87" s="3751">
        <v>51</v>
      </c>
      <c r="O87" s="3751">
        <v>0</v>
      </c>
      <c r="P87" s="3750" t="s">
        <v>1217</v>
      </c>
    </row>
    <row r="88" spans="9:19">
      <c r="I88" s="3760" t="s">
        <v>1221</v>
      </c>
      <c r="J88" s="3761" t="s">
        <v>1221</v>
      </c>
      <c r="K88" s="3750" t="s">
        <v>1295</v>
      </c>
      <c r="L88" s="3760" t="s">
        <v>1295</v>
      </c>
      <c r="M88" s="3751">
        <v>153</v>
      </c>
      <c r="N88" s="3751">
        <v>51</v>
      </c>
      <c r="O88" s="3751">
        <v>102</v>
      </c>
      <c r="P88" s="3750" t="s">
        <v>1221</v>
      </c>
    </row>
    <row r="89" spans="9:19">
      <c r="I89" s="3824" t="s">
        <v>1226</v>
      </c>
      <c r="J89" s="3825" t="s">
        <v>1226</v>
      </c>
      <c r="K89" s="3750" t="s">
        <v>1321</v>
      </c>
      <c r="L89" s="3824" t="s">
        <v>1321</v>
      </c>
      <c r="M89" s="3751">
        <v>51</v>
      </c>
      <c r="N89" s="3751">
        <v>51</v>
      </c>
      <c r="O89" s="3751">
        <v>153</v>
      </c>
      <c r="P89" s="3750" t="s">
        <v>1226</v>
      </c>
    </row>
    <row r="90" spans="9:19">
      <c r="I90" s="3826" t="s">
        <v>1231</v>
      </c>
      <c r="J90" s="3827" t="s">
        <v>1231</v>
      </c>
      <c r="K90" s="3750" t="s">
        <v>1322</v>
      </c>
      <c r="L90" s="3826" t="s">
        <v>1322</v>
      </c>
      <c r="M90" s="3751">
        <v>51</v>
      </c>
      <c r="N90" s="3751">
        <v>51</v>
      </c>
      <c r="O90" s="3751">
        <v>51</v>
      </c>
      <c r="P90" s="3750" t="s">
        <v>1231</v>
      </c>
    </row>
    <row r="91" spans="9:19" ht="15" customHeight="1">
      <c r="I91" s="5685" t="s">
        <v>1323</v>
      </c>
      <c r="J91" s="5686"/>
      <c r="K91" s="5686"/>
      <c r="L91" s="5686"/>
      <c r="M91" s="5686"/>
      <c r="N91" s="5686"/>
      <c r="O91" s="5686"/>
      <c r="P91" s="5687"/>
    </row>
    <row r="92" spans="9:19">
      <c r="I92" s="5688"/>
      <c r="J92" s="5689"/>
      <c r="K92" s="5689"/>
      <c r="L92" s="5689"/>
      <c r="M92" s="5689"/>
      <c r="N92" s="5689"/>
      <c r="O92" s="5689"/>
      <c r="P92" s="5690"/>
    </row>
    <row r="93" spans="9:19">
      <c r="I93" s="5674" t="s">
        <v>1324</v>
      </c>
      <c r="J93" s="5675"/>
      <c r="K93" s="5675"/>
      <c r="L93" s="5675"/>
      <c r="M93" s="5675"/>
      <c r="N93" s="5675"/>
      <c r="O93" s="5675"/>
      <c r="P93" s="5676"/>
    </row>
    <row r="94" spans="9:19">
      <c r="I94" s="5674"/>
      <c r="J94" s="5675"/>
      <c r="K94" s="5675"/>
      <c r="L94" s="5675"/>
      <c r="M94" s="5675"/>
      <c r="N94" s="5675"/>
      <c r="O94" s="5675"/>
      <c r="P94" s="5676"/>
    </row>
    <row r="95" spans="9:19">
      <c r="I95" s="5677"/>
      <c r="J95" s="5678"/>
      <c r="K95" s="5678"/>
      <c r="L95" s="5678"/>
      <c r="M95" s="5678"/>
      <c r="N95" s="5678"/>
      <c r="O95" s="5678"/>
      <c r="P95" s="5679"/>
    </row>
    <row r="97" spans="9:16" ht="18.75">
      <c r="I97" s="3828" t="s">
        <v>1325</v>
      </c>
      <c r="J97" s="3331"/>
      <c r="K97" s="3331"/>
      <c r="L97" s="3331"/>
      <c r="M97" s="3331"/>
      <c r="N97" s="3331"/>
      <c r="O97" s="3331"/>
      <c r="P97" s="3331"/>
    </row>
    <row r="98" spans="9:16" ht="18.75">
      <c r="I98" s="3828" t="s">
        <v>1326</v>
      </c>
      <c r="J98" s="3331"/>
      <c r="K98" s="3331"/>
      <c r="L98" s="3331"/>
      <c r="M98" s="3331"/>
      <c r="N98" s="3331"/>
      <c r="O98" s="3331"/>
      <c r="P98" s="3331"/>
    </row>
  </sheetData>
  <mergeCells count="49">
    <mergeCell ref="B6:G6"/>
    <mergeCell ref="I6:P6"/>
    <mergeCell ref="B8:C8"/>
    <mergeCell ref="E8:G8"/>
    <mergeCell ref="B10:C10"/>
    <mergeCell ref="E10:G10"/>
    <mergeCell ref="E11:G11"/>
    <mergeCell ref="B12:C12"/>
    <mergeCell ref="E12:G12"/>
    <mergeCell ref="E13:G13"/>
    <mergeCell ref="B14:C14"/>
    <mergeCell ref="E14:G14"/>
    <mergeCell ref="E15:G15"/>
    <mergeCell ref="I15:P16"/>
    <mergeCell ref="B16:C16"/>
    <mergeCell ref="E16:G16"/>
    <mergeCell ref="E17:G17"/>
    <mergeCell ref="I17:P17"/>
    <mergeCell ref="E26:G26"/>
    <mergeCell ref="B18:C18"/>
    <mergeCell ref="E18:G18"/>
    <mergeCell ref="E19:G19"/>
    <mergeCell ref="B20:C20"/>
    <mergeCell ref="E20:G20"/>
    <mergeCell ref="E21:G21"/>
    <mergeCell ref="B22:C22"/>
    <mergeCell ref="E22:G22"/>
    <mergeCell ref="E23:G23"/>
    <mergeCell ref="E24:G24"/>
    <mergeCell ref="E25:G25"/>
    <mergeCell ref="E40:G40"/>
    <mergeCell ref="E29:G29"/>
    <mergeCell ref="E30:G30"/>
    <mergeCell ref="E31:G31"/>
    <mergeCell ref="E32:G32"/>
    <mergeCell ref="E33:G33"/>
    <mergeCell ref="E34:G34"/>
    <mergeCell ref="E35:G35"/>
    <mergeCell ref="E36:G36"/>
    <mergeCell ref="E37:G37"/>
    <mergeCell ref="E38:G38"/>
    <mergeCell ref="E39:G39"/>
    <mergeCell ref="I93:P95"/>
    <mergeCell ref="E41:G41"/>
    <mergeCell ref="E42:G42"/>
    <mergeCell ref="E43:G43"/>
    <mergeCell ref="E44:G44"/>
    <mergeCell ref="E45:G45"/>
    <mergeCell ref="I91:P92"/>
  </mergeCells>
  <hyperlinks>
    <hyperlink ref="I15" r:id="rId1" xr:uid="{DD0BB80A-6C66-4503-8E1F-D80A23D077CE}"/>
    <hyperlink ref="I91" r:id="rId2" location="dpalette" display="http://dmcritchie.mvps.org/excel/colors.htm - dpalette" xr:uid="{974C09F2-E4EA-4D7F-9DAE-BC3A886F3CED}"/>
    <hyperlink ref="S7" r:id="rId3" xr:uid="{6A2208CF-7E66-42E3-9075-CB5266B0C756}"/>
    <hyperlink ref="S10" r:id="rId4" xr:uid="{D55E7583-A154-4911-B34A-0DBFF68F8EFB}"/>
    <hyperlink ref="S13" r:id="rId5" xr:uid="{ACAB0936-6566-49C0-A749-DAFC3BB54F16}"/>
    <hyperlink ref="S16" r:id="rId6" xr:uid="{0B5D9697-7363-465B-A340-538E52853EBF}"/>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92BD9-71B0-488C-AD74-02BD3658A5B5}">
  <dimension ref="B1:M55"/>
  <sheetViews>
    <sheetView workbookViewId="0">
      <selection activeCell="N9" sqref="N9"/>
    </sheetView>
  </sheetViews>
  <sheetFormatPr baseColWidth="10" defaultRowHeight="12.75"/>
  <sheetData>
    <row r="1" spans="2:13" ht="13.5" thickBot="1"/>
    <row r="2" spans="2:13" ht="23.25">
      <c r="B2" s="5716" t="s">
        <v>201</v>
      </c>
      <c r="C2" s="5717"/>
      <c r="D2" s="5717"/>
      <c r="E2" s="5717"/>
      <c r="F2" s="5717"/>
      <c r="G2" s="5717"/>
      <c r="H2" s="5717"/>
      <c r="I2" s="5717"/>
      <c r="J2" s="5717"/>
      <c r="K2" s="5718"/>
      <c r="M2" s="5719">
        <v>1</v>
      </c>
    </row>
    <row r="3" spans="2:13" ht="18.75">
      <c r="B3" s="5720" t="s">
        <v>6789</v>
      </c>
      <c r="C3" s="5721"/>
      <c r="D3" s="5721"/>
      <c r="E3" s="5721"/>
      <c r="F3" s="5721"/>
      <c r="G3" s="5721"/>
      <c r="H3" s="5721"/>
      <c r="I3" s="5721"/>
      <c r="J3" s="5721"/>
      <c r="K3" s="5722"/>
      <c r="M3" s="5719">
        <v>1</v>
      </c>
    </row>
    <row r="4" spans="2:13" ht="18.75">
      <c r="B4" s="5723" t="s">
        <v>6790</v>
      </c>
      <c r="C4" s="5724"/>
      <c r="D4" s="5724"/>
      <c r="E4" s="5724"/>
      <c r="F4" s="5724"/>
      <c r="G4" s="5724"/>
      <c r="H4" s="5724"/>
      <c r="I4" s="5724"/>
      <c r="J4" s="5724"/>
      <c r="K4" s="5725" t="s">
        <v>6791</v>
      </c>
      <c r="M4" s="5719">
        <v>1</v>
      </c>
    </row>
    <row r="5" spans="2:13" ht="15.75">
      <c r="B5" s="5726" t="s">
        <v>90</v>
      </c>
      <c r="D5" s="5727" t="s">
        <v>6792</v>
      </c>
      <c r="E5" s="5728" t="s">
        <v>6793</v>
      </c>
      <c r="F5" s="5729"/>
      <c r="G5" s="5730" t="s">
        <v>208</v>
      </c>
      <c r="H5" s="5730"/>
      <c r="I5" s="5731" t="s">
        <v>6794</v>
      </c>
      <c r="J5" s="5731"/>
      <c r="K5" s="5732"/>
      <c r="M5" s="5719">
        <v>1</v>
      </c>
    </row>
    <row r="6" spans="2:13" ht="15.75">
      <c r="B6" s="5733">
        <v>110</v>
      </c>
      <c r="C6" s="5734" t="s">
        <v>6795</v>
      </c>
      <c r="D6" s="5735">
        <v>2</v>
      </c>
      <c r="E6" s="5736" t="s">
        <v>614</v>
      </c>
      <c r="F6" s="5729"/>
      <c r="G6" s="5737">
        <f>D6*B6</f>
        <v>220</v>
      </c>
      <c r="H6" s="5738" t="str">
        <f>E6</f>
        <v>cuisses</v>
      </c>
      <c r="I6" s="5739">
        <f>IF(B6=0,0,INT(G6/D7))</f>
        <v>13</v>
      </c>
      <c r="J6" s="5740">
        <f>G6-(I6*D7)</f>
        <v>12</v>
      </c>
      <c r="K6" s="5741" t="str">
        <f>E6</f>
        <v>cuisses</v>
      </c>
      <c r="M6" s="5719">
        <v>1</v>
      </c>
    </row>
    <row r="7" spans="2:13" ht="15.75">
      <c r="B7" s="5733"/>
      <c r="C7" s="5742" t="s">
        <v>6796</v>
      </c>
      <c r="D7" s="5743">
        <v>16</v>
      </c>
      <c r="E7" s="5736" t="s">
        <v>614</v>
      </c>
      <c r="F7" s="5729"/>
      <c r="G7" s="5737"/>
      <c r="H7" s="5738"/>
      <c r="I7" s="5739"/>
      <c r="J7" s="5740"/>
      <c r="K7" s="5741"/>
      <c r="M7" s="5719">
        <v>1</v>
      </c>
    </row>
    <row r="8" spans="2:13">
      <c r="B8" s="5744"/>
      <c r="C8" s="5745"/>
      <c r="D8" s="5745"/>
      <c r="E8" s="5745"/>
      <c r="F8" s="5746"/>
      <c r="G8" s="5745"/>
      <c r="H8" s="5745"/>
      <c r="I8" s="5745"/>
      <c r="J8" s="5745"/>
      <c r="K8" s="5747"/>
      <c r="M8" s="5719">
        <v>1</v>
      </c>
    </row>
    <row r="9" spans="2:13" ht="15.75">
      <c r="B9" s="5744"/>
      <c r="C9" s="5742" t="s">
        <v>6797</v>
      </c>
      <c r="D9" s="5743">
        <v>12</v>
      </c>
      <c r="E9" s="5736" t="s">
        <v>299</v>
      </c>
      <c r="F9" s="5729"/>
      <c r="G9" s="5737">
        <f>B6*D6</f>
        <v>220</v>
      </c>
      <c r="H9" s="5738" t="str">
        <f>E6</f>
        <v>cuisses</v>
      </c>
      <c r="I9" s="5739">
        <f>IF(B6=0,0,INT(G9/D10))</f>
        <v>9</v>
      </c>
      <c r="J9" s="5740">
        <f>G9-(I9*D10)</f>
        <v>4</v>
      </c>
      <c r="K9" s="5748" t="str">
        <f>K6</f>
        <v>cuisses</v>
      </c>
      <c r="M9" s="5719">
        <v>1</v>
      </c>
    </row>
    <row r="10" spans="2:13" ht="15">
      <c r="B10" s="5744"/>
      <c r="C10" s="5749" t="s">
        <v>6798</v>
      </c>
      <c r="D10" s="5750">
        <f>D6*D9</f>
        <v>24</v>
      </c>
      <c r="E10" s="5751" t="str">
        <f>E6</f>
        <v>cuisses</v>
      </c>
      <c r="F10" s="5746"/>
      <c r="G10" s="5737"/>
      <c r="H10" s="5738"/>
      <c r="I10" s="5739"/>
      <c r="J10" s="5740"/>
      <c r="K10" s="5748"/>
      <c r="M10" s="5719">
        <v>1</v>
      </c>
    </row>
    <row r="11" spans="2:13">
      <c r="B11" s="5744"/>
      <c r="C11" s="5752"/>
      <c r="D11" s="5753"/>
      <c r="E11" s="5754"/>
      <c r="F11" s="5746"/>
      <c r="G11" s="5755"/>
      <c r="H11" s="5745"/>
      <c r="I11" s="5745"/>
      <c r="J11" s="5745"/>
      <c r="K11" s="5756" t="s">
        <v>6799</v>
      </c>
      <c r="M11" s="5719">
        <v>1</v>
      </c>
    </row>
    <row r="12" spans="2:13" ht="18.75">
      <c r="B12" s="5757" t="s">
        <v>6800</v>
      </c>
      <c r="C12" s="5758"/>
      <c r="D12" s="5758"/>
      <c r="E12" s="5758"/>
      <c r="F12" s="5758"/>
      <c r="G12" s="5758"/>
      <c r="H12" s="5758"/>
      <c r="I12" s="5758"/>
      <c r="J12" s="5758"/>
      <c r="K12" s="5759" t="s">
        <v>65</v>
      </c>
      <c r="M12" s="5719">
        <v>1</v>
      </c>
    </row>
    <row r="13" spans="2:13" ht="15.75">
      <c r="B13" s="5726" t="s">
        <v>90</v>
      </c>
      <c r="D13" s="5760" t="s">
        <v>6801</v>
      </c>
      <c r="E13" s="5761" t="s">
        <v>6802</v>
      </c>
      <c r="F13" s="5729"/>
      <c r="G13" s="5730" t="s">
        <v>208</v>
      </c>
      <c r="H13" s="5730"/>
      <c r="I13" s="5731" t="s">
        <v>6794</v>
      </c>
      <c r="J13" s="5731"/>
      <c r="K13" s="5732"/>
      <c r="M13" s="5719">
        <v>1</v>
      </c>
    </row>
    <row r="14" spans="2:13" ht="15.75">
      <c r="B14" s="5733">
        <v>100</v>
      </c>
      <c r="C14" s="5742" t="s">
        <v>6803</v>
      </c>
      <c r="D14" s="5762">
        <v>70</v>
      </c>
      <c r="E14" s="5763" t="s">
        <v>1515</v>
      </c>
      <c r="F14" s="5729">
        <f>IF(ISBLANK(D14),0,D14/INDEX(B18:G18,MATCH(E14,B17:G17,0)))</f>
        <v>7.0000000000000007E-2</v>
      </c>
      <c r="G14" s="5764">
        <f>F14*B14</f>
        <v>7.0000000000000009</v>
      </c>
      <c r="H14" s="5764"/>
      <c r="I14" s="5739">
        <f>IF(G14=0,0,INT(G14/F15))</f>
        <v>5</v>
      </c>
      <c r="J14" s="5765">
        <f>G14-(I14*F15)</f>
        <v>1.0000000000000009</v>
      </c>
      <c r="K14" s="5766"/>
      <c r="M14" s="5719">
        <v>1</v>
      </c>
    </row>
    <row r="15" spans="2:13" ht="15.75">
      <c r="B15" s="5733"/>
      <c r="C15" s="5767" t="s">
        <v>6798</v>
      </c>
      <c r="D15" s="5768">
        <v>1.2</v>
      </c>
      <c r="E15" s="5763" t="s">
        <v>766</v>
      </c>
      <c r="F15" s="5729">
        <f>IF(ISBLANK(D15),0,D15/INDEX(B18:G18,MATCH(E15,B17:G17,0)))</f>
        <v>1.2</v>
      </c>
      <c r="G15" s="5764"/>
      <c r="H15" s="5764"/>
      <c r="I15" s="5739"/>
      <c r="J15" s="5765"/>
      <c r="K15" s="5766"/>
      <c r="M15" s="5719">
        <v>1</v>
      </c>
    </row>
    <row r="16" spans="2:13">
      <c r="B16" s="5769"/>
      <c r="C16" s="5770"/>
      <c r="D16" s="5771"/>
      <c r="E16" s="5772"/>
      <c r="F16" s="5773"/>
      <c r="G16" s="5774"/>
      <c r="H16" s="5775"/>
      <c r="I16" s="5776"/>
      <c r="J16" s="5776"/>
      <c r="K16" s="5777" t="s">
        <v>6804</v>
      </c>
      <c r="M16" s="5719">
        <v>1</v>
      </c>
    </row>
    <row r="17" spans="2:13" ht="15">
      <c r="B17" s="5778" t="s">
        <v>1515</v>
      </c>
      <c r="C17" s="5779" t="s">
        <v>766</v>
      </c>
      <c r="D17" s="5779" t="s">
        <v>134</v>
      </c>
      <c r="E17" s="5779" t="s">
        <v>343</v>
      </c>
      <c r="F17" s="5779" t="s">
        <v>345</v>
      </c>
      <c r="G17" s="5780" t="s">
        <v>347</v>
      </c>
      <c r="H17" s="5781" t="s">
        <v>6805</v>
      </c>
      <c r="I17" s="5782"/>
      <c r="J17" s="5782"/>
      <c r="K17" s="5783"/>
      <c r="M17" s="5719">
        <v>1</v>
      </c>
    </row>
    <row r="18" spans="2:13" ht="13.5" thickBot="1">
      <c r="B18" s="5784">
        <v>1000</v>
      </c>
      <c r="C18" s="5785">
        <v>1</v>
      </c>
      <c r="D18" s="5785">
        <v>1</v>
      </c>
      <c r="E18" s="5785">
        <v>10</v>
      </c>
      <c r="F18" s="5785">
        <v>100</v>
      </c>
      <c r="G18" s="5786">
        <v>1000</v>
      </c>
      <c r="H18" s="5787"/>
      <c r="I18" s="5788"/>
      <c r="J18" s="5788"/>
      <c r="K18" s="5789"/>
      <c r="M18" s="5719">
        <v>1</v>
      </c>
    </row>
    <row r="19" spans="2:13">
      <c r="B19" s="5790">
        <v>14</v>
      </c>
      <c r="C19" s="5790">
        <v>25</v>
      </c>
      <c r="D19" s="5790">
        <v>14</v>
      </c>
      <c r="E19" s="5790">
        <v>14</v>
      </c>
      <c r="F19" s="5791">
        <v>0.5</v>
      </c>
      <c r="G19" s="5790">
        <v>11</v>
      </c>
      <c r="H19" s="5790">
        <v>11</v>
      </c>
      <c r="I19" s="5790">
        <v>11</v>
      </c>
      <c r="J19" s="5790">
        <v>11</v>
      </c>
      <c r="K19" s="5790">
        <v>11</v>
      </c>
      <c r="L19" s="5792" t="s">
        <v>6806</v>
      </c>
      <c r="M19" s="5719">
        <v>1</v>
      </c>
    </row>
    <row r="20" spans="2:13">
      <c r="B20" s="5793">
        <f ca="1">CELL("largeur",B20)</f>
        <v>11</v>
      </c>
      <c r="C20" s="5793">
        <f t="shared" ref="C20:K20" ca="1" si="0">CELL("largeur",C20)</f>
        <v>11</v>
      </c>
      <c r="D20" s="5793">
        <f ca="1">CELL("largeur",D20)</f>
        <v>11</v>
      </c>
      <c r="E20" s="5793">
        <f ca="1">CELL("largeur",E20)</f>
        <v>11</v>
      </c>
      <c r="F20" s="5793">
        <f t="shared" ca="1" si="0"/>
        <v>11</v>
      </c>
      <c r="G20" s="5793">
        <f t="shared" ca="1" si="0"/>
        <v>11</v>
      </c>
      <c r="H20" s="5793">
        <f t="shared" ca="1" si="0"/>
        <v>11</v>
      </c>
      <c r="I20" s="5793">
        <f t="shared" ca="1" si="0"/>
        <v>11</v>
      </c>
      <c r="J20" s="5793">
        <f t="shared" ca="1" si="0"/>
        <v>11</v>
      </c>
      <c r="K20" s="5793">
        <f t="shared" ca="1" si="0"/>
        <v>11</v>
      </c>
      <c r="L20" s="5792" t="s">
        <v>6807</v>
      </c>
      <c r="M20" s="5719">
        <v>1</v>
      </c>
    </row>
    <row r="21" spans="2:13" ht="13.5" thickBot="1">
      <c r="B21" s="5719"/>
      <c r="C21" s="5719"/>
      <c r="D21" s="5719"/>
      <c r="E21" s="5719"/>
      <c r="F21" s="5719"/>
      <c r="G21" s="5719"/>
      <c r="H21" s="5719"/>
      <c r="I21" s="5719"/>
      <c r="J21" s="5719">
        <v>1</v>
      </c>
      <c r="K21" s="5719">
        <v>1</v>
      </c>
      <c r="L21" s="5719">
        <v>1</v>
      </c>
      <c r="M21" s="5719">
        <v>1</v>
      </c>
    </row>
    <row r="22" spans="2:13" ht="23.25">
      <c r="B22" s="5716" t="s">
        <v>201</v>
      </c>
      <c r="C22" s="5717"/>
      <c r="D22" s="5717"/>
      <c r="E22" s="5717"/>
      <c r="F22" s="5717"/>
      <c r="G22" s="5717"/>
      <c r="H22" s="5717"/>
      <c r="I22" s="5717"/>
      <c r="J22" s="5717"/>
      <c r="K22" s="5717"/>
      <c r="L22" s="5718"/>
    </row>
    <row r="23" spans="2:13" ht="18.75">
      <c r="B23" s="5720" t="s">
        <v>6789</v>
      </c>
      <c r="C23" s="5721"/>
      <c r="D23" s="5721"/>
      <c r="E23" s="5721"/>
      <c r="F23" s="5721"/>
      <c r="G23" s="5721"/>
      <c r="H23" s="5721"/>
      <c r="I23" s="5721"/>
      <c r="J23" s="5721"/>
      <c r="K23" s="5721"/>
      <c r="L23" s="5722"/>
    </row>
    <row r="24" spans="2:13" ht="18.75">
      <c r="B24" s="5794" t="s">
        <v>6808</v>
      </c>
      <c r="C24" s="5724"/>
      <c r="D24" s="5724"/>
      <c r="E24" s="5724"/>
      <c r="F24" s="5724"/>
      <c r="G24" s="5724"/>
      <c r="H24" s="5724"/>
      <c r="I24" s="5724"/>
      <c r="J24" s="5724"/>
      <c r="K24" s="5724"/>
      <c r="L24" s="5795" t="s">
        <v>6790</v>
      </c>
    </row>
    <row r="25" spans="2:13" ht="15.75">
      <c r="B25" s="5726" t="s">
        <v>90</v>
      </c>
      <c r="C25" s="5796" t="s">
        <v>6809</v>
      </c>
      <c r="D25" s="5727" t="s">
        <v>6792</v>
      </c>
      <c r="E25" s="5728" t="s">
        <v>6793</v>
      </c>
      <c r="F25" s="5729"/>
      <c r="G25" s="5730" t="s">
        <v>208</v>
      </c>
      <c r="H25" s="5730"/>
      <c r="I25" s="5731" t="s">
        <v>6794</v>
      </c>
      <c r="J25" s="5731"/>
      <c r="K25" s="5731"/>
      <c r="L25" s="5732"/>
    </row>
    <row r="26" spans="2:13" ht="15.75">
      <c r="B26" s="5733">
        <v>100</v>
      </c>
      <c r="C26" s="5734" t="s">
        <v>6795</v>
      </c>
      <c r="D26" s="5735">
        <v>1.5</v>
      </c>
      <c r="E26" s="5736" t="s">
        <v>6810</v>
      </c>
      <c r="F26" s="5729"/>
      <c r="G26" s="5737">
        <f>D26*B26</f>
        <v>150</v>
      </c>
      <c r="H26" s="5738" t="str">
        <f>E26</f>
        <v>morceaux</v>
      </c>
      <c r="I26" s="5797">
        <f>IF(B26=0,0,INT(G26/D27))</f>
        <v>9</v>
      </c>
      <c r="J26" s="5798" t="str">
        <f>C25</f>
        <v>Gastros</v>
      </c>
      <c r="K26" s="5740">
        <f>G26-(I26*D27)</f>
        <v>6</v>
      </c>
      <c r="L26" s="5741" t="str">
        <f>E26</f>
        <v>morceaux</v>
      </c>
    </row>
    <row r="27" spans="2:13" ht="15.75">
      <c r="B27" s="5733"/>
      <c r="C27" s="5742" t="s">
        <v>6796</v>
      </c>
      <c r="D27" s="5743">
        <v>16</v>
      </c>
      <c r="E27" s="5799" t="str">
        <f>E26</f>
        <v>morceaux</v>
      </c>
      <c r="F27" s="5729"/>
      <c r="G27" s="5737"/>
      <c r="H27" s="5738"/>
      <c r="I27" s="5797"/>
      <c r="J27" s="5798"/>
      <c r="K27" s="5740"/>
      <c r="L27" s="5741"/>
    </row>
    <row r="28" spans="2:13">
      <c r="B28" s="5744"/>
      <c r="C28" s="5752"/>
      <c r="D28" s="5753"/>
      <c r="E28" s="5754"/>
      <c r="F28" s="5746"/>
      <c r="G28" s="5755"/>
      <c r="H28" s="5745"/>
      <c r="I28" s="5745"/>
      <c r="J28" s="5745"/>
      <c r="K28" s="5745"/>
      <c r="L28" s="5800" t="s">
        <v>6799</v>
      </c>
    </row>
    <row r="29" spans="2:13" ht="18.75">
      <c r="B29" s="5801" t="s">
        <v>65</v>
      </c>
      <c r="C29" s="5758"/>
      <c r="D29" s="5758"/>
      <c r="E29" s="5758"/>
      <c r="F29" s="5758"/>
      <c r="G29" s="5758"/>
      <c r="H29" s="5758"/>
      <c r="I29" s="5758"/>
      <c r="J29" s="5758"/>
      <c r="K29" s="5758"/>
      <c r="L29" s="5802" t="s">
        <v>6800</v>
      </c>
    </row>
    <row r="30" spans="2:13" ht="15.75">
      <c r="B30" s="5726" t="s">
        <v>90</v>
      </c>
      <c r="C30" s="5796" t="s">
        <v>6811</v>
      </c>
      <c r="D30" s="5760" t="s">
        <v>6801</v>
      </c>
      <c r="E30" s="5761" t="s">
        <v>6802</v>
      </c>
      <c r="F30" s="5729"/>
      <c r="G30" s="5730" t="s">
        <v>208</v>
      </c>
      <c r="H30" s="5730"/>
      <c r="I30" s="5731" t="s">
        <v>6794</v>
      </c>
      <c r="J30" s="5731"/>
      <c r="K30" s="5731"/>
      <c r="L30" s="5732"/>
    </row>
    <row r="31" spans="2:13" ht="15.75">
      <c r="B31" s="5733">
        <v>100</v>
      </c>
      <c r="C31" s="5742" t="s">
        <v>6803</v>
      </c>
      <c r="D31" s="5762">
        <v>45</v>
      </c>
      <c r="E31" s="5763" t="s">
        <v>1515</v>
      </c>
      <c r="F31" s="5729">
        <f>IF(ISBLANK(D31),0,D31/INDEX(B35:G35,MATCH(E31,B34:G34,0)))</f>
        <v>4.4999999999999998E-2</v>
      </c>
      <c r="G31" s="5764">
        <f>F31*B31</f>
        <v>4.5</v>
      </c>
      <c r="H31" s="5764"/>
      <c r="I31" s="5797">
        <f>IF(G31=0,0,INT(G31/F32))</f>
        <v>12</v>
      </c>
      <c r="J31" s="5803" t="str">
        <f>C30</f>
        <v>Saucières</v>
      </c>
      <c r="K31" s="5765">
        <f>G31-(I31*F32)</f>
        <v>0.30000000000000071</v>
      </c>
      <c r="L31" s="5766"/>
    </row>
    <row r="32" spans="2:13" ht="15.75">
      <c r="B32" s="5733"/>
      <c r="C32" s="5742" t="s">
        <v>6798</v>
      </c>
      <c r="D32" s="5804">
        <v>35</v>
      </c>
      <c r="E32" s="5763" t="s">
        <v>345</v>
      </c>
      <c r="F32" s="5729">
        <f>IF(ISBLANK(D32),0,D32/INDEX(B35:G35,MATCH(E32,B34:G34,0)))</f>
        <v>0.35</v>
      </c>
      <c r="G32" s="5764"/>
      <c r="H32" s="5764"/>
      <c r="I32" s="5797"/>
      <c r="J32" s="5803"/>
      <c r="K32" s="5765"/>
      <c r="L32" s="5766"/>
    </row>
    <row r="33" spans="2:13">
      <c r="B33" s="5769"/>
      <c r="C33" s="5770"/>
      <c r="D33" s="5771"/>
      <c r="E33" s="5772"/>
      <c r="F33" s="5773"/>
      <c r="G33" s="5774"/>
      <c r="H33" s="5775"/>
      <c r="I33" s="5776"/>
      <c r="J33" s="5776"/>
      <c r="K33" s="5776"/>
      <c r="L33" s="5777" t="s">
        <v>6804</v>
      </c>
    </row>
    <row r="34" spans="2:13" ht="15">
      <c r="B34" s="5778" t="s">
        <v>1515</v>
      </c>
      <c r="C34" s="5779" t="s">
        <v>766</v>
      </c>
      <c r="D34" s="5779" t="s">
        <v>134</v>
      </c>
      <c r="E34" s="5779" t="s">
        <v>343</v>
      </c>
      <c r="F34" s="5779" t="s">
        <v>345</v>
      </c>
      <c r="G34" s="5780" t="s">
        <v>347</v>
      </c>
      <c r="H34" s="5781" t="s">
        <v>6805</v>
      </c>
      <c r="I34" s="5782"/>
      <c r="J34" s="5782"/>
      <c r="K34" s="5782"/>
      <c r="L34" s="5783"/>
    </row>
    <row r="35" spans="2:13" ht="13.5" thickBot="1">
      <c r="B35" s="5784">
        <v>1000</v>
      </c>
      <c r="C35" s="5785">
        <v>1</v>
      </c>
      <c r="D35" s="5785">
        <v>1</v>
      </c>
      <c r="E35" s="5785">
        <v>10</v>
      </c>
      <c r="F35" s="5785">
        <v>100</v>
      </c>
      <c r="G35" s="5786">
        <v>1000</v>
      </c>
      <c r="H35" s="5787"/>
      <c r="I35" s="5788"/>
      <c r="J35" s="5788"/>
      <c r="K35" s="5788"/>
      <c r="L35" s="5789"/>
    </row>
    <row r="36" spans="2:13">
      <c r="B36" s="5790">
        <v>14</v>
      </c>
      <c r="C36" s="5790">
        <v>25</v>
      </c>
      <c r="D36" s="5790">
        <v>14</v>
      </c>
      <c r="E36" s="5790">
        <v>14</v>
      </c>
      <c r="F36" s="5791">
        <v>0.5</v>
      </c>
      <c r="G36" s="5790">
        <v>11</v>
      </c>
      <c r="H36" s="5790">
        <v>11</v>
      </c>
      <c r="I36" s="5790">
        <v>6</v>
      </c>
      <c r="J36" s="5790">
        <v>11</v>
      </c>
      <c r="K36" s="5790">
        <v>11</v>
      </c>
      <c r="L36" s="5790">
        <v>11</v>
      </c>
      <c r="M36" s="5792" t="s">
        <v>6806</v>
      </c>
    </row>
    <row r="37" spans="2:13">
      <c r="B37" s="5793">
        <f ca="1">CELL("largeur",B37)</f>
        <v>11</v>
      </c>
      <c r="C37" s="5793">
        <f t="shared" ref="C37:L37" ca="1" si="1">CELL("largeur",C37)</f>
        <v>11</v>
      </c>
      <c r="D37" s="5793">
        <f ca="1">CELL("largeur",D37)</f>
        <v>11</v>
      </c>
      <c r="E37" s="5793">
        <f ca="1">CELL("largeur",E37)</f>
        <v>11</v>
      </c>
      <c r="F37" s="5793">
        <f t="shared" ca="1" si="1"/>
        <v>11</v>
      </c>
      <c r="G37" s="5793">
        <f t="shared" ca="1" si="1"/>
        <v>11</v>
      </c>
      <c r="H37" s="5793">
        <f t="shared" ca="1" si="1"/>
        <v>11</v>
      </c>
      <c r="I37" s="5793">
        <f ca="1">CELL("largeur",I37)</f>
        <v>11</v>
      </c>
      <c r="J37" s="5793">
        <f ca="1">CELL("largeur",J37)</f>
        <v>11</v>
      </c>
      <c r="K37" s="5793">
        <f t="shared" ca="1" si="1"/>
        <v>11</v>
      </c>
      <c r="L37" s="5793">
        <f t="shared" ca="1" si="1"/>
        <v>11</v>
      </c>
      <c r="M37" s="5792" t="s">
        <v>6807</v>
      </c>
    </row>
    <row r="38" spans="2:13" ht="13.5" thickBot="1">
      <c r="B38" s="5719"/>
      <c r="C38" s="5719"/>
      <c r="D38" s="5719"/>
      <c r="E38" s="5719"/>
      <c r="F38" s="5719"/>
      <c r="G38" s="5719"/>
      <c r="H38" s="5719"/>
      <c r="I38" s="5719"/>
      <c r="J38" s="5719">
        <v>1</v>
      </c>
      <c r="K38" s="5719">
        <v>1</v>
      </c>
      <c r="L38" s="5719">
        <v>1</v>
      </c>
      <c r="M38" s="5719">
        <v>1</v>
      </c>
    </row>
    <row r="39" spans="2:13" ht="23.25">
      <c r="B39" s="5716" t="s">
        <v>6812</v>
      </c>
      <c r="C39" s="5717"/>
      <c r="D39" s="5717"/>
      <c r="E39" s="5717"/>
      <c r="F39" s="5717"/>
      <c r="G39" s="5717"/>
      <c r="H39" s="5717"/>
      <c r="I39" s="5717"/>
      <c r="J39" s="5717"/>
      <c r="K39" s="5717"/>
      <c r="L39" s="5718"/>
      <c r="M39" s="5719">
        <v>1</v>
      </c>
    </row>
    <row r="40" spans="2:13" ht="18.75">
      <c r="B40" s="5720" t="s">
        <v>6813</v>
      </c>
      <c r="C40" s="5721"/>
      <c r="D40" s="5721"/>
      <c r="E40" s="5721"/>
      <c r="F40" s="5721"/>
      <c r="G40" s="5721"/>
      <c r="H40" s="5721"/>
      <c r="I40" s="5721"/>
      <c r="J40" s="5721"/>
      <c r="K40" s="5721"/>
      <c r="L40" s="5722"/>
      <c r="M40" s="5719">
        <v>1</v>
      </c>
    </row>
    <row r="41" spans="2:13" ht="18.75">
      <c r="B41" s="5794" t="s">
        <v>6814</v>
      </c>
      <c r="C41" s="258"/>
      <c r="D41" s="258"/>
      <c r="E41" s="258"/>
      <c r="F41" s="258"/>
      <c r="G41" s="258"/>
      <c r="H41" s="258"/>
      <c r="I41" s="258"/>
      <c r="J41" s="258"/>
      <c r="K41" s="258"/>
      <c r="L41" s="5805" t="s">
        <v>6790</v>
      </c>
      <c r="M41" s="5719">
        <v>1</v>
      </c>
    </row>
    <row r="42" spans="2:13" ht="15.75">
      <c r="B42" s="5726" t="s">
        <v>90</v>
      </c>
      <c r="C42" s="5796" t="s">
        <v>1526</v>
      </c>
      <c r="D42" s="5727" t="s">
        <v>6792</v>
      </c>
      <c r="E42" s="5728" t="s">
        <v>6793</v>
      </c>
      <c r="F42" s="5729"/>
      <c r="G42" s="5730" t="s">
        <v>208</v>
      </c>
      <c r="H42" s="5730"/>
      <c r="I42" s="5731" t="s">
        <v>6815</v>
      </c>
      <c r="J42" s="5731"/>
      <c r="K42" s="5731"/>
      <c r="L42" s="5732"/>
      <c r="M42" s="5719">
        <v>1</v>
      </c>
    </row>
    <row r="43" spans="2:13" ht="15.75">
      <c r="B43" s="5733">
        <v>100</v>
      </c>
      <c r="C43" s="5734" t="s">
        <v>6816</v>
      </c>
      <c r="D43" s="5735">
        <v>1.5</v>
      </c>
      <c r="E43" s="5736" t="s">
        <v>299</v>
      </c>
      <c r="F43" s="5729"/>
      <c r="G43" s="5737">
        <f>D43*B43</f>
        <v>150</v>
      </c>
      <c r="H43" s="5738" t="str">
        <f>E43</f>
        <v>parts</v>
      </c>
      <c r="I43" s="5797">
        <f>IF(B43=0,0,INT(G43/D44))</f>
        <v>9</v>
      </c>
      <c r="J43" s="5798" t="str">
        <f>C42</f>
        <v>Tartes</v>
      </c>
      <c r="K43" s="5740">
        <f>G43-(I43*D44)</f>
        <v>6</v>
      </c>
      <c r="L43" s="5741" t="str">
        <f>E43</f>
        <v>parts</v>
      </c>
      <c r="M43" s="5719">
        <v>1</v>
      </c>
    </row>
    <row r="44" spans="2:13" ht="15.75">
      <c r="B44" s="5733"/>
      <c r="C44" s="5742" t="s">
        <v>6817</v>
      </c>
      <c r="D44" s="5743">
        <v>16</v>
      </c>
      <c r="E44" s="5799" t="str">
        <f>E43</f>
        <v>parts</v>
      </c>
      <c r="F44" s="5729"/>
      <c r="G44" s="5737"/>
      <c r="H44" s="5738"/>
      <c r="I44" s="5797"/>
      <c r="J44" s="5798"/>
      <c r="K44" s="5740"/>
      <c r="L44" s="5741"/>
      <c r="M44" s="5719">
        <v>1</v>
      </c>
    </row>
    <row r="45" spans="2:13">
      <c r="B45" s="5744"/>
      <c r="C45" s="5752"/>
      <c r="D45" s="5753"/>
      <c r="E45" s="5754"/>
      <c r="F45" s="5746"/>
      <c r="G45" s="5755"/>
      <c r="H45" s="5745"/>
      <c r="I45" s="5745"/>
      <c r="J45" s="5745"/>
      <c r="K45" s="5745"/>
      <c r="L45" s="5800" t="s">
        <v>6799</v>
      </c>
      <c r="M45" s="5719">
        <v>1</v>
      </c>
    </row>
    <row r="46" spans="2:13" ht="18.75">
      <c r="B46" s="5801" t="s">
        <v>6818</v>
      </c>
      <c r="C46" s="5806"/>
      <c r="D46" s="5806"/>
      <c r="E46" s="5806"/>
      <c r="F46" s="5806"/>
      <c r="G46" s="5806"/>
      <c r="H46" s="5806"/>
      <c r="I46" s="5806"/>
      <c r="J46" s="5806"/>
      <c r="K46" s="5806"/>
      <c r="L46" s="5807" t="s">
        <v>6800</v>
      </c>
      <c r="M46" s="5719">
        <v>1</v>
      </c>
    </row>
    <row r="47" spans="2:13" ht="15.75">
      <c r="B47" s="5726" t="s">
        <v>90</v>
      </c>
      <c r="C47" s="5796" t="s">
        <v>6811</v>
      </c>
      <c r="D47" s="5760" t="s">
        <v>6801</v>
      </c>
      <c r="E47" s="5761" t="s">
        <v>6802</v>
      </c>
      <c r="F47" s="5729"/>
      <c r="G47" s="5730" t="s">
        <v>208</v>
      </c>
      <c r="H47" s="5730"/>
      <c r="I47" s="5731" t="s">
        <v>6815</v>
      </c>
      <c r="J47" s="5731"/>
      <c r="K47" s="5731"/>
      <c r="L47" s="5732"/>
      <c r="M47" s="5719">
        <v>1</v>
      </c>
    </row>
    <row r="48" spans="2:13" ht="15.75">
      <c r="B48" s="5733">
        <v>100</v>
      </c>
      <c r="C48" s="5742" t="s">
        <v>6803</v>
      </c>
      <c r="D48" s="5762">
        <v>70</v>
      </c>
      <c r="E48" s="5763" t="s">
        <v>1515</v>
      </c>
      <c r="F48" s="5729">
        <f>IF(ISBLANK(D48),0,D48/INDEX(B52:G52,MATCH(E48,B51:G51,0)))</f>
        <v>7.0000000000000007E-2</v>
      </c>
      <c r="G48" s="5764">
        <f>F48*B48</f>
        <v>7.0000000000000009</v>
      </c>
      <c r="H48" s="5764"/>
      <c r="I48" s="5797">
        <f>IF(G48=0,0,INT(G48/F49))</f>
        <v>28</v>
      </c>
      <c r="J48" s="5803" t="str">
        <f>C47</f>
        <v>Saucières</v>
      </c>
      <c r="K48" s="5765">
        <f>G48-(I48*F49)</f>
        <v>0</v>
      </c>
      <c r="L48" s="5766"/>
      <c r="M48" s="5719">
        <v>1</v>
      </c>
    </row>
    <row r="49" spans="2:13" ht="15.75">
      <c r="B49" s="5733"/>
      <c r="C49" s="5742" t="s">
        <v>6798</v>
      </c>
      <c r="D49" s="5804">
        <v>25</v>
      </c>
      <c r="E49" s="5763" t="s">
        <v>345</v>
      </c>
      <c r="F49" s="5729">
        <f>IF(ISBLANK(D49),0,D49/INDEX(B52:G52,MATCH(E49,B51:G51,0)))</f>
        <v>0.25</v>
      </c>
      <c r="G49" s="5764"/>
      <c r="H49" s="5764"/>
      <c r="I49" s="5797"/>
      <c r="J49" s="5803"/>
      <c r="K49" s="5765"/>
      <c r="L49" s="5766"/>
      <c r="M49" s="5719">
        <v>1</v>
      </c>
    </row>
    <row r="50" spans="2:13">
      <c r="B50" s="5769"/>
      <c r="C50" s="5770"/>
      <c r="D50" s="5771"/>
      <c r="E50" s="5772"/>
      <c r="F50" s="5773"/>
      <c r="G50" s="5774"/>
      <c r="H50" s="5775"/>
      <c r="I50" s="5776"/>
      <c r="J50" s="5776"/>
      <c r="K50" s="5776"/>
      <c r="L50" s="5777" t="s">
        <v>6804</v>
      </c>
      <c r="M50" s="5719">
        <v>1</v>
      </c>
    </row>
    <row r="51" spans="2:13" ht="15">
      <c r="B51" s="5778" t="s">
        <v>1515</v>
      </c>
      <c r="C51" s="5779" t="s">
        <v>766</v>
      </c>
      <c r="D51" s="5779" t="s">
        <v>134</v>
      </c>
      <c r="E51" s="5779" t="s">
        <v>343</v>
      </c>
      <c r="F51" s="5779" t="s">
        <v>345</v>
      </c>
      <c r="G51" s="5780" t="s">
        <v>347</v>
      </c>
      <c r="H51" s="5781" t="s">
        <v>6805</v>
      </c>
      <c r="I51" s="5782"/>
      <c r="J51" s="5782"/>
      <c r="K51" s="5782"/>
      <c r="L51" s="5783"/>
      <c r="M51" s="5719">
        <v>1</v>
      </c>
    </row>
    <row r="52" spans="2:13" ht="13.5" thickBot="1">
      <c r="B52" s="5784">
        <v>1000</v>
      </c>
      <c r="C52" s="5785">
        <v>1</v>
      </c>
      <c r="D52" s="5785">
        <v>1</v>
      </c>
      <c r="E52" s="5785">
        <v>10</v>
      </c>
      <c r="F52" s="5785">
        <v>100</v>
      </c>
      <c r="G52" s="5786">
        <v>1000</v>
      </c>
      <c r="H52" s="5787"/>
      <c r="I52" s="5788"/>
      <c r="J52" s="5788"/>
      <c r="K52" s="5788"/>
      <c r="L52" s="5789"/>
      <c r="M52" s="5719">
        <v>1</v>
      </c>
    </row>
    <row r="53" spans="2:13">
      <c r="B53" s="5790">
        <v>14</v>
      </c>
      <c r="C53" s="5790">
        <v>25</v>
      </c>
      <c r="D53" s="5790">
        <v>14</v>
      </c>
      <c r="E53" s="5790">
        <v>14</v>
      </c>
      <c r="F53" s="5791">
        <v>0.5</v>
      </c>
      <c r="G53" s="5790">
        <v>11</v>
      </c>
      <c r="H53" s="5790">
        <v>11</v>
      </c>
      <c r="I53" s="5790">
        <v>6</v>
      </c>
      <c r="J53" s="5790">
        <v>11</v>
      </c>
      <c r="K53" s="5790">
        <v>11</v>
      </c>
      <c r="L53" s="5790">
        <v>11</v>
      </c>
      <c r="M53" s="5719">
        <v>1</v>
      </c>
    </row>
    <row r="54" spans="2:13">
      <c r="B54" s="5793">
        <f ca="1">CELL("largeur",B54)</f>
        <v>11</v>
      </c>
      <c r="C54" s="5793">
        <f t="shared" ref="C54:L54" ca="1" si="2">CELL("largeur",C54)</f>
        <v>11</v>
      </c>
      <c r="D54" s="5793">
        <f ca="1">CELL("largeur",D54)</f>
        <v>11</v>
      </c>
      <c r="E54" s="5793">
        <f ca="1">CELL("largeur",E54)</f>
        <v>11</v>
      </c>
      <c r="F54" s="5793">
        <f t="shared" ca="1" si="2"/>
        <v>11</v>
      </c>
      <c r="G54" s="5793">
        <f t="shared" ca="1" si="2"/>
        <v>11</v>
      </c>
      <c r="H54" s="5793">
        <f t="shared" ca="1" si="2"/>
        <v>11</v>
      </c>
      <c r="I54" s="5793">
        <f ca="1">CELL("largeur",I54)</f>
        <v>11</v>
      </c>
      <c r="J54" s="5793">
        <f ca="1">CELL("largeur",J54)</f>
        <v>11</v>
      </c>
      <c r="K54" s="5793">
        <f t="shared" ca="1" si="2"/>
        <v>11</v>
      </c>
      <c r="L54" s="5793">
        <f t="shared" ca="1" si="2"/>
        <v>11</v>
      </c>
      <c r="M54" s="5719">
        <v>1</v>
      </c>
    </row>
    <row r="55" spans="2:13">
      <c r="B55" s="5719"/>
      <c r="C55" s="5719"/>
      <c r="D55" s="5719"/>
      <c r="E55" s="5719"/>
      <c r="F55" s="5719"/>
      <c r="G55" s="5719"/>
      <c r="H55" s="5719"/>
      <c r="I55" s="5719"/>
      <c r="J55" s="5719">
        <v>1</v>
      </c>
      <c r="K55" s="5719">
        <v>1</v>
      </c>
      <c r="L55" s="5719">
        <v>1</v>
      </c>
      <c r="M55" s="5719">
        <v>1</v>
      </c>
    </row>
  </sheetData>
  <mergeCells count="60">
    <mergeCell ref="H51:L52"/>
    <mergeCell ref="K43:K44"/>
    <mergeCell ref="L43:L44"/>
    <mergeCell ref="G47:H47"/>
    <mergeCell ref="I47:L47"/>
    <mergeCell ref="B48:B49"/>
    <mergeCell ref="G48:H49"/>
    <mergeCell ref="I48:I49"/>
    <mergeCell ref="J48:J49"/>
    <mergeCell ref="K48:K49"/>
    <mergeCell ref="H34:L35"/>
    <mergeCell ref="B39:L39"/>
    <mergeCell ref="B40:L40"/>
    <mergeCell ref="G42:H42"/>
    <mergeCell ref="I42:L42"/>
    <mergeCell ref="B43:B44"/>
    <mergeCell ref="G43:G44"/>
    <mergeCell ref="H43:H44"/>
    <mergeCell ref="I43:I44"/>
    <mergeCell ref="J43:J44"/>
    <mergeCell ref="G30:H30"/>
    <mergeCell ref="I30:L30"/>
    <mergeCell ref="B31:B32"/>
    <mergeCell ref="G31:H32"/>
    <mergeCell ref="I31:I32"/>
    <mergeCell ref="J31:J32"/>
    <mergeCell ref="K31:K32"/>
    <mergeCell ref="B23:L23"/>
    <mergeCell ref="G25:H25"/>
    <mergeCell ref="I25:L25"/>
    <mergeCell ref="B26:B27"/>
    <mergeCell ref="G26:G27"/>
    <mergeCell ref="H26:H27"/>
    <mergeCell ref="I26:I27"/>
    <mergeCell ref="J26:J27"/>
    <mergeCell ref="K26:K27"/>
    <mergeCell ref="L26:L27"/>
    <mergeCell ref="B14:B15"/>
    <mergeCell ref="G14:H15"/>
    <mergeCell ref="I14:I15"/>
    <mergeCell ref="J14:J15"/>
    <mergeCell ref="H17:K18"/>
    <mergeCell ref="B22:L22"/>
    <mergeCell ref="G9:G10"/>
    <mergeCell ref="H9:H10"/>
    <mergeCell ref="I9:I10"/>
    <mergeCell ref="J9:J10"/>
    <mergeCell ref="K9:K10"/>
    <mergeCell ref="G13:H13"/>
    <mergeCell ref="I13:K13"/>
    <mergeCell ref="B2:K2"/>
    <mergeCell ref="B3:K3"/>
    <mergeCell ref="G5:H5"/>
    <mergeCell ref="I5:K5"/>
    <mergeCell ref="B6:B7"/>
    <mergeCell ref="G6:G7"/>
    <mergeCell ref="H6:H7"/>
    <mergeCell ref="I6:I7"/>
    <mergeCell ref="J6:J7"/>
    <mergeCell ref="K6:K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F8677-06DE-4D21-BA3A-3AB6C0982EDF}">
  <dimension ref="A2:AN56"/>
  <sheetViews>
    <sheetView workbookViewId="0">
      <selection activeCell="O4" sqref="O4"/>
    </sheetView>
  </sheetViews>
  <sheetFormatPr baseColWidth="10" defaultRowHeight="12.75"/>
  <cols>
    <col min="1" max="1" width="3.5703125" style="2087" customWidth="1"/>
    <col min="2" max="2" width="8.7109375" style="2087" customWidth="1"/>
    <col min="3" max="3" width="25.7109375" style="2087" customWidth="1"/>
    <col min="4" max="5" width="8.7109375" style="2087" customWidth="1"/>
    <col min="6" max="8" width="18.7109375" style="2087" customWidth="1"/>
    <col min="9" max="9" width="3.42578125" style="2087" customWidth="1"/>
    <col min="10" max="18" width="11.42578125" style="2087"/>
    <col min="19" max="19" width="20.7109375" style="2087" customWidth="1"/>
    <col min="20" max="16384" width="11.42578125" style="2087"/>
  </cols>
  <sheetData>
    <row r="2" spans="1:33" ht="12.75" customHeight="1">
      <c r="B2" s="3897" t="s">
        <v>1486</v>
      </c>
      <c r="C2" s="3898"/>
      <c r="D2" s="3898"/>
      <c r="E2" s="3898"/>
      <c r="F2" s="3898"/>
      <c r="G2" s="3898"/>
      <c r="H2" s="3898"/>
      <c r="I2" s="3899"/>
    </row>
    <row r="3" spans="1:33" ht="12.75" customHeight="1">
      <c r="B3" s="3900"/>
      <c r="C3" s="3901"/>
      <c r="D3" s="3901"/>
      <c r="E3" s="3901"/>
      <c r="F3" s="3901"/>
      <c r="G3" s="3901"/>
      <c r="H3" s="3901"/>
      <c r="I3" s="3902"/>
    </row>
    <row r="4" spans="1:33" ht="12.75" customHeight="1">
      <c r="B4" s="3900"/>
      <c r="C4" s="3901"/>
      <c r="D4" s="3901"/>
      <c r="E4" s="3901"/>
      <c r="F4" s="3901"/>
      <c r="G4" s="3901"/>
      <c r="H4" s="3901"/>
      <c r="I4" s="3902"/>
    </row>
    <row r="5" spans="1:33" ht="12.75" customHeight="1">
      <c r="B5" s="3900"/>
      <c r="C5" s="3901"/>
      <c r="D5" s="3901"/>
      <c r="E5" s="3901"/>
      <c r="F5" s="3901"/>
      <c r="G5" s="3901"/>
      <c r="H5" s="3901"/>
      <c r="I5" s="3902"/>
    </row>
    <row r="6" spans="1:33" ht="12.75" customHeight="1">
      <c r="B6" s="3903"/>
      <c r="C6" s="3904"/>
      <c r="D6" s="3904"/>
      <c r="E6" s="3904"/>
      <c r="F6" s="3904"/>
      <c r="G6" s="3904"/>
      <c r="H6" s="3904"/>
      <c r="I6" s="3905"/>
    </row>
    <row r="7" spans="1:33" ht="13.5" thickBot="1"/>
    <row r="8" spans="1:33" ht="15" customHeight="1">
      <c r="A8" s="3906" t="s">
        <v>550</v>
      </c>
      <c r="B8" s="3908" t="s">
        <v>1487</v>
      </c>
      <c r="C8" s="3908"/>
      <c r="D8" s="3908"/>
      <c r="E8" s="3908"/>
      <c r="F8" s="3908"/>
      <c r="G8" s="3908"/>
      <c r="H8" s="3908"/>
      <c r="I8" s="3909"/>
      <c r="K8" s="3912" t="s">
        <v>1628</v>
      </c>
      <c r="L8" s="3913"/>
      <c r="M8" s="3913"/>
      <c r="N8" s="3913"/>
      <c r="O8" s="2095"/>
      <c r="P8" s="2095"/>
      <c r="Q8" s="2095"/>
      <c r="R8" s="2096"/>
      <c r="T8" s="3914" t="s">
        <v>550</v>
      </c>
      <c r="U8" s="3893" t="s">
        <v>1489</v>
      </c>
      <c r="V8" s="3893"/>
      <c r="W8" s="3893"/>
      <c r="X8" s="3893"/>
      <c r="Y8" s="3893"/>
      <c r="Z8" s="3893"/>
      <c r="AA8" s="3893"/>
      <c r="AB8" s="3893"/>
      <c r="AC8" s="3893"/>
      <c r="AD8" s="3893"/>
      <c r="AE8" s="3893"/>
      <c r="AF8" s="3893"/>
      <c r="AG8" s="3894"/>
    </row>
    <row r="9" spans="1:33" ht="15" customHeight="1">
      <c r="A9" s="3907"/>
      <c r="B9" s="3910"/>
      <c r="C9" s="3910"/>
      <c r="D9" s="3910"/>
      <c r="E9" s="3910"/>
      <c r="F9" s="3910"/>
      <c r="G9" s="3910"/>
      <c r="H9" s="3910"/>
      <c r="I9" s="3911"/>
      <c r="K9" s="2097"/>
      <c r="L9" s="2098"/>
      <c r="M9" s="2099"/>
      <c r="N9" s="2099"/>
      <c r="O9" s="2099"/>
      <c r="P9" s="2099"/>
      <c r="Q9" s="2099"/>
      <c r="R9" s="2100"/>
      <c r="T9" s="3915"/>
      <c r="U9" s="3895"/>
      <c r="V9" s="3895"/>
      <c r="W9" s="3895"/>
      <c r="X9" s="3895"/>
      <c r="Y9" s="3895"/>
      <c r="Z9" s="3895"/>
      <c r="AA9" s="3895"/>
      <c r="AB9" s="3895"/>
      <c r="AC9" s="3895"/>
      <c r="AD9" s="3895"/>
      <c r="AE9" s="3895"/>
      <c r="AF9" s="3895"/>
      <c r="AG9" s="3896"/>
    </row>
    <row r="10" spans="1:33" s="2101" customFormat="1" ht="15" customHeight="1">
      <c r="A10" s="3916" t="s">
        <v>1490</v>
      </c>
      <c r="B10" s="3918" t="s">
        <v>1629</v>
      </c>
      <c r="C10" s="3918"/>
      <c r="D10" s="3919" t="s">
        <v>1488</v>
      </c>
      <c r="E10" s="3919"/>
      <c r="F10" s="3919"/>
      <c r="G10" s="3919"/>
      <c r="H10" s="3920"/>
      <c r="I10" s="3921">
        <v>1</v>
      </c>
      <c r="K10" s="2102"/>
      <c r="L10" s="2103" t="s">
        <v>1491</v>
      </c>
      <c r="M10" s="2104"/>
      <c r="N10" s="2104"/>
      <c r="O10" s="2104"/>
      <c r="P10" s="2104"/>
      <c r="Q10" s="2104"/>
      <c r="R10" s="2105"/>
      <c r="T10" s="3916" t="s">
        <v>1490</v>
      </c>
      <c r="U10" s="2106" t="s">
        <v>1492</v>
      </c>
      <c r="V10" s="2107" t="s">
        <v>1493</v>
      </c>
      <c r="W10" s="2107"/>
      <c r="X10" s="2108"/>
      <c r="Y10" s="2109"/>
      <c r="Z10" s="2109"/>
      <c r="AA10" s="2109"/>
      <c r="AB10" s="2109"/>
      <c r="AC10" s="2109"/>
      <c r="AD10" s="2109"/>
      <c r="AE10" s="2109"/>
      <c r="AF10" s="2109"/>
      <c r="AG10" s="2110"/>
    </row>
    <row r="11" spans="1:33" s="2101" customFormat="1" ht="15" customHeight="1" thickBot="1">
      <c r="A11" s="3916"/>
      <c r="B11" s="2111" t="s">
        <v>1494</v>
      </c>
      <c r="C11" s="2112"/>
      <c r="D11" s="2112"/>
      <c r="E11" s="2112"/>
      <c r="F11" s="2113"/>
      <c r="G11" s="2113" t="s">
        <v>1495</v>
      </c>
      <c r="H11" s="2352"/>
      <c r="I11" s="3922"/>
      <c r="K11" s="2114"/>
      <c r="L11" s="2104" t="s">
        <v>1496</v>
      </c>
      <c r="M11" s="2104"/>
      <c r="N11" s="2104"/>
      <c r="O11" s="2104"/>
      <c r="P11" s="2104"/>
      <c r="Q11" s="2104"/>
      <c r="R11" s="2105"/>
      <c r="T11" s="3916"/>
      <c r="U11" s="2115"/>
      <c r="V11" s="2116"/>
      <c r="W11" s="2116"/>
      <c r="X11" s="2117"/>
      <c r="Y11" s="2117"/>
      <c r="Z11" s="2117"/>
      <c r="AA11" s="2117"/>
      <c r="AB11" s="2117"/>
      <c r="AC11" s="2117"/>
      <c r="AD11" s="2117"/>
      <c r="AE11" s="2117"/>
      <c r="AF11" s="2117"/>
      <c r="AG11" s="2118"/>
    </row>
    <row r="12" spans="1:33" s="2101" customFormat="1" ht="15" customHeight="1">
      <c r="A12" s="3916"/>
      <c r="B12" s="2119">
        <v>6</v>
      </c>
      <c r="C12" s="2120"/>
      <c r="D12" s="2120"/>
      <c r="E12" s="2121"/>
      <c r="F12" s="2122"/>
      <c r="G12" s="3923">
        <v>7</v>
      </c>
      <c r="H12" s="3924" t="s">
        <v>490</v>
      </c>
      <c r="I12" s="3925" t="str">
        <f>B8</f>
        <v>NOM DE LA RECETTE</v>
      </c>
      <c r="K12" s="2097"/>
      <c r="L12" s="2104"/>
      <c r="M12" s="2104" t="s">
        <v>1497</v>
      </c>
      <c r="N12" s="2104"/>
      <c r="O12" s="2104"/>
      <c r="P12" s="2104"/>
      <c r="Q12" s="2104"/>
      <c r="R12" s="2105"/>
      <c r="T12" s="3916"/>
      <c r="U12" s="2123" t="s">
        <v>834</v>
      </c>
      <c r="V12" s="2124" t="s">
        <v>1498</v>
      </c>
      <c r="W12" s="2125"/>
      <c r="X12" s="2125" t="s">
        <v>1499</v>
      </c>
      <c r="Y12" s="2117"/>
      <c r="Z12" s="2117"/>
      <c r="AA12" s="2117"/>
      <c r="AB12" s="2117"/>
      <c r="AC12" s="2117"/>
      <c r="AD12" s="2117"/>
      <c r="AE12" s="2117"/>
      <c r="AF12" s="2117"/>
      <c r="AG12" s="2118"/>
    </row>
    <row r="13" spans="1:33" s="2101" customFormat="1" ht="15" customHeight="1" thickBot="1">
      <c r="A13" s="3916"/>
      <c r="B13" s="2126" t="s">
        <v>490</v>
      </c>
      <c r="C13" s="2120"/>
      <c r="D13" s="2120"/>
      <c r="E13" s="2121"/>
      <c r="F13" s="2122"/>
      <c r="G13" s="3923"/>
      <c r="H13" s="3924"/>
      <c r="I13" s="3925"/>
      <c r="K13" s="2097"/>
      <c r="L13" s="2104"/>
      <c r="M13" s="2104" t="s">
        <v>1500</v>
      </c>
      <c r="N13" s="2104"/>
      <c r="O13" s="2104"/>
      <c r="P13" s="2104"/>
      <c r="Q13" s="2104"/>
      <c r="R13" s="2105"/>
      <c r="T13" s="3916"/>
      <c r="U13" s="2127"/>
      <c r="V13" s="2124"/>
      <c r="W13" s="2125"/>
      <c r="X13" s="2116"/>
      <c r="Y13" s="2117"/>
      <c r="Z13" s="2117"/>
      <c r="AA13" s="2117"/>
      <c r="AB13" s="2117"/>
      <c r="AC13" s="2117"/>
      <c r="AD13" s="2117"/>
      <c r="AE13" s="2117"/>
      <c r="AF13" s="2117"/>
      <c r="AG13" s="2118"/>
    </row>
    <row r="14" spans="1:33" s="2101" customFormat="1" ht="15" customHeight="1">
      <c r="A14" s="3916"/>
      <c r="B14" s="2128"/>
      <c r="C14" s="2129" t="s">
        <v>1501</v>
      </c>
      <c r="D14" s="2129" t="s">
        <v>1502</v>
      </c>
      <c r="E14" s="3927" t="s">
        <v>1503</v>
      </c>
      <c r="F14" s="3927"/>
      <c r="G14" s="2130"/>
      <c r="H14" s="2353"/>
      <c r="I14" s="3925"/>
      <c r="K14" s="2114"/>
      <c r="L14" s="2104" t="s">
        <v>1504</v>
      </c>
      <c r="M14" s="2104"/>
      <c r="N14" s="2104"/>
      <c r="O14" s="2104"/>
      <c r="P14" s="2104"/>
      <c r="Q14" s="2104"/>
      <c r="R14" s="2105"/>
      <c r="T14" s="3916"/>
      <c r="U14" s="2127" t="s">
        <v>848</v>
      </c>
      <c r="V14" s="2124" t="s">
        <v>1505</v>
      </c>
      <c r="W14" s="2125" t="s">
        <v>1506</v>
      </c>
      <c r="X14" s="2116"/>
      <c r="Y14" s="2117"/>
      <c r="Z14" s="2117"/>
      <c r="AA14" s="2117"/>
      <c r="AB14" s="2117"/>
      <c r="AC14" s="2117"/>
      <c r="AD14" s="2117"/>
      <c r="AE14" s="2117"/>
      <c r="AF14" s="2117"/>
      <c r="AG14" s="2118"/>
    </row>
    <row r="15" spans="1:33" s="2101" customFormat="1" ht="15" customHeight="1">
      <c r="A15" s="3916"/>
      <c r="B15" s="2131" t="s">
        <v>848</v>
      </c>
      <c r="C15" s="2132" t="s">
        <v>834</v>
      </c>
      <c r="D15" s="2133"/>
      <c r="E15" s="2131" t="s">
        <v>862</v>
      </c>
      <c r="F15" s="2354"/>
      <c r="G15" s="2354"/>
      <c r="H15" s="2355"/>
      <c r="I15" s="3925"/>
      <c r="K15" s="2114"/>
      <c r="L15" s="2104"/>
      <c r="M15" s="2136"/>
      <c r="N15" s="2136" t="s">
        <v>1507</v>
      </c>
      <c r="O15" s="2137">
        <f>B12</f>
        <v>6</v>
      </c>
      <c r="P15" s="2104" t="s">
        <v>490</v>
      </c>
      <c r="Q15" s="2104"/>
      <c r="R15" s="2105"/>
      <c r="S15" s="2356" t="s">
        <v>1405</v>
      </c>
      <c r="T15" s="3916"/>
      <c r="U15" s="2127"/>
      <c r="V15" s="2124"/>
      <c r="W15" s="2138" t="s">
        <v>1508</v>
      </c>
      <c r="X15" s="2116"/>
      <c r="Y15" s="2117"/>
      <c r="Z15" s="2117"/>
      <c r="AA15" s="2117"/>
      <c r="AB15" s="2117"/>
      <c r="AC15" s="2117"/>
      <c r="AD15" s="2117"/>
      <c r="AE15" s="2117"/>
      <c r="AF15" s="2117"/>
      <c r="AG15" s="2118"/>
    </row>
    <row r="16" spans="1:33" s="2101" customFormat="1" ht="15" customHeight="1">
      <c r="A16" s="3916"/>
      <c r="B16" s="2139">
        <v>1.8</v>
      </c>
      <c r="C16" s="2357" t="s">
        <v>1630</v>
      </c>
      <c r="D16" s="2358">
        <f>IF(B16="","",IF(ISTEXT(B16),B16,(B16/B12)*G12))</f>
        <v>2.1</v>
      </c>
      <c r="E16" s="2359" t="s">
        <v>1515</v>
      </c>
      <c r="F16" s="2360" t="s">
        <v>1631</v>
      </c>
      <c r="G16" s="2361"/>
      <c r="H16" s="2362"/>
      <c r="I16" s="3925"/>
      <c r="K16" s="2097"/>
      <c r="L16" s="2098"/>
      <c r="M16" s="2136"/>
      <c r="N16" s="2136" t="s">
        <v>1509</v>
      </c>
      <c r="O16" s="2140">
        <f>G12</f>
        <v>7</v>
      </c>
      <c r="P16" s="2104" t="s">
        <v>490</v>
      </c>
      <c r="Q16" s="2104"/>
      <c r="R16" s="2105"/>
      <c r="S16" s="2363" t="s">
        <v>1632</v>
      </c>
      <c r="T16" s="3916"/>
      <c r="U16" s="2116"/>
      <c r="V16" s="2116"/>
      <c r="W16" s="2125" t="s">
        <v>1510</v>
      </c>
      <c r="X16" s="2116"/>
      <c r="Y16" s="2117"/>
      <c r="Z16" s="2117"/>
      <c r="AA16" s="2117"/>
      <c r="AB16" s="2117"/>
      <c r="AC16" s="2141"/>
      <c r="AD16" s="2125"/>
      <c r="AE16" s="2117"/>
      <c r="AF16" s="2142"/>
      <c r="AG16" s="2143"/>
    </row>
    <row r="17" spans="1:40" s="2101" customFormat="1" ht="15" customHeight="1">
      <c r="A17" s="3916"/>
      <c r="B17" s="2139">
        <v>2</v>
      </c>
      <c r="C17" s="2357"/>
      <c r="D17" s="2358">
        <f>IF(B17="","",IF(ISTEXT(B17),B17,(B17/B12)*G12))</f>
        <v>2.333333333333333</v>
      </c>
      <c r="E17" s="2359"/>
      <c r="F17" s="2360"/>
      <c r="G17" s="2361"/>
      <c r="H17" s="2362"/>
      <c r="I17" s="3925"/>
      <c r="K17" s="2097"/>
      <c r="L17" s="2144" t="s">
        <v>1511</v>
      </c>
      <c r="M17" s="2104"/>
      <c r="N17" s="2104"/>
      <c r="O17" s="2104"/>
      <c r="P17" s="2104"/>
      <c r="Q17" s="2104"/>
      <c r="R17" s="2105"/>
      <c r="T17" s="3916"/>
      <c r="U17" s="2116"/>
      <c r="V17" s="2116"/>
      <c r="W17" s="2116"/>
      <c r="X17" s="2116"/>
      <c r="Y17" s="2117"/>
      <c r="Z17" s="2117"/>
      <c r="AA17" s="2117"/>
      <c r="AB17" s="2117"/>
      <c r="AC17" s="2117"/>
      <c r="AD17" s="2117"/>
      <c r="AE17" s="2117"/>
      <c r="AF17" s="2117"/>
      <c r="AG17" s="2118"/>
    </row>
    <row r="18" spans="1:40" s="2101" customFormat="1" ht="15" customHeight="1" thickBot="1">
      <c r="A18" s="3916"/>
      <c r="B18" s="2139"/>
      <c r="C18" s="2364"/>
      <c r="D18" s="2358" t="str">
        <f>IF(B18="","",IF(ISTEXT(B18),B18,(B18/B12)*G12))</f>
        <v/>
      </c>
      <c r="E18" s="2359"/>
      <c r="F18" s="2360"/>
      <c r="G18" s="2361"/>
      <c r="H18" s="2362"/>
      <c r="I18" s="3925"/>
      <c r="K18" s="2097"/>
      <c r="L18" s="3928" t="s">
        <v>1512</v>
      </c>
      <c r="M18" s="3928"/>
      <c r="N18" s="3928"/>
      <c r="O18" s="2104" t="s">
        <v>1513</v>
      </c>
      <c r="P18" s="2104"/>
      <c r="Q18" s="2104"/>
      <c r="R18" s="2105"/>
      <c r="T18" s="3916"/>
      <c r="U18" s="2127" t="s">
        <v>862</v>
      </c>
      <c r="V18" s="2124" t="s">
        <v>1514</v>
      </c>
      <c r="W18" s="2141" t="s">
        <v>212</v>
      </c>
      <c r="X18" s="2141" t="s">
        <v>134</v>
      </c>
      <c r="Y18" s="2141" t="s">
        <v>1515</v>
      </c>
      <c r="Z18" s="2141" t="s">
        <v>1516</v>
      </c>
      <c r="AA18" s="2125" t="s">
        <v>1517</v>
      </c>
      <c r="AB18" s="2117"/>
      <c r="AC18" s="2141" t="s">
        <v>1518</v>
      </c>
      <c r="AD18" s="2125" t="s">
        <v>1519</v>
      </c>
      <c r="AE18" s="2117"/>
      <c r="AF18" s="2117"/>
      <c r="AG18" s="2118"/>
    </row>
    <row r="19" spans="1:40" s="2101" customFormat="1" ht="15" customHeight="1">
      <c r="A19" s="3916"/>
      <c r="B19" s="2139">
        <v>3</v>
      </c>
      <c r="C19" s="2364"/>
      <c r="D19" s="2358">
        <f>IF(B19="","",IF(ISTEXT(B19),B19,(B19/B12)*G12))</f>
        <v>3.5</v>
      </c>
      <c r="E19" s="2359"/>
      <c r="F19" s="2360"/>
      <c r="G19" s="2361"/>
      <c r="H19" s="2362"/>
      <c r="I19" s="3925"/>
      <c r="K19" s="2097"/>
      <c r="L19" s="3929" t="s">
        <v>1520</v>
      </c>
      <c r="M19" s="3929"/>
      <c r="N19" s="3929"/>
      <c r="O19" s="2134"/>
      <c r="P19" s="2134"/>
      <c r="Q19" s="2104"/>
      <c r="R19" s="2105"/>
      <c r="T19" s="3916"/>
      <c r="U19" s="2145"/>
      <c r="V19" s="2124"/>
      <c r="W19" s="2125"/>
      <c r="X19" s="2116"/>
      <c r="Y19" s="2117"/>
      <c r="Z19" s="2117"/>
      <c r="AA19" s="2117"/>
      <c r="AB19" s="2117"/>
      <c r="AC19" s="2117"/>
      <c r="AD19" s="2117"/>
      <c r="AE19" s="2117"/>
      <c r="AF19" s="2117"/>
      <c r="AG19" s="2118"/>
    </row>
    <row r="20" spans="1:40" s="2101" customFormat="1" ht="15" customHeight="1">
      <c r="A20" s="3916"/>
      <c r="B20" s="2139">
        <v>8</v>
      </c>
      <c r="C20" s="2357"/>
      <c r="D20" s="2358">
        <f>IF(B20="","",IF(ISTEXT(B20),B20,(B20/B12)*G12))</f>
        <v>9.3333333333333321</v>
      </c>
      <c r="E20" s="2359"/>
      <c r="F20" s="2360"/>
      <c r="G20" s="2361"/>
      <c r="H20" s="2362"/>
      <c r="I20" s="3925"/>
      <c r="K20" s="2146" t="s">
        <v>1521</v>
      </c>
      <c r="L20" s="2134" t="s">
        <v>1522</v>
      </c>
      <c r="M20" s="2104"/>
      <c r="N20" s="2104"/>
      <c r="O20" s="2104"/>
      <c r="P20" s="2104"/>
      <c r="Q20" s="2104"/>
      <c r="R20" s="2105"/>
      <c r="T20" s="3916"/>
      <c r="U20" s="2147"/>
      <c r="V20" s="2148">
        <v>10</v>
      </c>
      <c r="W20" s="2124" t="s">
        <v>1523</v>
      </c>
      <c r="X20" s="2116"/>
      <c r="Y20" s="2125" t="s">
        <v>1524</v>
      </c>
      <c r="Z20" s="2149"/>
      <c r="AA20" s="2149"/>
      <c r="AB20" s="2149"/>
      <c r="AC20" s="2149"/>
      <c r="AD20" s="2149"/>
      <c r="AE20" s="2149"/>
      <c r="AF20" s="2116"/>
      <c r="AG20" s="2150"/>
    </row>
    <row r="21" spans="1:40" s="2101" customFormat="1" ht="15" customHeight="1">
      <c r="A21" s="3916"/>
      <c r="B21" s="2139">
        <v>1</v>
      </c>
      <c r="C21" s="2357"/>
      <c r="D21" s="2358">
        <f>IF(B21="","",IF(ISTEXT(B21),B21,(B21/B12)*G12))</f>
        <v>1.1666666666666665</v>
      </c>
      <c r="E21" s="2359"/>
      <c r="F21" s="2360"/>
      <c r="G21" s="2361"/>
      <c r="H21" s="2362"/>
      <c r="I21" s="3925"/>
      <c r="K21" s="2114"/>
      <c r="L21" s="2134" t="s">
        <v>1525</v>
      </c>
      <c r="M21" s="2104"/>
      <c r="N21" s="2104"/>
      <c r="O21" s="2104"/>
      <c r="P21" s="2104"/>
      <c r="Q21" s="2104"/>
      <c r="R21" s="2105"/>
      <c r="T21" s="3916"/>
      <c r="U21" s="2151"/>
      <c r="V21" s="2116"/>
      <c r="W21" s="2116"/>
      <c r="X21" s="2116"/>
      <c r="Y21" s="2151" t="s">
        <v>490</v>
      </c>
      <c r="Z21" s="2116"/>
      <c r="AA21" s="2151" t="s">
        <v>212</v>
      </c>
      <c r="AB21" s="2116"/>
      <c r="AC21" s="2151" t="s">
        <v>1526</v>
      </c>
      <c r="AD21" s="2116"/>
      <c r="AE21" s="2151" t="s">
        <v>1527</v>
      </c>
      <c r="AF21" s="2116"/>
      <c r="AG21" s="2150"/>
    </row>
    <row r="22" spans="1:40" s="2101" customFormat="1" ht="15" customHeight="1" thickBot="1">
      <c r="A22" s="3916"/>
      <c r="B22" s="2139"/>
      <c r="C22" s="2357"/>
      <c r="D22" s="2358" t="str">
        <f>IF(B22="","",IF(ISTEXT(B22),B22,(B22/B12)*G12))</f>
        <v/>
      </c>
      <c r="E22" s="2359"/>
      <c r="F22" s="2360"/>
      <c r="G22" s="2361"/>
      <c r="H22" s="2362"/>
      <c r="I22" s="3925"/>
      <c r="K22" s="2097"/>
      <c r="L22" s="2134" t="s">
        <v>1528</v>
      </c>
      <c r="M22" s="2104"/>
      <c r="N22" s="2104"/>
      <c r="O22" s="2104"/>
      <c r="P22" s="2104"/>
      <c r="Q22" s="2104"/>
      <c r="R22" s="2105"/>
      <c r="T22" s="3916"/>
      <c r="U22" s="2111" t="s">
        <v>1494</v>
      </c>
      <c r="V22" s="2116"/>
      <c r="W22" s="2116"/>
      <c r="X22" s="2116"/>
      <c r="Y22" s="2116"/>
      <c r="Z22" s="2116"/>
      <c r="AA22" s="2116"/>
      <c r="AB22" s="2116"/>
      <c r="AC22" s="2116"/>
      <c r="AD22" s="2116"/>
      <c r="AE22" s="2116"/>
      <c r="AF22" s="2116"/>
      <c r="AG22" s="2105"/>
    </row>
    <row r="23" spans="1:40" s="2101" customFormat="1" ht="15" customHeight="1" thickBot="1">
      <c r="A23" s="3916"/>
      <c r="B23" s="2139"/>
      <c r="C23" s="2357"/>
      <c r="D23" s="2358" t="str">
        <f>IF(B23="","",IF(ISTEXT(B23),B23,(B23/B12)*G12))</f>
        <v/>
      </c>
      <c r="E23" s="2359"/>
      <c r="F23" s="2360"/>
      <c r="G23" s="2361"/>
      <c r="H23" s="2362"/>
      <c r="I23" s="3925"/>
      <c r="K23" s="2097"/>
      <c r="L23" s="2134" t="s">
        <v>1529</v>
      </c>
      <c r="M23" s="2104"/>
      <c r="N23" s="2104"/>
      <c r="O23" s="2104"/>
      <c r="P23" s="2104"/>
      <c r="Q23" s="2104"/>
      <c r="R23" s="2105"/>
      <c r="T23" s="3916"/>
      <c r="U23" s="2152">
        <v>10</v>
      </c>
      <c r="V23" s="2153" t="s">
        <v>1530</v>
      </c>
      <c r="W23" s="2153"/>
      <c r="X23" s="2154"/>
      <c r="Y23" s="2116"/>
      <c r="Z23" s="2116"/>
      <c r="AA23" s="2116"/>
      <c r="AB23" s="2116"/>
      <c r="AC23" s="2116"/>
      <c r="AD23" s="2116"/>
      <c r="AE23" s="2116"/>
      <c r="AF23" s="2116"/>
      <c r="AG23" s="2105"/>
    </row>
    <row r="24" spans="1:40" s="2101" customFormat="1" ht="15" customHeight="1" thickBot="1">
      <c r="A24" s="3917"/>
      <c r="B24" s="2365">
        <f>SUM(B16:B23)</f>
        <v>15.8</v>
      </c>
      <c r="C24" s="2366" t="s">
        <v>1633</v>
      </c>
      <c r="D24" s="2367">
        <f>SUM(D16:D23)</f>
        <v>18.433333333333334</v>
      </c>
      <c r="E24" s="2368"/>
      <c r="F24" s="2369"/>
      <c r="G24" s="2370" t="s">
        <v>1634</v>
      </c>
      <c r="H24" s="2371" t="str">
        <f>ADDRESS(ROW(B12),COLUMN(B12),4)</f>
        <v>B12</v>
      </c>
      <c r="I24" s="3926"/>
      <c r="K24" s="2372"/>
      <c r="L24" s="2155"/>
      <c r="M24" s="2155"/>
      <c r="N24" s="2155"/>
      <c r="O24" s="2155"/>
      <c r="P24" s="2155"/>
      <c r="Q24" s="2155"/>
      <c r="R24" s="2156"/>
      <c r="T24" s="3917"/>
      <c r="U24" s="2157"/>
      <c r="V24" s="2158"/>
      <c r="W24" s="2158"/>
      <c r="X24" s="2158"/>
      <c r="Y24" s="2157"/>
      <c r="Z24" s="2158"/>
      <c r="AA24" s="2157"/>
      <c r="AB24" s="2158"/>
      <c r="AC24" s="2157"/>
      <c r="AD24" s="2158"/>
      <c r="AE24" s="2157"/>
      <c r="AF24" s="2158"/>
      <c r="AG24" s="2159"/>
    </row>
    <row r="25" spans="1:40">
      <c r="B25" s="2087">
        <v>10.71</v>
      </c>
      <c r="C25" s="2087">
        <v>10.71</v>
      </c>
      <c r="D25" s="2087">
        <v>18</v>
      </c>
      <c r="E25" s="2087">
        <v>10.71</v>
      </c>
      <c r="F25" s="2087">
        <v>10.71</v>
      </c>
      <c r="G25" s="2087">
        <v>10.71</v>
      </c>
      <c r="H25" s="2087">
        <v>10.71</v>
      </c>
      <c r="T25" s="2101"/>
      <c r="U25" s="2101"/>
      <c r="V25" s="2101"/>
      <c r="W25" s="2101"/>
      <c r="X25" s="2101"/>
      <c r="Y25" s="2101"/>
      <c r="Z25" s="2101"/>
      <c r="AA25" s="2101"/>
      <c r="AB25" s="2101"/>
      <c r="AC25" s="2101"/>
      <c r="AD25" s="2101"/>
      <c r="AE25" s="2101"/>
      <c r="AF25" s="2101"/>
      <c r="AG25" s="2101"/>
      <c r="AH25" s="2101"/>
      <c r="AI25" s="2101"/>
      <c r="AJ25" s="2101"/>
      <c r="AK25" s="2101"/>
      <c r="AL25" s="2101"/>
    </row>
    <row r="26" spans="1:40" ht="15.75" thickBot="1">
      <c r="T26" s="2373"/>
      <c r="U26" s="2374"/>
      <c r="V26" s="2374"/>
      <c r="W26" s="2374"/>
      <c r="X26" s="2374"/>
      <c r="Y26" s="2374"/>
      <c r="Z26" s="2374"/>
      <c r="AA26" s="2374"/>
      <c r="AB26" s="2374"/>
      <c r="AC26" s="2374"/>
      <c r="AD26" s="2374"/>
      <c r="AE26" s="2374"/>
      <c r="AF26" s="2375"/>
      <c r="AH26" s="2101"/>
      <c r="AI26" s="2101"/>
      <c r="AJ26" s="2101"/>
      <c r="AK26" s="2101"/>
      <c r="AL26" s="2101"/>
    </row>
    <row r="27" spans="1:40" ht="15" customHeight="1">
      <c r="A27" s="3906" t="s">
        <v>550</v>
      </c>
      <c r="B27" s="3908" t="s">
        <v>1487</v>
      </c>
      <c r="C27" s="3908"/>
      <c r="D27" s="3908"/>
      <c r="E27" s="3908"/>
      <c r="F27" s="3908"/>
      <c r="G27" s="3908"/>
      <c r="H27" s="3908"/>
      <c r="I27" s="3909"/>
      <c r="K27" s="3931" t="s">
        <v>1635</v>
      </c>
      <c r="L27" s="3932"/>
      <c r="M27" s="3932"/>
      <c r="N27" s="3932"/>
      <c r="O27" s="2160"/>
      <c r="P27" s="2160"/>
      <c r="Q27" s="2160"/>
      <c r="R27" s="2161"/>
      <c r="T27" s="2376"/>
      <c r="U27" s="2377" t="s">
        <v>1636</v>
      </c>
      <c r="V27" s="2377"/>
      <c r="W27" s="2377"/>
      <c r="X27" s="2377"/>
      <c r="Y27" s="2377"/>
      <c r="Z27" s="2377"/>
      <c r="AA27" s="2377"/>
      <c r="AB27" s="2377"/>
      <c r="AC27" s="2377"/>
      <c r="AD27" s="2377"/>
      <c r="AE27" s="2377"/>
      <c r="AF27" s="2378"/>
      <c r="AH27" s="2101"/>
      <c r="AI27" s="2101"/>
      <c r="AJ27" s="2101"/>
      <c r="AK27" s="2101"/>
      <c r="AL27" s="2101"/>
    </row>
    <row r="28" spans="1:40" ht="15" customHeight="1">
      <c r="A28" s="3930"/>
      <c r="B28" s="3910"/>
      <c r="C28" s="3910"/>
      <c r="D28" s="3910"/>
      <c r="E28" s="3910"/>
      <c r="F28" s="3910"/>
      <c r="G28" s="3910"/>
      <c r="H28" s="3910"/>
      <c r="I28" s="3911"/>
      <c r="K28" s="2162"/>
      <c r="L28" s="2163"/>
      <c r="M28" s="2164"/>
      <c r="N28" s="2164"/>
      <c r="O28" s="2164"/>
      <c r="P28" s="2164"/>
      <c r="Q28" s="2164"/>
      <c r="R28" s="2165"/>
      <c r="T28" s="2379"/>
      <c r="U28" s="2380" t="s">
        <v>1637</v>
      </c>
      <c r="V28" s="2380"/>
      <c r="W28" s="2380"/>
      <c r="X28" s="2380"/>
      <c r="Y28" s="2380"/>
      <c r="Z28" s="2380"/>
      <c r="AA28" s="2380"/>
      <c r="AB28" s="2380"/>
      <c r="AC28" s="2380"/>
      <c r="AD28" s="2380"/>
      <c r="AE28" s="2380"/>
      <c r="AF28" s="2381"/>
      <c r="AH28" s="2101"/>
      <c r="AI28" s="2101"/>
      <c r="AJ28" s="2101"/>
      <c r="AK28" s="2101"/>
      <c r="AL28" s="2101"/>
    </row>
    <row r="29" spans="1:40" s="2101" customFormat="1" ht="15" customHeight="1">
      <c r="A29" s="3933" t="s">
        <v>1531</v>
      </c>
      <c r="B29" s="3918" t="s">
        <v>1629</v>
      </c>
      <c r="C29" s="3918"/>
      <c r="D29" s="3935" t="s">
        <v>172</v>
      </c>
      <c r="E29" s="3935"/>
      <c r="F29" s="3935"/>
      <c r="G29" s="3935"/>
      <c r="H29" s="3936"/>
      <c r="I29" s="3921">
        <v>2</v>
      </c>
      <c r="K29" s="2166"/>
      <c r="L29" s="2167" t="s">
        <v>1532</v>
      </c>
      <c r="M29" s="2134"/>
      <c r="N29" s="2134"/>
      <c r="O29" s="2134"/>
      <c r="P29" s="2134"/>
      <c r="Q29" s="2134"/>
      <c r="R29" s="2135"/>
      <c r="T29" s="2379"/>
      <c r="U29" s="2382" t="s">
        <v>1555</v>
      </c>
      <c r="V29" s="2383" t="s">
        <v>1638</v>
      </c>
      <c r="W29" s="2380"/>
      <c r="X29" s="2380"/>
      <c r="Y29" s="2380"/>
      <c r="Z29" s="2380"/>
      <c r="AA29" s="2380"/>
      <c r="AB29" s="2380"/>
      <c r="AC29" s="2380"/>
      <c r="AD29" s="2380"/>
      <c r="AE29" s="2380"/>
      <c r="AF29" s="2381"/>
      <c r="AG29" s="2087"/>
      <c r="AM29" s="2087"/>
      <c r="AN29" s="2087"/>
    </row>
    <row r="30" spans="1:40" s="2101" customFormat="1" ht="15" customHeight="1" thickBot="1">
      <c r="A30" s="3933"/>
      <c r="B30" s="2168" t="s">
        <v>1533</v>
      </c>
      <c r="C30" s="2112"/>
      <c r="D30" s="2112"/>
      <c r="E30" s="2112"/>
      <c r="F30" s="2113"/>
      <c r="G30" s="2113" t="s">
        <v>1495</v>
      </c>
      <c r="H30" s="2384"/>
      <c r="I30" s="3921"/>
      <c r="K30" s="2162"/>
      <c r="L30" s="2164" t="s">
        <v>1534</v>
      </c>
      <c r="M30" s="2134"/>
      <c r="N30" s="2134"/>
      <c r="O30" s="2134"/>
      <c r="P30" s="2134"/>
      <c r="Q30" s="2134"/>
      <c r="R30" s="2135"/>
      <c r="T30" s="2385"/>
      <c r="U30" s="2386" t="s">
        <v>1639</v>
      </c>
      <c r="V30" s="2377"/>
      <c r="W30" s="2377"/>
      <c r="X30" s="2377"/>
      <c r="Y30" s="2377"/>
      <c r="Z30" s="2377"/>
      <c r="AA30" s="2377"/>
      <c r="AB30" s="2377"/>
      <c r="AC30" s="2377"/>
      <c r="AD30" s="2377"/>
      <c r="AE30" s="2377"/>
      <c r="AF30" s="2378"/>
      <c r="AG30" s="2087"/>
      <c r="AM30" s="2087"/>
      <c r="AN30" s="2087"/>
    </row>
    <row r="31" spans="1:40" s="2101" customFormat="1" ht="15" customHeight="1">
      <c r="A31" s="3933"/>
      <c r="B31" s="2169">
        <v>1.8</v>
      </c>
      <c r="C31" s="2120"/>
      <c r="D31" s="2120"/>
      <c r="E31" s="2121"/>
      <c r="F31" s="2122"/>
      <c r="G31" s="3937">
        <v>5</v>
      </c>
      <c r="H31" s="3938" t="s">
        <v>212</v>
      </c>
      <c r="I31" s="3939" t="str">
        <f>B27</f>
        <v>NOM DE LA RECETTE</v>
      </c>
      <c r="K31" s="2162"/>
      <c r="L31" s="2098"/>
      <c r="M31" s="2134"/>
      <c r="N31" s="2170" t="s">
        <v>1535</v>
      </c>
      <c r="O31" s="2171">
        <f>B43</f>
        <v>16.2</v>
      </c>
      <c r="P31" s="2170" t="s">
        <v>1536</v>
      </c>
      <c r="Q31" s="2167" t="str">
        <f>C43</f>
        <v>si vous voulez refaire la</v>
      </c>
      <c r="R31" s="2135"/>
      <c r="T31" s="2387"/>
      <c r="U31" s="2388" t="s">
        <v>1640</v>
      </c>
      <c r="V31" s="2380"/>
      <c r="W31" s="2380"/>
      <c r="X31" s="2380"/>
      <c r="Y31" s="2389"/>
      <c r="Z31" s="2380"/>
      <c r="AA31" s="2380"/>
      <c r="AB31" s="2380"/>
      <c r="AC31" s="2380"/>
      <c r="AD31" s="2389"/>
      <c r="AE31" s="2389"/>
      <c r="AF31" s="2390"/>
      <c r="AG31" s="2087"/>
      <c r="AM31" s="2087"/>
      <c r="AN31" s="2087"/>
    </row>
    <row r="32" spans="1:40" s="2101" customFormat="1" ht="15" customHeight="1" thickBot="1">
      <c r="A32" s="3933"/>
      <c r="B32" s="2172" t="s">
        <v>212</v>
      </c>
      <c r="C32" s="2120"/>
      <c r="D32" s="2120"/>
      <c r="E32" s="2121"/>
      <c r="F32" s="2122"/>
      <c r="G32" s="3937"/>
      <c r="H32" s="3938"/>
      <c r="I32" s="3939"/>
      <c r="K32" s="2162"/>
      <c r="L32" s="2164" t="s">
        <v>1537</v>
      </c>
      <c r="M32" s="2134"/>
      <c r="N32" s="2134"/>
      <c r="O32" s="2134"/>
      <c r="P32" s="2134"/>
      <c r="Q32" s="2134"/>
      <c r="R32" s="2135"/>
      <c r="T32" s="2387"/>
      <c r="U32" s="2388" t="s">
        <v>1641</v>
      </c>
      <c r="V32" s="2380"/>
      <c r="W32" s="2380"/>
      <c r="X32" s="2380"/>
      <c r="Y32" s="2389"/>
      <c r="Z32" s="2380"/>
      <c r="AA32" s="2380"/>
      <c r="AB32" s="2380"/>
      <c r="AC32" s="2380"/>
      <c r="AD32" s="2389"/>
      <c r="AE32" s="2389"/>
      <c r="AF32" s="2390"/>
      <c r="AG32" s="2087"/>
      <c r="AM32" s="2087"/>
      <c r="AN32" s="2087"/>
    </row>
    <row r="33" spans="1:40" s="2101" customFormat="1" ht="15" customHeight="1">
      <c r="A33" s="3933"/>
      <c r="B33" s="2128"/>
      <c r="C33" s="2130" t="s">
        <v>1501</v>
      </c>
      <c r="D33" s="2129" t="s">
        <v>1502</v>
      </c>
      <c r="E33" s="3927" t="s">
        <v>1503</v>
      </c>
      <c r="F33" s="3927"/>
      <c r="G33" s="2173" t="s">
        <v>1538</v>
      </c>
      <c r="H33" s="2173"/>
      <c r="I33" s="3939"/>
      <c r="K33" s="2162"/>
      <c r="L33" s="2164" t="s">
        <v>1539</v>
      </c>
      <c r="M33" s="2134"/>
      <c r="N33" s="2134"/>
      <c r="O33" s="2134"/>
      <c r="P33" s="2134"/>
      <c r="Q33" s="2134"/>
      <c r="R33" s="2135"/>
      <c r="T33" s="2391"/>
      <c r="U33" s="2392" t="s">
        <v>1642</v>
      </c>
      <c r="V33" s="2393"/>
      <c r="W33" s="2393"/>
      <c r="X33" s="2393"/>
      <c r="Y33" s="2393"/>
      <c r="Z33" s="2393"/>
      <c r="AA33" s="2393"/>
      <c r="AB33" s="2393"/>
      <c r="AC33" s="2393"/>
      <c r="AD33" s="2393"/>
      <c r="AE33" s="2393"/>
      <c r="AF33" s="2394"/>
      <c r="AG33" s="2087"/>
      <c r="AM33" s="2087"/>
      <c r="AN33" s="2087"/>
    </row>
    <row r="34" spans="1:40" s="2101" customFormat="1" ht="15" customHeight="1">
      <c r="A34" s="3933"/>
      <c r="B34" s="2131" t="s">
        <v>848</v>
      </c>
      <c r="C34" s="2132" t="s">
        <v>834</v>
      </c>
      <c r="D34" s="2133"/>
      <c r="E34" s="2131" t="s">
        <v>862</v>
      </c>
      <c r="F34" s="2354"/>
      <c r="G34" s="2354"/>
      <c r="H34" s="2355"/>
      <c r="I34" s="3939"/>
      <c r="K34" s="2162"/>
      <c r="L34" s="2098"/>
      <c r="M34" s="2134"/>
      <c r="N34" s="2134"/>
      <c r="O34" s="2134"/>
      <c r="P34" s="2134"/>
      <c r="Q34" s="2134"/>
      <c r="R34" s="2135"/>
      <c r="T34" s="2391"/>
      <c r="U34" s="2392" t="s">
        <v>1643</v>
      </c>
      <c r="V34" s="2393"/>
      <c r="W34" s="2393"/>
      <c r="X34" s="2393"/>
      <c r="Y34" s="2395"/>
      <c r="Z34" s="2393"/>
      <c r="AA34" s="2393"/>
      <c r="AB34" s="2393"/>
      <c r="AC34" s="2393"/>
      <c r="AD34" s="2395"/>
      <c r="AE34" s="2395"/>
      <c r="AF34" s="2396"/>
      <c r="AG34" s="2087"/>
      <c r="AM34" s="2087"/>
      <c r="AN34" s="2087"/>
    </row>
    <row r="35" spans="1:40" s="2101" customFormat="1" ht="15" customHeight="1">
      <c r="A35" s="3933"/>
      <c r="B35" s="2139">
        <v>1.8</v>
      </c>
      <c r="C35" s="2357" t="s">
        <v>1630</v>
      </c>
      <c r="D35" s="2358">
        <f>IF(B35="","",IF(ISTEXT(B35),B35,(B35/B31)*G31))</f>
        <v>5</v>
      </c>
      <c r="E35" s="2359" t="s">
        <v>1515</v>
      </c>
      <c r="F35" s="2360" t="s">
        <v>1631</v>
      </c>
      <c r="G35" s="2361"/>
      <c r="H35" s="2362"/>
      <c r="I35" s="3939"/>
      <c r="K35" s="2162"/>
      <c r="L35" s="2098" t="s">
        <v>1540</v>
      </c>
      <c r="M35" s="2134"/>
      <c r="N35" s="2134"/>
      <c r="O35" s="2134"/>
      <c r="P35" s="2134"/>
      <c r="Q35" s="2134"/>
      <c r="R35" s="2135"/>
      <c r="T35" s="2391"/>
      <c r="U35" s="2392" t="s">
        <v>1644</v>
      </c>
      <c r="V35" s="2393"/>
      <c r="W35" s="2393"/>
      <c r="X35" s="2393"/>
      <c r="Y35" s="2395"/>
      <c r="Z35" s="2393"/>
      <c r="AA35" s="2393"/>
      <c r="AB35" s="2393"/>
      <c r="AC35" s="2393"/>
      <c r="AD35" s="2395"/>
      <c r="AE35" s="2395"/>
      <c r="AF35" s="2396"/>
      <c r="AG35" s="2087"/>
      <c r="AM35" s="2087"/>
      <c r="AN35" s="2087"/>
    </row>
    <row r="36" spans="1:40" s="2101" customFormat="1" ht="15" customHeight="1">
      <c r="A36" s="3933"/>
      <c r="B36" s="2139">
        <v>2</v>
      </c>
      <c r="C36" s="2357"/>
      <c r="D36" s="2358">
        <f>IF(B36="","",IF(ISTEXT(B36),B36,(B36/B31)*G31))</f>
        <v>5.5555555555555554</v>
      </c>
      <c r="E36" s="2359"/>
      <c r="F36" s="2360"/>
      <c r="G36" s="2361"/>
      <c r="H36" s="2362"/>
      <c r="I36" s="3939"/>
      <c r="K36" s="2162"/>
      <c r="L36" s="2098"/>
      <c r="M36" s="2134"/>
      <c r="N36" s="2134"/>
      <c r="O36" s="2134"/>
      <c r="P36" s="2134"/>
      <c r="Q36" s="2134"/>
      <c r="R36" s="2135"/>
      <c r="T36" s="2397"/>
      <c r="U36" s="2398" t="s">
        <v>1645</v>
      </c>
      <c r="V36" s="2399"/>
      <c r="W36" s="2399"/>
      <c r="X36" s="2399"/>
      <c r="Y36" s="2399"/>
      <c r="Z36" s="2399"/>
      <c r="AA36" s="2399"/>
      <c r="AB36" s="2399"/>
      <c r="AC36" s="2399"/>
      <c r="AD36" s="2399"/>
      <c r="AE36" s="2399"/>
      <c r="AF36" s="2400"/>
      <c r="AG36" s="2087"/>
      <c r="AM36" s="2087"/>
      <c r="AN36" s="2087"/>
    </row>
    <row r="37" spans="1:40" s="2101" customFormat="1" ht="15" customHeight="1">
      <c r="A37" s="3933"/>
      <c r="B37" s="2139"/>
      <c r="C37" s="2364"/>
      <c r="D37" s="2358" t="str">
        <f>IF(B37="","",IF(ISTEXT(B37),B37,(B37/B31)*G31))</f>
        <v/>
      </c>
      <c r="E37" s="2359"/>
      <c r="F37" s="2360"/>
      <c r="G37" s="2361"/>
      <c r="H37" s="2362"/>
      <c r="I37" s="3939"/>
      <c r="K37" s="2114"/>
      <c r="L37" s="2099" t="s">
        <v>1511</v>
      </c>
      <c r="M37" s="2098"/>
      <c r="N37" s="2104"/>
      <c r="O37" s="2104"/>
      <c r="P37" s="2134"/>
      <c r="Q37" s="2134"/>
      <c r="R37" s="2135"/>
      <c r="T37" s="2397"/>
      <c r="U37" s="2398" t="s">
        <v>1646</v>
      </c>
      <c r="V37" s="2399"/>
      <c r="W37" s="2399"/>
      <c r="X37" s="2399"/>
      <c r="Y37" s="2399"/>
      <c r="Z37" s="2399"/>
      <c r="AA37" s="2399"/>
      <c r="AB37" s="2399"/>
      <c r="AC37" s="2399"/>
      <c r="AD37" s="2399"/>
      <c r="AE37" s="2399"/>
      <c r="AF37" s="2400"/>
      <c r="AG37" s="2087"/>
      <c r="AM37" s="2087"/>
      <c r="AN37" s="2087"/>
    </row>
    <row r="38" spans="1:40" s="2101" customFormat="1" ht="15" customHeight="1" thickBot="1">
      <c r="A38" s="3933"/>
      <c r="B38" s="2139">
        <v>3</v>
      </c>
      <c r="C38" s="2364"/>
      <c r="D38" s="2358">
        <f>IF(B38="","",IF(ISTEXT(B38),B38,(B38/B31)*G31))</f>
        <v>8.3333333333333321</v>
      </c>
      <c r="E38" s="2359"/>
      <c r="F38" s="2360"/>
      <c r="G38" s="2361"/>
      <c r="H38" s="2362"/>
      <c r="I38" s="3939"/>
      <c r="K38" s="2114"/>
      <c r="L38" s="3928" t="s">
        <v>1512</v>
      </c>
      <c r="M38" s="3928"/>
      <c r="N38" s="3928"/>
      <c r="O38" s="2104" t="s">
        <v>1541</v>
      </c>
      <c r="P38" s="2134"/>
      <c r="Q38" s="2134"/>
      <c r="R38" s="2135"/>
      <c r="T38" s="2397"/>
      <c r="U38" s="2398" t="s">
        <v>1647</v>
      </c>
      <c r="V38" s="2399"/>
      <c r="W38" s="2399"/>
      <c r="X38" s="2399"/>
      <c r="Y38" s="2399"/>
      <c r="Z38" s="2399"/>
      <c r="AA38" s="2399"/>
      <c r="AB38" s="2399"/>
      <c r="AC38" s="2399"/>
      <c r="AD38" s="2399"/>
      <c r="AE38" s="2399"/>
      <c r="AF38" s="2400"/>
      <c r="AG38" s="2087"/>
      <c r="AM38" s="2087"/>
      <c r="AN38" s="2087"/>
    </row>
    <row r="39" spans="1:40" s="2101" customFormat="1" ht="15" customHeight="1">
      <c r="A39" s="3933"/>
      <c r="B39" s="2139">
        <v>8</v>
      </c>
      <c r="C39" s="2357"/>
      <c r="D39" s="2358">
        <f>IF(B39="","",IF(ISTEXT(B39),B39,(B39/B31)*G31))</f>
        <v>22.222222222222221</v>
      </c>
      <c r="E39" s="2359"/>
      <c r="F39" s="2360"/>
      <c r="G39" s="2361"/>
      <c r="H39" s="2362"/>
      <c r="I39" s="3939"/>
      <c r="K39" s="2114"/>
      <c r="L39" s="3929" t="s">
        <v>1542</v>
      </c>
      <c r="M39" s="3929"/>
      <c r="N39" s="3929"/>
      <c r="O39" s="2134"/>
      <c r="P39" s="2134"/>
      <c r="Q39" s="2134"/>
      <c r="R39" s="2135"/>
      <c r="T39" s="2397"/>
      <c r="U39" s="2398" t="s">
        <v>1648</v>
      </c>
      <c r="V39" s="2399"/>
      <c r="W39" s="2399"/>
      <c r="X39" s="2399"/>
      <c r="Y39" s="2399"/>
      <c r="Z39" s="2399"/>
      <c r="AA39" s="2399"/>
      <c r="AB39" s="2399"/>
      <c r="AC39" s="2399"/>
      <c r="AD39" s="2399"/>
      <c r="AE39" s="2399"/>
      <c r="AF39" s="2400"/>
      <c r="AG39" s="2087"/>
      <c r="AM39" s="2087"/>
      <c r="AN39" s="2087"/>
    </row>
    <row r="40" spans="1:40" s="2101" customFormat="1" ht="15" customHeight="1">
      <c r="A40" s="3933"/>
      <c r="B40" s="2139">
        <v>1</v>
      </c>
      <c r="C40" s="2357"/>
      <c r="D40" s="2358">
        <f>IF(B40="","",IF(ISTEXT(B40),B40,(B40/B31)*G31))</f>
        <v>2.7777777777777777</v>
      </c>
      <c r="E40" s="2359"/>
      <c r="F40" s="2360"/>
      <c r="G40" s="2361"/>
      <c r="H40" s="2362"/>
      <c r="I40" s="3939"/>
      <c r="K40" s="2162"/>
      <c r="L40" s="2134"/>
      <c r="M40" s="2134"/>
      <c r="N40" s="2134"/>
      <c r="O40" s="2134"/>
      <c r="P40" s="2134"/>
      <c r="Q40" s="2134"/>
      <c r="R40" s="2135"/>
      <c r="T40" s="2397"/>
      <c r="U40" s="2398" t="s">
        <v>1649</v>
      </c>
      <c r="V40" s="2399"/>
      <c r="W40" s="2399"/>
      <c r="X40" s="2399"/>
      <c r="Y40" s="2401"/>
      <c r="Z40" s="2399"/>
      <c r="AA40" s="2399"/>
      <c r="AB40" s="2399"/>
      <c r="AC40" s="2399"/>
      <c r="AD40" s="2401"/>
      <c r="AE40" s="2401"/>
      <c r="AF40" s="2402"/>
      <c r="AG40" s="2087"/>
      <c r="AM40" s="2087"/>
      <c r="AN40" s="2087"/>
    </row>
    <row r="41" spans="1:40" s="2101" customFormat="1" ht="15" customHeight="1">
      <c r="A41" s="3933"/>
      <c r="B41" s="2139">
        <v>0.2</v>
      </c>
      <c r="C41" s="2357"/>
      <c r="D41" s="2358">
        <f>IF(B41="","",IF(ISTEXT(B41),B41,(B41/B$31)*G$31))</f>
        <v>0.55555555555555558</v>
      </c>
      <c r="E41" s="2359"/>
      <c r="F41" s="2360"/>
      <c r="G41" s="2361"/>
      <c r="H41" s="2362"/>
      <c r="I41" s="3939"/>
      <c r="K41" s="2162"/>
      <c r="L41" s="2134"/>
      <c r="M41" s="2134"/>
      <c r="N41" s="2134"/>
      <c r="O41" s="2134"/>
      <c r="P41" s="2136" t="s">
        <v>1543</v>
      </c>
      <c r="Q41" s="2174">
        <f>B43</f>
        <v>16.2</v>
      </c>
      <c r="R41" s="2135"/>
      <c r="T41" s="2397"/>
      <c r="U41" s="2403" t="s">
        <v>1650</v>
      </c>
      <c r="V41" s="2404"/>
      <c r="W41" s="2405"/>
      <c r="X41" s="2405"/>
      <c r="Y41" s="2405"/>
      <c r="Z41" s="2405"/>
      <c r="AA41" s="2405"/>
      <c r="AB41" s="2405"/>
      <c r="AC41" s="2405"/>
      <c r="AD41" s="2405"/>
      <c r="AE41" s="2405"/>
      <c r="AF41" s="2406"/>
      <c r="AG41" s="2087"/>
      <c r="AM41" s="2087"/>
      <c r="AN41" s="2087"/>
    </row>
    <row r="42" spans="1:40" s="2101" customFormat="1" ht="15" customHeight="1">
      <c r="A42" s="3933"/>
      <c r="B42" s="2139">
        <v>0.2</v>
      </c>
      <c r="C42" s="2357"/>
      <c r="D42" s="2358">
        <f>IF(B42="","",IF(ISTEXT(B42),B42,(B42/B$31)*G$31))</f>
        <v>0.55555555555555558</v>
      </c>
      <c r="E42" s="2359"/>
      <c r="F42" s="2360"/>
      <c r="G42" s="2361"/>
      <c r="H42" s="2362"/>
      <c r="I42" s="3939"/>
      <c r="K42" s="2162"/>
      <c r="L42" s="2134"/>
      <c r="M42" s="2134"/>
      <c r="N42" s="2134"/>
      <c r="O42" s="2134"/>
      <c r="P42" s="2134" t="s">
        <v>1544</v>
      </c>
      <c r="Q42" s="2134" t="str">
        <f>C43</f>
        <v>si vous voulez refaire la</v>
      </c>
      <c r="R42" s="2135"/>
      <c r="T42" s="2397"/>
      <c r="U42" s="2403" t="s">
        <v>1651</v>
      </c>
      <c r="V42" s="2404"/>
      <c r="W42" s="2405"/>
      <c r="X42" s="2405"/>
      <c r="Y42" s="2405"/>
      <c r="Z42" s="2405"/>
      <c r="AA42" s="2405"/>
      <c r="AB42" s="2405"/>
      <c r="AC42" s="2405"/>
      <c r="AD42" s="2405"/>
      <c r="AE42" s="2405"/>
      <c r="AF42" s="2406"/>
      <c r="AG42" s="2087"/>
      <c r="AM42" s="2087"/>
      <c r="AN42" s="2087"/>
    </row>
    <row r="43" spans="1:40" s="2101" customFormat="1" ht="15" customHeight="1" thickBot="1">
      <c r="A43" s="3934"/>
      <c r="B43" s="2365">
        <f>SUM(B35:B42)</f>
        <v>16.2</v>
      </c>
      <c r="C43" s="2366" t="s">
        <v>1633</v>
      </c>
      <c r="D43" s="2367">
        <f>SUM(D35:D42)</f>
        <v>45</v>
      </c>
      <c r="E43" s="2368"/>
      <c r="F43" s="2369"/>
      <c r="G43" s="2370" t="s">
        <v>1634</v>
      </c>
      <c r="H43" s="2371" t="str">
        <f>ADDRESS(ROW(B31),COLUMN(B31),4)</f>
        <v>B31</v>
      </c>
      <c r="I43" s="3940"/>
      <c r="K43" s="2407"/>
      <c r="L43" s="2175"/>
      <c r="M43" s="2175"/>
      <c r="N43" s="2175"/>
      <c r="O43" s="2175"/>
      <c r="P43" s="2175"/>
      <c r="Q43" s="2175"/>
      <c r="R43" s="2176"/>
      <c r="T43" s="2397"/>
      <c r="U43" s="2408"/>
      <c r="V43" s="2408"/>
      <c r="W43" s="2408"/>
      <c r="X43" s="2408"/>
      <c r="Y43" s="2408"/>
      <c r="Z43" s="2408"/>
      <c r="AA43" s="2408"/>
      <c r="AB43" s="2408"/>
      <c r="AC43" s="311"/>
      <c r="AD43" s="2409" t="s">
        <v>1652</v>
      </c>
      <c r="AE43" s="2410" t="s">
        <v>550</v>
      </c>
      <c r="AF43" s="2411" t="s">
        <v>550</v>
      </c>
      <c r="AG43" s="2087"/>
      <c r="AM43" s="2087"/>
      <c r="AN43" s="2087"/>
    </row>
    <row r="44" spans="1:40" ht="18.75">
      <c r="T44" s="2387"/>
      <c r="U44" s="2388" t="s">
        <v>1653</v>
      </c>
      <c r="V44" s="2412"/>
      <c r="W44" s="2412"/>
      <c r="X44" s="2412"/>
      <c r="Y44" s="2413"/>
      <c r="Z44" s="2412"/>
      <c r="AA44" s="2412"/>
      <c r="AB44" s="2412"/>
      <c r="AC44" s="2412"/>
      <c r="AD44" s="2412"/>
      <c r="AE44" s="2412"/>
      <c r="AF44" s="2414"/>
      <c r="AH44" s="2101"/>
      <c r="AI44" s="2101"/>
      <c r="AJ44" s="2101"/>
      <c r="AK44" s="2101"/>
      <c r="AL44" s="2101"/>
    </row>
    <row r="45" spans="1:40" ht="18.75">
      <c r="T45" s="2387"/>
      <c r="U45" s="2388" t="s">
        <v>1654</v>
      </c>
      <c r="V45" s="2380"/>
      <c r="W45" s="2389"/>
      <c r="X45" s="2389"/>
      <c r="Y45" s="2389"/>
      <c r="Z45" s="2389"/>
      <c r="AA45" s="2389"/>
      <c r="AB45" s="2389"/>
      <c r="AC45" s="2389"/>
      <c r="AD45" s="2389"/>
      <c r="AE45" s="2389"/>
      <c r="AF45" s="2390"/>
      <c r="AH45" s="2101"/>
      <c r="AI45" s="2101"/>
      <c r="AJ45" s="2101"/>
      <c r="AK45" s="2101"/>
      <c r="AL45" s="2101"/>
    </row>
    <row r="46" spans="1:40" ht="18.75">
      <c r="A46" s="2415">
        <v>2.86</v>
      </c>
      <c r="B46" s="2416">
        <v>8</v>
      </c>
      <c r="C46" s="2416">
        <v>25</v>
      </c>
      <c r="D46" s="2416">
        <v>8</v>
      </c>
      <c r="E46" s="2416">
        <v>8</v>
      </c>
      <c r="F46" s="2416">
        <v>18</v>
      </c>
      <c r="G46" s="2416">
        <v>18</v>
      </c>
      <c r="H46" s="2416">
        <v>18</v>
      </c>
      <c r="I46" s="2415">
        <v>2.86</v>
      </c>
      <c r="J46" s="2417" t="s">
        <v>1655</v>
      </c>
      <c r="T46" s="2418"/>
      <c r="U46" s="2419" t="s">
        <v>425</v>
      </c>
      <c r="V46" s="2389"/>
      <c r="W46" s="2389"/>
      <c r="X46" s="2389"/>
      <c r="Y46" s="2389"/>
      <c r="Z46" s="2389"/>
      <c r="AA46" s="2389"/>
      <c r="AB46" s="2389"/>
      <c r="AC46" s="2389"/>
      <c r="AD46" s="2389"/>
      <c r="AE46" s="2389"/>
      <c r="AF46" s="2390"/>
      <c r="AH46" s="2101"/>
      <c r="AI46" s="2101"/>
      <c r="AJ46" s="2101"/>
      <c r="AK46" s="2101"/>
      <c r="AL46" s="2101"/>
    </row>
    <row r="47" spans="1:40" ht="18.75">
      <c r="T47" s="2420"/>
      <c r="U47" s="2421" t="s">
        <v>1656</v>
      </c>
      <c r="V47" s="2421"/>
      <c r="W47" s="2421"/>
      <c r="X47" s="2421"/>
      <c r="Y47" s="2421"/>
      <c r="Z47" s="2421"/>
      <c r="AA47" s="2421"/>
      <c r="AB47" s="2421"/>
      <c r="AC47" s="2421"/>
      <c r="AD47" s="2421"/>
      <c r="AE47" s="2421"/>
      <c r="AF47" s="2422"/>
      <c r="AH47" s="2101"/>
      <c r="AI47" s="2101"/>
      <c r="AJ47" s="2101"/>
      <c r="AK47" s="2101"/>
      <c r="AL47" s="2101"/>
    </row>
    <row r="48" spans="1:40">
      <c r="AH48" s="2101"/>
      <c r="AI48" s="2101"/>
      <c r="AJ48" s="2101"/>
      <c r="AK48" s="2101"/>
      <c r="AL48" s="2101"/>
    </row>
    <row r="49" spans="34:38">
      <c r="AH49" s="2101"/>
      <c r="AI49" s="2101"/>
      <c r="AJ49" s="2101"/>
      <c r="AK49" s="2101"/>
      <c r="AL49" s="2101"/>
    </row>
    <row r="50" spans="34:38">
      <c r="AH50" s="2101"/>
      <c r="AI50" s="2101"/>
      <c r="AJ50" s="2101"/>
      <c r="AK50" s="2101"/>
      <c r="AL50" s="2101"/>
    </row>
    <row r="51" spans="34:38">
      <c r="AH51" s="2101"/>
      <c r="AI51" s="2101"/>
      <c r="AJ51" s="2101"/>
      <c r="AK51" s="2101"/>
      <c r="AL51" s="2101"/>
    </row>
    <row r="52" spans="34:38">
      <c r="AH52" s="2101"/>
      <c r="AI52" s="2101"/>
      <c r="AJ52" s="2101"/>
      <c r="AK52" s="2101"/>
      <c r="AL52" s="2101"/>
    </row>
    <row r="53" spans="34:38">
      <c r="AH53" s="2101"/>
      <c r="AI53" s="2101"/>
      <c r="AJ53" s="2101"/>
      <c r="AK53" s="2101"/>
      <c r="AL53" s="2101"/>
    </row>
    <row r="54" spans="34:38">
      <c r="AH54" s="2101"/>
      <c r="AI54" s="2101"/>
      <c r="AJ54" s="2101"/>
      <c r="AK54" s="2101"/>
      <c r="AL54" s="2101"/>
    </row>
    <row r="55" spans="34:38">
      <c r="AH55" s="2101"/>
      <c r="AI55" s="2101"/>
      <c r="AJ55" s="2101"/>
      <c r="AK55" s="2101"/>
      <c r="AL55" s="2101"/>
    </row>
    <row r="56" spans="34:38">
      <c r="AH56" s="2101"/>
      <c r="AI56" s="2101"/>
      <c r="AJ56" s="2101"/>
      <c r="AK56" s="2101"/>
      <c r="AL56" s="2101"/>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B9268823-9805-494A-9DB9-9D6F772D1968}"/>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X131"/>
  <sheetViews>
    <sheetView showZeros="0" zoomScale="75" zoomScaleNormal="75" workbookViewId="0">
      <selection activeCell="S8" sqref="S8"/>
    </sheetView>
  </sheetViews>
  <sheetFormatPr baseColWidth="10" defaultRowHeight="15"/>
  <cols>
    <col min="1" max="1" width="3.7109375" style="482" customWidth="1"/>
    <col min="2" max="5" width="11.7109375" style="482" customWidth="1"/>
    <col min="6" max="6" width="13.42578125" style="482" customWidth="1"/>
    <col min="7" max="12" width="11.7109375" style="482" customWidth="1"/>
    <col min="13" max="13" width="12" style="482" customWidth="1"/>
    <col min="14" max="14" width="12.42578125" style="482" customWidth="1"/>
    <col min="15" max="16384" width="11.42578125" style="482"/>
  </cols>
  <sheetData>
    <row r="1" spans="1:128" s="293" customFormat="1" ht="15" customHeight="1" thickBot="1">
      <c r="A1" s="479">
        <v>3</v>
      </c>
      <c r="B1" s="479">
        <v>11</v>
      </c>
      <c r="C1" s="479">
        <v>11</v>
      </c>
      <c r="D1" s="479">
        <v>11</v>
      </c>
      <c r="E1" s="479">
        <v>11</v>
      </c>
      <c r="F1" s="479">
        <v>11</v>
      </c>
      <c r="G1" s="479">
        <v>11</v>
      </c>
      <c r="H1" s="479">
        <v>11</v>
      </c>
      <c r="I1" s="479">
        <v>11</v>
      </c>
      <c r="J1" s="479">
        <v>11</v>
      </c>
      <c r="K1" s="479">
        <v>11</v>
      </c>
      <c r="L1" s="479">
        <v>11</v>
      </c>
      <c r="M1" s="479">
        <v>11</v>
      </c>
      <c r="N1" s="479">
        <v>11</v>
      </c>
      <c r="O1" s="480"/>
      <c r="P1" s="480"/>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480"/>
      <c r="AY1" s="480"/>
      <c r="AZ1" s="480"/>
      <c r="BA1" s="480"/>
      <c r="BB1" s="480"/>
      <c r="BC1" s="480"/>
      <c r="BD1" s="480"/>
      <c r="BE1" s="480"/>
      <c r="BF1" s="480"/>
      <c r="BG1" s="480"/>
      <c r="BH1" s="480"/>
      <c r="BI1" s="480"/>
      <c r="BJ1" s="480"/>
      <c r="BK1" s="480"/>
      <c r="BL1" s="480"/>
      <c r="BM1" s="480"/>
      <c r="BN1" s="480"/>
      <c r="BO1" s="480"/>
      <c r="BP1" s="480"/>
      <c r="BQ1" s="480"/>
      <c r="BR1" s="480"/>
      <c r="BS1" s="480"/>
      <c r="BT1" s="480"/>
      <c r="BU1" s="480"/>
      <c r="BV1" s="480"/>
      <c r="BW1" s="480"/>
      <c r="BX1" s="480"/>
      <c r="BY1" s="480"/>
      <c r="BZ1" s="480"/>
      <c r="CA1" s="480"/>
      <c r="CB1" s="480"/>
      <c r="CC1" s="480"/>
      <c r="CD1" s="480"/>
      <c r="CE1" s="480"/>
      <c r="CF1" s="480"/>
      <c r="CG1" s="480"/>
      <c r="CH1" s="480"/>
      <c r="CI1" s="480"/>
      <c r="CJ1" s="480"/>
      <c r="CK1" s="480"/>
      <c r="CL1" s="480"/>
      <c r="CM1" s="480"/>
      <c r="CN1" s="480"/>
      <c r="CO1" s="480"/>
      <c r="CP1" s="480"/>
      <c r="CQ1" s="480"/>
      <c r="CR1" s="480"/>
      <c r="CS1" s="480"/>
      <c r="CT1" s="480"/>
      <c r="CU1" s="480"/>
      <c r="CV1" s="480"/>
      <c r="CW1" s="480"/>
      <c r="CX1" s="480"/>
      <c r="CY1" s="480"/>
      <c r="CZ1" s="480"/>
      <c r="DA1" s="480"/>
      <c r="DB1" s="480"/>
      <c r="DC1" s="480"/>
      <c r="DD1" s="480"/>
      <c r="DE1" s="480"/>
      <c r="DF1" s="480"/>
      <c r="DG1" s="480"/>
      <c r="DH1" s="480"/>
      <c r="DI1" s="480"/>
      <c r="DJ1" s="480"/>
      <c r="DK1" s="480"/>
      <c r="DL1" s="480"/>
      <c r="DM1" s="480"/>
      <c r="DN1" s="480"/>
      <c r="DO1" s="480"/>
      <c r="DP1" s="480"/>
      <c r="DQ1" s="480"/>
      <c r="DR1" s="480"/>
      <c r="DS1" s="480"/>
      <c r="DT1" s="480"/>
      <c r="DU1" s="480"/>
      <c r="DV1" s="480"/>
      <c r="DW1" s="480"/>
      <c r="DX1" s="480"/>
    </row>
    <row r="2" spans="1:128" ht="23.25">
      <c r="A2" s="481"/>
      <c r="B2" s="4034" t="s">
        <v>662</v>
      </c>
      <c r="C2" s="4034"/>
      <c r="D2" s="4034"/>
      <c r="E2" s="4034"/>
      <c r="F2" s="4034"/>
      <c r="G2" s="4034"/>
      <c r="H2" s="4034"/>
      <c r="I2" s="4034"/>
      <c r="J2" s="4034"/>
      <c r="K2" s="4034"/>
      <c r="L2" s="4034"/>
      <c r="M2" s="4034"/>
      <c r="N2" s="4034"/>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0"/>
      <c r="BD2" s="480"/>
      <c r="BE2" s="480"/>
      <c r="BF2" s="480"/>
      <c r="BG2" s="480"/>
      <c r="BH2" s="480"/>
      <c r="BI2" s="480"/>
      <c r="BJ2" s="480"/>
      <c r="BK2" s="480"/>
      <c r="BL2" s="480"/>
      <c r="BM2" s="480"/>
      <c r="BN2" s="480"/>
      <c r="BO2" s="480"/>
      <c r="BP2" s="480"/>
      <c r="BQ2" s="480"/>
      <c r="BR2" s="480"/>
      <c r="BS2" s="480"/>
      <c r="BT2" s="480"/>
      <c r="BU2" s="480"/>
      <c r="BV2" s="480"/>
      <c r="BW2" s="480"/>
      <c r="BX2" s="480"/>
      <c r="BY2" s="480"/>
      <c r="BZ2" s="480"/>
      <c r="CA2" s="480"/>
      <c r="CB2" s="480"/>
      <c r="CC2" s="480"/>
      <c r="CD2" s="480"/>
      <c r="CE2" s="480"/>
      <c r="CF2" s="480"/>
      <c r="CG2" s="480"/>
      <c r="CH2" s="480"/>
      <c r="CI2" s="480"/>
      <c r="CJ2" s="480"/>
      <c r="CK2" s="480"/>
      <c r="CL2" s="480"/>
      <c r="CM2" s="480"/>
      <c r="CN2" s="480"/>
      <c r="CO2" s="480"/>
      <c r="CP2" s="480"/>
      <c r="CQ2" s="480"/>
      <c r="CR2" s="480"/>
      <c r="CS2" s="480"/>
      <c r="CT2" s="480"/>
      <c r="CU2" s="480"/>
      <c r="CV2" s="480"/>
      <c r="CW2" s="480"/>
      <c r="CX2" s="480"/>
      <c r="CY2" s="480"/>
      <c r="CZ2" s="480"/>
      <c r="DA2" s="480"/>
      <c r="DB2" s="480"/>
      <c r="DC2" s="480"/>
      <c r="DD2" s="480"/>
      <c r="DE2" s="480"/>
      <c r="DF2" s="480"/>
      <c r="DG2" s="480"/>
      <c r="DH2" s="480"/>
      <c r="DI2" s="480"/>
      <c r="DJ2" s="480"/>
      <c r="DK2" s="480"/>
      <c r="DL2" s="480"/>
      <c r="DM2" s="480"/>
      <c r="DN2" s="480"/>
      <c r="DO2" s="480"/>
      <c r="DP2" s="480"/>
      <c r="DQ2" s="480"/>
      <c r="DR2" s="480"/>
      <c r="DS2" s="480"/>
      <c r="DT2" s="480"/>
      <c r="DU2" s="480"/>
      <c r="DV2" s="480"/>
      <c r="DW2" s="480"/>
      <c r="DX2" s="480"/>
    </row>
    <row r="3" spans="1:128" ht="23.25">
      <c r="A3" s="481"/>
      <c r="B3" s="4035"/>
      <c r="C3" s="4035"/>
      <c r="D3" s="4035"/>
      <c r="E3" s="4035"/>
      <c r="F3" s="4035"/>
      <c r="G3" s="4035"/>
      <c r="H3" s="4035"/>
      <c r="I3" s="4035"/>
      <c r="J3" s="4035"/>
      <c r="K3" s="4035"/>
      <c r="L3" s="4035"/>
      <c r="M3" s="4035"/>
      <c r="N3" s="4035"/>
      <c r="O3" s="480"/>
      <c r="P3" s="480"/>
      <c r="Q3" s="480"/>
      <c r="R3" s="480"/>
      <c r="S3" s="480"/>
      <c r="T3" s="480"/>
      <c r="U3" s="480"/>
      <c r="V3" s="480"/>
      <c r="W3" s="480"/>
      <c r="X3" s="480"/>
      <c r="Y3" s="480"/>
      <c r="Z3" s="480"/>
      <c r="AA3" s="480"/>
      <c r="AB3" s="480"/>
      <c r="AC3" s="480"/>
      <c r="AD3" s="480"/>
      <c r="AE3" s="480"/>
      <c r="AF3" s="480"/>
      <c r="AG3" s="480"/>
      <c r="AH3" s="480"/>
      <c r="AI3" s="480"/>
      <c r="AJ3" s="480"/>
      <c r="AK3" s="480"/>
      <c r="AL3" s="480"/>
      <c r="AM3" s="480"/>
      <c r="AN3" s="480"/>
      <c r="AO3" s="480"/>
      <c r="AP3" s="480"/>
      <c r="AQ3" s="480"/>
      <c r="AR3" s="480"/>
      <c r="AS3" s="480"/>
      <c r="AT3" s="480"/>
      <c r="AU3" s="480"/>
      <c r="AV3" s="480"/>
      <c r="AW3" s="480"/>
      <c r="AX3" s="480"/>
      <c r="AY3" s="480"/>
      <c r="AZ3" s="480"/>
      <c r="BA3" s="480"/>
      <c r="BB3" s="480"/>
      <c r="BC3" s="480"/>
      <c r="BD3" s="480"/>
      <c r="BE3" s="480"/>
      <c r="BF3" s="480"/>
      <c r="BG3" s="480"/>
      <c r="BH3" s="480"/>
      <c r="BI3" s="480"/>
      <c r="BJ3" s="480"/>
      <c r="BK3" s="480"/>
      <c r="BL3" s="480"/>
      <c r="BM3" s="480"/>
      <c r="BN3" s="480"/>
      <c r="BO3" s="480"/>
      <c r="BP3" s="480"/>
      <c r="BQ3" s="480"/>
      <c r="BR3" s="480"/>
      <c r="BS3" s="480"/>
      <c r="BT3" s="480"/>
      <c r="BU3" s="480"/>
      <c r="BV3" s="480"/>
      <c r="BW3" s="480"/>
      <c r="BX3" s="480"/>
      <c r="BY3" s="480"/>
      <c r="BZ3" s="480"/>
      <c r="CA3" s="480"/>
      <c r="CB3" s="480"/>
      <c r="CC3" s="480"/>
      <c r="CD3" s="480"/>
      <c r="CE3" s="480"/>
      <c r="CF3" s="480"/>
      <c r="CG3" s="480"/>
      <c r="CH3" s="480"/>
      <c r="CI3" s="480"/>
      <c r="CJ3" s="480"/>
      <c r="CK3" s="480"/>
      <c r="CL3" s="480"/>
      <c r="CM3" s="480"/>
      <c r="CN3" s="480"/>
      <c r="CO3" s="480"/>
      <c r="CP3" s="480"/>
      <c r="CQ3" s="480"/>
      <c r="CR3" s="480"/>
      <c r="CS3" s="480"/>
      <c r="CT3" s="480"/>
      <c r="CU3" s="480"/>
      <c r="CV3" s="480"/>
      <c r="CW3" s="480"/>
      <c r="CX3" s="480"/>
      <c r="CY3" s="480"/>
      <c r="CZ3" s="480"/>
      <c r="DA3" s="480"/>
      <c r="DB3" s="480"/>
      <c r="DC3" s="480"/>
      <c r="DD3" s="480"/>
      <c r="DE3" s="480"/>
      <c r="DF3" s="480"/>
      <c r="DG3" s="480"/>
      <c r="DH3" s="480"/>
      <c r="DI3" s="480"/>
      <c r="DJ3" s="480"/>
      <c r="DK3" s="480"/>
      <c r="DL3" s="480"/>
      <c r="DM3" s="480"/>
      <c r="DN3" s="480"/>
      <c r="DO3" s="480"/>
      <c r="DP3" s="480"/>
      <c r="DQ3" s="480"/>
      <c r="DR3" s="480"/>
      <c r="DS3" s="480"/>
      <c r="DT3" s="480"/>
      <c r="DU3" s="480"/>
      <c r="DV3" s="480"/>
      <c r="DW3" s="480"/>
      <c r="DX3" s="480"/>
    </row>
    <row r="4" spans="1:128" ht="23.25" customHeight="1">
      <c r="A4" s="481"/>
      <c r="B4" s="4035"/>
      <c r="C4" s="4035"/>
      <c r="D4" s="4035"/>
      <c r="E4" s="4035"/>
      <c r="F4" s="4035"/>
      <c r="G4" s="4035"/>
      <c r="H4" s="4035"/>
      <c r="I4" s="4035"/>
      <c r="J4" s="4035"/>
      <c r="K4" s="4035"/>
      <c r="L4" s="4035"/>
      <c r="M4" s="4035"/>
      <c r="N4" s="4035"/>
      <c r="O4" s="480"/>
      <c r="P4" s="480"/>
      <c r="Q4" s="480"/>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0"/>
      <c r="BA4" s="480"/>
      <c r="BB4" s="480"/>
      <c r="BC4" s="480"/>
      <c r="BD4" s="480"/>
      <c r="BE4" s="480"/>
      <c r="BF4" s="480"/>
      <c r="BG4" s="480"/>
      <c r="BH4" s="480"/>
      <c r="BI4" s="480"/>
      <c r="BJ4" s="480"/>
      <c r="BK4" s="480"/>
      <c r="BL4" s="480"/>
      <c r="BM4" s="480"/>
      <c r="BN4" s="480"/>
      <c r="BO4" s="480"/>
      <c r="BP4" s="480"/>
      <c r="BQ4" s="480"/>
      <c r="BR4" s="480"/>
      <c r="BS4" s="480"/>
      <c r="BT4" s="480"/>
      <c r="BU4" s="480"/>
      <c r="BV4" s="480"/>
      <c r="BW4" s="480"/>
      <c r="BX4" s="480"/>
      <c r="BY4" s="480"/>
      <c r="BZ4" s="480"/>
      <c r="CA4" s="480"/>
      <c r="CB4" s="480"/>
      <c r="CC4" s="480"/>
      <c r="CD4" s="480"/>
      <c r="CE4" s="480"/>
      <c r="CF4" s="480"/>
      <c r="CG4" s="480"/>
      <c r="CH4" s="480"/>
      <c r="CI4" s="480"/>
      <c r="CJ4" s="480"/>
      <c r="CK4" s="480"/>
      <c r="CL4" s="480"/>
      <c r="CM4" s="480"/>
      <c r="CN4" s="480"/>
      <c r="CO4" s="480"/>
      <c r="CP4" s="480"/>
      <c r="CQ4" s="480"/>
      <c r="CR4" s="480"/>
      <c r="CS4" s="480"/>
      <c r="CT4" s="480"/>
      <c r="CU4" s="480"/>
      <c r="CV4" s="480"/>
      <c r="CW4" s="480"/>
      <c r="CX4" s="480"/>
      <c r="CY4" s="480"/>
      <c r="CZ4" s="480"/>
      <c r="DA4" s="480"/>
      <c r="DB4" s="480"/>
      <c r="DC4" s="480"/>
      <c r="DD4" s="480"/>
      <c r="DE4" s="480"/>
      <c r="DF4" s="480"/>
      <c r="DG4" s="480"/>
      <c r="DH4" s="480"/>
      <c r="DI4" s="480"/>
      <c r="DJ4" s="480"/>
      <c r="DK4" s="480"/>
      <c r="DL4" s="480"/>
      <c r="DM4" s="480"/>
      <c r="DN4" s="480"/>
      <c r="DO4" s="480"/>
      <c r="DP4" s="480"/>
      <c r="DQ4" s="480"/>
      <c r="DR4" s="480"/>
      <c r="DS4" s="480"/>
      <c r="DT4" s="480"/>
      <c r="DU4" s="480"/>
      <c r="DV4" s="480"/>
      <c r="DW4" s="480"/>
      <c r="DX4" s="480"/>
    </row>
    <row r="5" spans="1:128" ht="23.25">
      <c r="A5" s="481"/>
      <c r="B5" s="4035"/>
      <c r="C5" s="4035"/>
      <c r="D5" s="4035"/>
      <c r="E5" s="4035"/>
      <c r="F5" s="4035"/>
      <c r="G5" s="4035"/>
      <c r="H5" s="4035"/>
      <c r="I5" s="4035"/>
      <c r="J5" s="4035"/>
      <c r="K5" s="4035"/>
      <c r="L5" s="4035"/>
      <c r="M5" s="4035"/>
      <c r="N5" s="4035"/>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480"/>
      <c r="AZ5" s="480"/>
      <c r="BA5" s="480"/>
      <c r="BB5" s="480"/>
      <c r="BC5" s="480"/>
      <c r="BD5" s="480"/>
      <c r="BE5" s="480"/>
      <c r="BF5" s="480"/>
      <c r="BG5" s="480"/>
      <c r="BH5" s="480"/>
      <c r="BI5" s="480"/>
      <c r="BJ5" s="480"/>
      <c r="BK5" s="480"/>
      <c r="BL5" s="480"/>
      <c r="BM5" s="480"/>
      <c r="BN5" s="480"/>
      <c r="BO5" s="480"/>
      <c r="BP5" s="480"/>
      <c r="BQ5" s="480"/>
      <c r="BR5" s="480"/>
      <c r="BS5" s="480"/>
      <c r="BT5" s="480"/>
      <c r="BU5" s="480"/>
      <c r="BV5" s="480"/>
      <c r="BW5" s="480"/>
      <c r="BX5" s="480"/>
      <c r="BY5" s="480"/>
      <c r="BZ5" s="480"/>
      <c r="CA5" s="480"/>
      <c r="CB5" s="480"/>
      <c r="CC5" s="480"/>
      <c r="CD5" s="480"/>
      <c r="CE5" s="480"/>
      <c r="CF5" s="480"/>
      <c r="CG5" s="480"/>
      <c r="CH5" s="480"/>
      <c r="CI5" s="480"/>
      <c r="CJ5" s="480"/>
      <c r="CK5" s="480"/>
      <c r="CL5" s="480"/>
      <c r="CM5" s="480"/>
      <c r="CN5" s="480"/>
      <c r="CO5" s="480"/>
      <c r="CP5" s="480"/>
      <c r="CQ5" s="480"/>
      <c r="CR5" s="480"/>
      <c r="CS5" s="480"/>
      <c r="CT5" s="480"/>
      <c r="CU5" s="480"/>
      <c r="CV5" s="480"/>
      <c r="CW5" s="480"/>
      <c r="CX5" s="480"/>
      <c r="CY5" s="480"/>
      <c r="CZ5" s="480"/>
      <c r="DA5" s="480"/>
      <c r="DB5" s="480"/>
      <c r="DC5" s="480"/>
      <c r="DD5" s="480"/>
      <c r="DE5" s="480"/>
      <c r="DF5" s="480"/>
      <c r="DG5" s="480"/>
      <c r="DH5" s="480"/>
      <c r="DI5" s="480"/>
      <c r="DJ5" s="480"/>
      <c r="DK5" s="480"/>
      <c r="DL5" s="480"/>
      <c r="DM5" s="480"/>
      <c r="DN5" s="480"/>
      <c r="DO5" s="480"/>
      <c r="DP5" s="480"/>
      <c r="DQ5" s="480"/>
      <c r="DR5" s="480"/>
      <c r="DS5" s="480"/>
      <c r="DT5" s="480"/>
      <c r="DU5" s="480"/>
      <c r="DV5" s="480"/>
      <c r="DW5" s="480"/>
      <c r="DX5" s="480"/>
    </row>
    <row r="6" spans="1:128" ht="54" customHeight="1">
      <c r="A6" s="481"/>
      <c r="B6" s="4039" t="s">
        <v>688</v>
      </c>
      <c r="C6" s="4039"/>
      <c r="D6" s="4039"/>
      <c r="E6" s="4039"/>
      <c r="F6" s="4039"/>
      <c r="G6" s="4039"/>
      <c r="H6" s="4039"/>
      <c r="I6" s="4039"/>
      <c r="J6" s="4039"/>
      <c r="K6" s="4039"/>
      <c r="L6" s="4039"/>
      <c r="M6" s="4039"/>
      <c r="N6" s="4039"/>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480"/>
      <c r="BJ6" s="480"/>
      <c r="BK6" s="480"/>
      <c r="BL6" s="480"/>
      <c r="BM6" s="480"/>
      <c r="BN6" s="480"/>
      <c r="BO6" s="480"/>
      <c r="BP6" s="480"/>
      <c r="BQ6" s="480"/>
      <c r="BR6" s="480"/>
      <c r="BS6" s="480"/>
      <c r="BT6" s="480"/>
      <c r="BU6" s="480"/>
      <c r="BV6" s="480"/>
      <c r="BW6" s="480"/>
      <c r="BX6" s="480"/>
      <c r="BY6" s="480"/>
      <c r="BZ6" s="480"/>
      <c r="CA6" s="480"/>
      <c r="CB6" s="480"/>
      <c r="CC6" s="480"/>
      <c r="CD6" s="480"/>
      <c r="CE6" s="480"/>
      <c r="CF6" s="480"/>
      <c r="CG6" s="480"/>
      <c r="CH6" s="480"/>
      <c r="CI6" s="480"/>
      <c r="CJ6" s="480"/>
      <c r="CK6" s="480"/>
      <c r="CL6" s="480"/>
      <c r="CM6" s="480"/>
      <c r="CN6" s="480"/>
      <c r="CO6" s="480"/>
      <c r="CP6" s="480"/>
      <c r="CQ6" s="480"/>
      <c r="CR6" s="480"/>
      <c r="CS6" s="480"/>
      <c r="CT6" s="480"/>
      <c r="CU6" s="480"/>
      <c r="CV6" s="480"/>
      <c r="CW6" s="480"/>
      <c r="CX6" s="480"/>
      <c r="CY6" s="480"/>
      <c r="CZ6" s="480"/>
      <c r="DA6" s="480"/>
      <c r="DB6" s="480"/>
      <c r="DC6" s="480"/>
      <c r="DD6" s="480"/>
      <c r="DE6" s="480"/>
      <c r="DF6" s="480"/>
      <c r="DG6" s="480"/>
      <c r="DH6" s="480"/>
      <c r="DI6" s="480"/>
      <c r="DJ6" s="480"/>
      <c r="DK6" s="480"/>
      <c r="DL6" s="480"/>
      <c r="DM6" s="480"/>
      <c r="DN6" s="480"/>
      <c r="DO6" s="480"/>
      <c r="DP6" s="480"/>
      <c r="DQ6" s="480"/>
      <c r="DR6" s="480"/>
      <c r="DS6" s="480"/>
      <c r="DT6" s="480"/>
      <c r="DU6" s="480"/>
      <c r="DV6" s="480"/>
      <c r="DW6" s="480"/>
      <c r="DX6" s="480"/>
    </row>
    <row r="7" spans="1:128" ht="28.5" customHeight="1" thickBot="1">
      <c r="A7" s="481"/>
      <c r="B7" s="4040"/>
      <c r="C7" s="4040"/>
      <c r="D7" s="4040"/>
      <c r="E7" s="4040"/>
      <c r="F7" s="4040"/>
      <c r="G7" s="4040"/>
      <c r="H7" s="4040"/>
      <c r="I7" s="4040"/>
      <c r="J7" s="4040"/>
      <c r="K7" s="4040"/>
      <c r="L7" s="4040"/>
      <c r="M7" s="4040"/>
      <c r="N7" s="4040"/>
      <c r="O7" s="480"/>
      <c r="P7" s="480"/>
      <c r="Q7" s="480"/>
      <c r="R7" s="480"/>
      <c r="S7" s="480"/>
      <c r="T7" s="480"/>
      <c r="U7" s="480"/>
      <c r="V7" s="480"/>
      <c r="W7" s="480"/>
      <c r="X7" s="480"/>
      <c r="Y7" s="480"/>
      <c r="Z7" s="480"/>
      <c r="AA7" s="480"/>
      <c r="AB7" s="480"/>
      <c r="AC7" s="480"/>
      <c r="AD7" s="480"/>
      <c r="AE7" s="480"/>
      <c r="AF7" s="480"/>
      <c r="AG7" s="480"/>
      <c r="AH7" s="480"/>
      <c r="AI7" s="480"/>
      <c r="AJ7" s="480"/>
      <c r="AK7" s="480"/>
      <c r="AL7" s="480"/>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0"/>
      <c r="CS7" s="480"/>
      <c r="CT7" s="480"/>
      <c r="CU7" s="480"/>
      <c r="CV7" s="480"/>
      <c r="CW7" s="480"/>
      <c r="CX7" s="480"/>
      <c r="CY7" s="480"/>
      <c r="CZ7" s="480"/>
      <c r="DA7" s="480"/>
      <c r="DB7" s="480"/>
      <c r="DC7" s="480"/>
      <c r="DD7" s="480"/>
      <c r="DE7" s="480"/>
      <c r="DF7" s="480"/>
      <c r="DG7" s="480"/>
      <c r="DH7" s="480"/>
      <c r="DI7" s="480"/>
      <c r="DJ7" s="480"/>
      <c r="DK7" s="480"/>
      <c r="DL7" s="480"/>
      <c r="DM7" s="480"/>
      <c r="DN7" s="480"/>
      <c r="DO7" s="480"/>
      <c r="DP7" s="480"/>
      <c r="DQ7" s="480"/>
      <c r="DR7" s="480"/>
      <c r="DS7" s="480"/>
      <c r="DT7" s="480"/>
      <c r="DU7" s="480"/>
      <c r="DV7" s="480"/>
      <c r="DW7" s="480"/>
      <c r="DX7" s="480"/>
    </row>
    <row r="8" spans="1:128" ht="23.25">
      <c r="A8" s="481"/>
      <c r="B8" s="4036" t="s">
        <v>1436</v>
      </c>
      <c r="C8" s="4036"/>
      <c r="D8" s="4036"/>
      <c r="E8" s="4036"/>
      <c r="F8" s="4036"/>
      <c r="G8" s="4036"/>
      <c r="H8" s="4036"/>
      <c r="I8" s="4036"/>
      <c r="J8" s="4036"/>
      <c r="K8" s="4036"/>
      <c r="L8" s="4036"/>
      <c r="M8" s="4036"/>
      <c r="N8" s="4036"/>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0"/>
      <c r="AS8" s="480"/>
      <c r="AT8" s="480"/>
      <c r="AU8" s="480"/>
      <c r="AV8" s="480"/>
      <c r="AW8" s="480"/>
      <c r="AX8" s="480"/>
      <c r="AY8" s="480"/>
      <c r="AZ8" s="480"/>
      <c r="BA8" s="480"/>
      <c r="BB8" s="480"/>
      <c r="BC8" s="480"/>
      <c r="BD8" s="480"/>
      <c r="BE8" s="480"/>
      <c r="BF8" s="480"/>
      <c r="BG8" s="480"/>
      <c r="BH8" s="480"/>
      <c r="BI8" s="480"/>
      <c r="BJ8" s="480"/>
      <c r="BK8" s="480"/>
      <c r="BL8" s="480"/>
      <c r="BM8" s="480"/>
      <c r="BN8" s="480"/>
      <c r="BO8" s="480"/>
      <c r="BP8" s="480"/>
      <c r="BQ8" s="480"/>
      <c r="BR8" s="480"/>
      <c r="BS8" s="480"/>
      <c r="BT8" s="480"/>
      <c r="BU8" s="480"/>
      <c r="BV8" s="480"/>
      <c r="BW8" s="480"/>
      <c r="BX8" s="480"/>
      <c r="BY8" s="480"/>
      <c r="BZ8" s="480"/>
      <c r="CA8" s="480"/>
      <c r="CB8" s="480"/>
      <c r="CC8" s="480"/>
      <c r="CD8" s="480"/>
      <c r="CE8" s="480"/>
      <c r="CF8" s="480"/>
      <c r="CG8" s="480"/>
      <c r="CH8" s="480"/>
      <c r="CI8" s="480"/>
      <c r="CJ8" s="480"/>
      <c r="CK8" s="480"/>
      <c r="CL8" s="480"/>
      <c r="CM8" s="480"/>
      <c r="CN8" s="480"/>
      <c r="CO8" s="480"/>
      <c r="CP8" s="480"/>
      <c r="CQ8" s="480"/>
      <c r="CR8" s="480"/>
      <c r="CS8" s="480"/>
      <c r="CT8" s="480"/>
      <c r="CU8" s="480"/>
      <c r="CV8" s="480"/>
      <c r="CW8" s="480"/>
      <c r="CX8" s="480"/>
      <c r="CY8" s="480"/>
      <c r="CZ8" s="480"/>
      <c r="DA8" s="480"/>
      <c r="DB8" s="480"/>
      <c r="DC8" s="480"/>
      <c r="DD8" s="480"/>
      <c r="DE8" s="480"/>
      <c r="DF8" s="480"/>
      <c r="DG8" s="480"/>
      <c r="DH8" s="480"/>
      <c r="DI8" s="480"/>
      <c r="DJ8" s="480"/>
      <c r="DK8" s="480"/>
      <c r="DL8" s="480"/>
      <c r="DM8" s="480"/>
      <c r="DN8" s="480"/>
      <c r="DO8" s="480"/>
      <c r="DP8" s="480"/>
      <c r="DQ8" s="480"/>
      <c r="DR8" s="480"/>
      <c r="DS8" s="480"/>
      <c r="DT8" s="480"/>
      <c r="DU8" s="480"/>
      <c r="DV8" s="480"/>
      <c r="DW8" s="480"/>
      <c r="DX8" s="480"/>
    </row>
    <row r="9" spans="1:128" ht="35.25" customHeight="1">
      <c r="A9" s="481"/>
      <c r="B9" s="4037"/>
      <c r="C9" s="4037"/>
      <c r="D9" s="4037"/>
      <c r="E9" s="4037"/>
      <c r="F9" s="4037"/>
      <c r="G9" s="4037"/>
      <c r="H9" s="4037"/>
      <c r="I9" s="4037"/>
      <c r="J9" s="4037"/>
      <c r="K9" s="4037"/>
      <c r="L9" s="4037"/>
      <c r="M9" s="4037"/>
      <c r="N9" s="4037"/>
      <c r="O9" s="480"/>
      <c r="P9" s="480"/>
      <c r="Q9" s="480"/>
      <c r="R9" s="480"/>
      <c r="S9" s="480"/>
      <c r="T9" s="480"/>
      <c r="U9" s="480"/>
      <c r="V9" s="480"/>
      <c r="W9" s="480"/>
      <c r="X9" s="480"/>
      <c r="Y9" s="480"/>
      <c r="Z9" s="480"/>
      <c r="AA9" s="480"/>
      <c r="AB9" s="480"/>
      <c r="AC9" s="480"/>
      <c r="AD9" s="480"/>
      <c r="AE9" s="480"/>
      <c r="AF9" s="480"/>
      <c r="AG9" s="480"/>
      <c r="AH9" s="480"/>
      <c r="AI9" s="480"/>
      <c r="AJ9" s="480"/>
      <c r="AK9" s="480"/>
      <c r="AL9" s="480"/>
      <c r="AM9" s="480"/>
      <c r="AN9" s="480"/>
      <c r="AO9" s="480"/>
      <c r="AP9" s="480"/>
      <c r="AQ9" s="480"/>
      <c r="AR9" s="480"/>
      <c r="AS9" s="480"/>
      <c r="AT9" s="480"/>
      <c r="AU9" s="480"/>
      <c r="AV9" s="480"/>
      <c r="AW9" s="480"/>
      <c r="AX9" s="480"/>
      <c r="AY9" s="480"/>
      <c r="AZ9" s="480"/>
      <c r="BA9" s="480"/>
      <c r="BB9" s="480"/>
      <c r="BC9" s="480"/>
      <c r="BD9" s="480"/>
      <c r="BE9" s="480"/>
      <c r="BF9" s="480"/>
      <c r="BG9" s="480"/>
      <c r="BH9" s="480"/>
      <c r="BI9" s="480"/>
      <c r="BJ9" s="480"/>
      <c r="BK9" s="480"/>
      <c r="BL9" s="480"/>
      <c r="BM9" s="480"/>
      <c r="BN9" s="480"/>
      <c r="BO9" s="480"/>
      <c r="BP9" s="480"/>
      <c r="BQ9" s="480"/>
      <c r="BR9" s="480"/>
      <c r="BS9" s="480"/>
      <c r="BT9" s="480"/>
      <c r="BU9" s="480"/>
      <c r="BV9" s="480"/>
      <c r="BW9" s="480"/>
      <c r="BX9" s="480"/>
      <c r="BY9" s="480"/>
      <c r="BZ9" s="480"/>
      <c r="CA9" s="480"/>
      <c r="CB9" s="480"/>
      <c r="CC9" s="480"/>
      <c r="CD9" s="480"/>
      <c r="CE9" s="480"/>
      <c r="CF9" s="480"/>
      <c r="CG9" s="480"/>
      <c r="CH9" s="480"/>
      <c r="CI9" s="480"/>
      <c r="CJ9" s="480"/>
      <c r="CK9" s="480"/>
      <c r="CL9" s="480"/>
      <c r="CM9" s="480"/>
      <c r="CN9" s="480"/>
      <c r="CO9" s="480"/>
      <c r="CP9" s="480"/>
      <c r="CQ9" s="480"/>
      <c r="CR9" s="480"/>
      <c r="CS9" s="480"/>
      <c r="CT9" s="480"/>
      <c r="CU9" s="480"/>
      <c r="CV9" s="480"/>
      <c r="CW9" s="480"/>
      <c r="CX9" s="480"/>
      <c r="CY9" s="480"/>
      <c r="CZ9" s="480"/>
      <c r="DA9" s="480"/>
      <c r="DB9" s="480"/>
      <c r="DC9" s="480"/>
      <c r="DD9" s="480"/>
      <c r="DE9" s="480"/>
      <c r="DF9" s="480"/>
      <c r="DG9" s="480"/>
      <c r="DH9" s="480"/>
      <c r="DI9" s="480"/>
      <c r="DJ9" s="480"/>
      <c r="DK9" s="480"/>
      <c r="DL9" s="480"/>
      <c r="DM9" s="480"/>
      <c r="DN9" s="480"/>
      <c r="DO9" s="480"/>
      <c r="DP9" s="480"/>
      <c r="DQ9" s="480"/>
      <c r="DR9" s="480"/>
      <c r="DS9" s="480"/>
      <c r="DT9" s="480"/>
      <c r="DU9" s="480"/>
      <c r="DV9" s="480"/>
      <c r="DW9" s="480"/>
      <c r="DX9" s="480"/>
    </row>
    <row r="10" spans="1:128">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c r="AO10" s="480"/>
      <c r="AP10" s="480"/>
      <c r="AQ10" s="480"/>
      <c r="AR10" s="480"/>
      <c r="AS10" s="480"/>
      <c r="AT10" s="480"/>
      <c r="AU10" s="480"/>
      <c r="AV10" s="480"/>
      <c r="AW10" s="480"/>
      <c r="AX10" s="480"/>
      <c r="AY10" s="480"/>
      <c r="AZ10" s="480"/>
      <c r="BA10" s="480"/>
      <c r="BB10" s="480"/>
      <c r="BC10" s="480"/>
      <c r="BD10" s="480"/>
      <c r="BE10" s="480"/>
      <c r="BF10" s="480"/>
      <c r="BG10" s="480"/>
      <c r="BH10" s="480"/>
      <c r="BI10" s="480"/>
      <c r="BJ10" s="480"/>
      <c r="BK10" s="480"/>
      <c r="BL10" s="480"/>
      <c r="BM10" s="480"/>
      <c r="BN10" s="480"/>
      <c r="BO10" s="480"/>
      <c r="BP10" s="480"/>
      <c r="BQ10" s="480"/>
      <c r="BR10" s="480"/>
      <c r="BS10" s="480"/>
      <c r="BT10" s="480"/>
      <c r="BU10" s="480"/>
      <c r="BV10" s="480"/>
      <c r="BW10" s="480"/>
      <c r="BX10" s="480"/>
      <c r="BY10" s="480"/>
      <c r="BZ10" s="480"/>
      <c r="CA10" s="480"/>
      <c r="CB10" s="480"/>
      <c r="CC10" s="480"/>
      <c r="CD10" s="480"/>
      <c r="CE10" s="480"/>
      <c r="CF10" s="480"/>
      <c r="CG10" s="480"/>
      <c r="CH10" s="480"/>
      <c r="CI10" s="480"/>
      <c r="CJ10" s="480"/>
      <c r="CK10" s="480"/>
      <c r="CL10" s="480"/>
      <c r="CM10" s="480"/>
      <c r="CN10" s="480"/>
      <c r="CO10" s="480"/>
      <c r="CP10" s="480"/>
      <c r="CQ10" s="480"/>
      <c r="CR10" s="480"/>
      <c r="CS10" s="480"/>
      <c r="CT10" s="480"/>
      <c r="CU10" s="480"/>
      <c r="CV10" s="480"/>
      <c r="CW10" s="480"/>
      <c r="CX10" s="480"/>
      <c r="CY10" s="480"/>
      <c r="CZ10" s="480"/>
      <c r="DA10" s="480"/>
      <c r="DB10" s="480"/>
      <c r="DC10" s="480"/>
      <c r="DD10" s="480"/>
      <c r="DE10" s="480"/>
      <c r="DF10" s="480"/>
      <c r="DG10" s="480"/>
      <c r="DH10" s="480"/>
      <c r="DI10" s="480"/>
      <c r="DJ10" s="480"/>
      <c r="DK10" s="480"/>
      <c r="DL10" s="480"/>
      <c r="DM10" s="480"/>
      <c r="DN10" s="480"/>
      <c r="DO10" s="480"/>
      <c r="DP10" s="480"/>
      <c r="DQ10" s="480"/>
      <c r="DR10" s="480"/>
      <c r="DS10" s="480"/>
      <c r="DT10" s="480"/>
      <c r="DU10" s="480"/>
      <c r="DV10" s="480"/>
      <c r="DW10" s="480"/>
      <c r="DX10" s="480"/>
    </row>
    <row r="11" spans="1:128" ht="15" customHeight="1">
      <c r="A11" s="203"/>
      <c r="B11" s="203"/>
      <c r="C11" s="203"/>
      <c r="D11" s="203"/>
      <c r="E11" s="203"/>
      <c r="F11" s="203"/>
      <c r="G11" s="203"/>
      <c r="H11" s="203"/>
      <c r="I11" s="203"/>
      <c r="J11" s="203"/>
      <c r="K11" s="203"/>
      <c r="L11" s="203"/>
      <c r="M11" s="203"/>
      <c r="N11" s="204" t="s">
        <v>601</v>
      </c>
      <c r="O11" s="480"/>
      <c r="P11" s="204" t="s">
        <v>601</v>
      </c>
      <c r="Q11" s="4178" t="s">
        <v>749</v>
      </c>
      <c r="R11" s="4178"/>
      <c r="S11" s="4178"/>
      <c r="T11" s="4178"/>
      <c r="U11" s="4178"/>
      <c r="V11" s="4178"/>
      <c r="W11" s="4178"/>
      <c r="X11" s="480"/>
      <c r="Y11" s="480"/>
      <c r="Z11" s="480"/>
      <c r="AA11" s="480"/>
      <c r="AB11" s="480"/>
      <c r="AC11" s="480"/>
      <c r="AD11" s="480"/>
      <c r="AE11" s="480"/>
      <c r="AF11" s="480"/>
      <c r="AG11" s="480"/>
      <c r="AH11" s="480"/>
      <c r="AI11" s="480"/>
      <c r="AJ11" s="480"/>
      <c r="AK11" s="480"/>
      <c r="AL11" s="480"/>
      <c r="AM11" s="480"/>
      <c r="AN11" s="480"/>
      <c r="AO11" s="480"/>
      <c r="AP11" s="480"/>
      <c r="AQ11" s="480"/>
      <c r="AR11" s="480"/>
      <c r="AS11" s="480"/>
      <c r="AT11" s="480"/>
      <c r="AU11" s="480"/>
      <c r="AV11" s="480"/>
      <c r="AW11" s="480"/>
      <c r="AX11" s="480"/>
      <c r="AY11" s="480"/>
      <c r="AZ11" s="480"/>
      <c r="BA11" s="480"/>
      <c r="BB11" s="480"/>
      <c r="BC11" s="480"/>
      <c r="BD11" s="480"/>
      <c r="BE11" s="480"/>
      <c r="BF11" s="480"/>
      <c r="BG11" s="480"/>
      <c r="BH11" s="480"/>
      <c r="BI11" s="480"/>
      <c r="BJ11" s="480"/>
      <c r="BK11" s="480"/>
      <c r="BL11" s="480"/>
      <c r="BM11" s="480"/>
      <c r="BN11" s="480"/>
      <c r="BO11" s="480"/>
      <c r="BP11" s="480"/>
      <c r="BQ11" s="480"/>
      <c r="BR11" s="480"/>
      <c r="BS11" s="480"/>
      <c r="BT11" s="480"/>
      <c r="BU11" s="480"/>
      <c r="BV11" s="480"/>
      <c r="BW11" s="480"/>
      <c r="BX11" s="480"/>
      <c r="BY11" s="480"/>
      <c r="BZ11" s="480"/>
      <c r="CA11" s="480"/>
      <c r="CB11" s="480"/>
      <c r="CC11" s="480"/>
      <c r="CD11" s="480"/>
      <c r="CE11" s="480"/>
      <c r="CF11" s="480"/>
      <c r="CG11" s="480"/>
      <c r="CH11" s="480"/>
      <c r="CI11" s="480"/>
      <c r="CJ11" s="480"/>
      <c r="CK11" s="480"/>
      <c r="CL11" s="480"/>
      <c r="CM11" s="480"/>
      <c r="CN11" s="480"/>
      <c r="CO11" s="480"/>
      <c r="CP11" s="480"/>
      <c r="CQ11" s="480"/>
      <c r="CR11" s="480"/>
      <c r="CS11" s="480"/>
      <c r="CT11" s="480"/>
      <c r="CU11" s="480"/>
      <c r="CV11" s="480"/>
      <c r="CW11" s="480"/>
      <c r="CX11" s="480"/>
      <c r="CY11" s="480"/>
      <c r="CZ11" s="480"/>
      <c r="DA11" s="480"/>
      <c r="DB11" s="480"/>
      <c r="DC11" s="480"/>
      <c r="DD11" s="480"/>
      <c r="DE11" s="480"/>
      <c r="DF11" s="480"/>
      <c r="DG11" s="480"/>
      <c r="DH11" s="480"/>
      <c r="DI11" s="480"/>
      <c r="DJ11" s="480"/>
      <c r="DK11" s="480"/>
      <c r="DL11" s="480"/>
      <c r="DM11" s="480"/>
      <c r="DN11" s="480"/>
      <c r="DO11" s="480"/>
      <c r="DP11" s="480"/>
      <c r="DQ11" s="480"/>
      <c r="DR11" s="480"/>
      <c r="DS11" s="480"/>
      <c r="DT11" s="480"/>
      <c r="DU11" s="480"/>
      <c r="DV11" s="480"/>
      <c r="DW11" s="480"/>
      <c r="DX11" s="480"/>
    </row>
    <row r="12" spans="1:128" ht="26.25">
      <c r="A12" s="203"/>
      <c r="B12" s="4049" t="s">
        <v>687</v>
      </c>
      <c r="C12" s="4049"/>
      <c r="D12" s="4049"/>
      <c r="E12" s="4049"/>
      <c r="F12" s="4049"/>
      <c r="G12" s="4049"/>
      <c r="H12" s="4049"/>
      <c r="I12" s="4049"/>
      <c r="J12" s="4049"/>
      <c r="K12" s="4049"/>
      <c r="L12" s="4049"/>
      <c r="M12" s="4049"/>
      <c r="N12" s="4050" t="s">
        <v>1461</v>
      </c>
      <c r="O12" s="480"/>
      <c r="P12" s="4050" t="s">
        <v>1461</v>
      </c>
      <c r="Q12" s="4178"/>
      <c r="R12" s="4178"/>
      <c r="S12" s="4178"/>
      <c r="T12" s="4178"/>
      <c r="U12" s="4178"/>
      <c r="V12" s="4178"/>
      <c r="W12" s="4178"/>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80"/>
      <c r="AU12" s="480"/>
      <c r="AV12" s="480"/>
      <c r="AW12" s="480"/>
      <c r="AX12" s="480"/>
      <c r="AY12" s="480"/>
      <c r="AZ12" s="480"/>
      <c r="BA12" s="480"/>
      <c r="BB12" s="480"/>
      <c r="BC12" s="480"/>
      <c r="BD12" s="480"/>
      <c r="BE12" s="480"/>
      <c r="BF12" s="480"/>
      <c r="BG12" s="480"/>
      <c r="BH12" s="480"/>
      <c r="BI12" s="480"/>
      <c r="BJ12" s="480"/>
      <c r="BK12" s="480"/>
      <c r="BL12" s="480"/>
      <c r="BM12" s="480"/>
      <c r="BN12" s="480"/>
      <c r="BO12" s="480"/>
      <c r="BP12" s="480"/>
      <c r="BQ12" s="480"/>
      <c r="BR12" s="480"/>
      <c r="BS12" s="480"/>
      <c r="BT12" s="480"/>
      <c r="BU12" s="480"/>
      <c r="BV12" s="480"/>
      <c r="BW12" s="480"/>
      <c r="BX12" s="480"/>
      <c r="BY12" s="480"/>
      <c r="BZ12" s="480"/>
      <c r="CA12" s="480"/>
      <c r="CB12" s="480"/>
      <c r="CC12" s="480"/>
      <c r="CD12" s="480"/>
      <c r="CE12" s="480"/>
      <c r="CF12" s="480"/>
      <c r="CG12" s="480"/>
      <c r="CH12" s="480"/>
      <c r="CI12" s="480"/>
      <c r="CJ12" s="480"/>
      <c r="CK12" s="480"/>
      <c r="CL12" s="480"/>
      <c r="CM12" s="480"/>
      <c r="CN12" s="480"/>
      <c r="CO12" s="480"/>
      <c r="CP12" s="480"/>
      <c r="CQ12" s="480"/>
      <c r="CR12" s="480"/>
      <c r="CS12" s="480"/>
      <c r="CT12" s="480"/>
      <c r="CU12" s="480"/>
      <c r="CV12" s="480"/>
      <c r="CW12" s="480"/>
      <c r="CX12" s="480"/>
      <c r="CY12" s="480"/>
      <c r="CZ12" s="480"/>
      <c r="DA12" s="480"/>
      <c r="DB12" s="480"/>
      <c r="DC12" s="480"/>
      <c r="DD12" s="480"/>
      <c r="DE12" s="480"/>
      <c r="DF12" s="480"/>
      <c r="DG12" s="480"/>
      <c r="DH12" s="480"/>
      <c r="DI12" s="480"/>
      <c r="DJ12" s="480"/>
      <c r="DK12" s="480"/>
      <c r="DL12" s="480"/>
      <c r="DM12" s="480"/>
      <c r="DN12" s="480"/>
      <c r="DO12" s="480"/>
      <c r="DP12" s="480"/>
      <c r="DQ12" s="480"/>
      <c r="DR12" s="480"/>
      <c r="DS12" s="480"/>
      <c r="DT12" s="480"/>
      <c r="DU12" s="480"/>
      <c r="DV12" s="480"/>
      <c r="DW12" s="480"/>
      <c r="DX12" s="480"/>
    </row>
    <row r="13" spans="1:128" ht="15" customHeight="1">
      <c r="A13" s="69"/>
      <c r="B13" s="69"/>
      <c r="C13" s="69"/>
      <c r="D13" s="69"/>
      <c r="E13" s="69"/>
      <c r="F13" s="69"/>
      <c r="G13" s="69"/>
      <c r="H13" s="69"/>
      <c r="I13" s="69"/>
      <c r="J13" s="69"/>
      <c r="K13" s="69"/>
      <c r="L13" s="69"/>
      <c r="M13" s="69"/>
      <c r="N13" s="4051"/>
      <c r="O13" s="480"/>
      <c r="P13" s="4051"/>
      <c r="Q13" s="4178"/>
      <c r="R13" s="4178"/>
      <c r="S13" s="4178"/>
      <c r="T13" s="4178"/>
      <c r="U13" s="4178"/>
      <c r="V13" s="4178"/>
      <c r="W13" s="4178"/>
      <c r="X13" s="480"/>
      <c r="Y13" s="480"/>
      <c r="Z13" s="480"/>
      <c r="AA13" s="480"/>
      <c r="AB13" s="480"/>
      <c r="AC13" s="480"/>
      <c r="AD13" s="480"/>
      <c r="AE13" s="480"/>
      <c r="AF13" s="480"/>
      <c r="AG13" s="480"/>
      <c r="AH13" s="480"/>
      <c r="AI13" s="480"/>
      <c r="AJ13" s="480"/>
      <c r="AK13" s="480"/>
      <c r="AL13" s="480"/>
      <c r="AM13" s="480"/>
      <c r="AN13" s="480"/>
      <c r="AO13" s="480"/>
      <c r="AP13" s="480"/>
      <c r="AQ13" s="480"/>
      <c r="AR13" s="480"/>
      <c r="AS13" s="480"/>
      <c r="AT13" s="480"/>
      <c r="AU13" s="480"/>
      <c r="AV13" s="480"/>
      <c r="AW13" s="480"/>
      <c r="AX13" s="480"/>
      <c r="AY13" s="480"/>
      <c r="AZ13" s="480"/>
      <c r="BA13" s="480"/>
      <c r="BB13" s="480"/>
      <c r="BC13" s="480"/>
      <c r="BD13" s="480"/>
      <c r="BE13" s="480"/>
      <c r="BF13" s="480"/>
      <c r="BG13" s="480"/>
      <c r="BH13" s="480"/>
      <c r="BI13" s="480"/>
      <c r="BJ13" s="480"/>
      <c r="BK13" s="480"/>
      <c r="BL13" s="480"/>
      <c r="BM13" s="480"/>
      <c r="BN13" s="480"/>
      <c r="BO13" s="480"/>
      <c r="BP13" s="480"/>
      <c r="BQ13" s="480"/>
      <c r="BR13" s="480"/>
      <c r="BS13" s="480"/>
      <c r="BT13" s="480"/>
      <c r="BU13" s="480"/>
      <c r="BV13" s="480"/>
      <c r="BW13" s="480"/>
      <c r="BX13" s="480"/>
      <c r="BY13" s="480"/>
      <c r="BZ13" s="480"/>
      <c r="CA13" s="480"/>
      <c r="CB13" s="480"/>
      <c r="CC13" s="480"/>
      <c r="CD13" s="480"/>
      <c r="CE13" s="480"/>
      <c r="CF13" s="480"/>
      <c r="CG13" s="480"/>
      <c r="CH13" s="480"/>
      <c r="CI13" s="480"/>
      <c r="CJ13" s="480"/>
      <c r="CK13" s="480"/>
      <c r="CL13" s="480"/>
      <c r="CM13" s="480"/>
      <c r="CN13" s="480"/>
      <c r="CO13" s="480"/>
      <c r="CP13" s="480"/>
      <c r="CQ13" s="480"/>
      <c r="CR13" s="480"/>
      <c r="CS13" s="480"/>
      <c r="CT13" s="480"/>
      <c r="CU13" s="480"/>
      <c r="CV13" s="480"/>
      <c r="CW13" s="480"/>
      <c r="CX13" s="480"/>
      <c r="CY13" s="480"/>
      <c r="CZ13" s="480"/>
      <c r="DA13" s="480"/>
      <c r="DB13" s="480"/>
      <c r="DC13" s="480"/>
      <c r="DD13" s="480"/>
      <c r="DE13" s="480"/>
      <c r="DF13" s="480"/>
      <c r="DG13" s="480"/>
      <c r="DH13" s="480"/>
      <c r="DI13" s="480"/>
      <c r="DJ13" s="480"/>
      <c r="DK13" s="480"/>
      <c r="DL13" s="480"/>
      <c r="DM13" s="480"/>
      <c r="DN13" s="480"/>
      <c r="DO13" s="480"/>
      <c r="DP13" s="480"/>
      <c r="DQ13" s="480"/>
      <c r="DR13" s="480"/>
      <c r="DS13" s="480"/>
      <c r="DT13" s="480"/>
      <c r="DU13" s="480"/>
      <c r="DV13" s="480"/>
      <c r="DW13" s="480"/>
      <c r="DX13" s="480"/>
    </row>
    <row r="14" spans="1:128" ht="76.5" customHeight="1" thickBot="1">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0"/>
      <c r="AV14" s="480"/>
      <c r="AW14" s="480"/>
      <c r="AX14" s="480"/>
      <c r="AY14" s="480"/>
      <c r="AZ14" s="480"/>
      <c r="BA14" s="480"/>
      <c r="BB14" s="480"/>
      <c r="BC14" s="480"/>
      <c r="BD14" s="480"/>
      <c r="BE14" s="480"/>
      <c r="BF14" s="480"/>
      <c r="BG14" s="480"/>
      <c r="BH14" s="480"/>
      <c r="BI14" s="480"/>
      <c r="BJ14" s="480"/>
      <c r="BK14" s="480"/>
      <c r="BL14" s="480"/>
      <c r="BM14" s="480"/>
      <c r="BN14" s="480"/>
      <c r="BO14" s="480"/>
      <c r="BP14" s="480"/>
      <c r="BQ14" s="480"/>
      <c r="BR14" s="480"/>
      <c r="BS14" s="480"/>
      <c r="BT14" s="480"/>
      <c r="BU14" s="480"/>
      <c r="BV14" s="480"/>
      <c r="BW14" s="480"/>
      <c r="BX14" s="480"/>
      <c r="BY14" s="480"/>
      <c r="BZ14" s="480"/>
      <c r="CA14" s="480"/>
      <c r="CB14" s="480"/>
      <c r="CC14" s="480"/>
      <c r="CD14" s="480"/>
      <c r="CE14" s="480"/>
      <c r="CF14" s="480"/>
      <c r="CG14" s="480"/>
      <c r="CH14" s="480"/>
      <c r="CI14" s="480"/>
      <c r="CJ14" s="480"/>
      <c r="CK14" s="480"/>
      <c r="CL14" s="480"/>
      <c r="CM14" s="480"/>
      <c r="CN14" s="480"/>
      <c r="CO14" s="480"/>
      <c r="CP14" s="480"/>
      <c r="CQ14" s="480"/>
      <c r="CR14" s="480"/>
      <c r="CS14" s="480"/>
      <c r="CT14" s="480"/>
      <c r="CU14" s="480"/>
      <c r="CV14" s="480"/>
      <c r="CW14" s="480"/>
      <c r="CX14" s="480"/>
      <c r="CY14" s="480"/>
      <c r="CZ14" s="480"/>
      <c r="DA14" s="480"/>
      <c r="DB14" s="480"/>
      <c r="DC14" s="480"/>
      <c r="DD14" s="480"/>
      <c r="DE14" s="480"/>
      <c r="DF14" s="480"/>
      <c r="DG14" s="480"/>
      <c r="DH14" s="480"/>
      <c r="DI14" s="480"/>
      <c r="DJ14" s="480"/>
      <c r="DK14" s="480"/>
      <c r="DL14" s="480"/>
      <c r="DM14" s="480"/>
      <c r="DN14" s="480"/>
      <c r="DO14" s="480"/>
      <c r="DP14" s="480"/>
      <c r="DQ14" s="480"/>
      <c r="DR14" s="480"/>
      <c r="DS14" s="480"/>
      <c r="DT14" s="480"/>
      <c r="DU14" s="480"/>
      <c r="DV14" s="480"/>
      <c r="DW14" s="480"/>
      <c r="DX14" s="480"/>
    </row>
    <row r="15" spans="1:128">
      <c r="A15" s="4009" t="s">
        <v>550</v>
      </c>
      <c r="B15" s="3953" t="s">
        <v>686</v>
      </c>
      <c r="C15" s="3954"/>
      <c r="D15" s="3954"/>
      <c r="E15" s="3954"/>
      <c r="F15" s="3954"/>
      <c r="G15" s="3954"/>
      <c r="H15" s="3954"/>
      <c r="I15" s="3954"/>
      <c r="J15" s="3954"/>
      <c r="K15" s="3954"/>
      <c r="L15" s="3954"/>
      <c r="M15" s="3954"/>
      <c r="N15" s="4038" t="s">
        <v>685</v>
      </c>
      <c r="O15" s="483"/>
      <c r="P15" s="3943" t="s">
        <v>556</v>
      </c>
      <c r="Q15" s="3944"/>
      <c r="R15" s="3944"/>
      <c r="S15" s="3944"/>
      <c r="T15" s="3944"/>
      <c r="U15" s="3944"/>
      <c r="V15" s="3944"/>
      <c r="W15" s="3944"/>
      <c r="X15" s="3944"/>
      <c r="Y15" s="3944"/>
      <c r="Z15" s="3944"/>
      <c r="AA15" s="3944"/>
      <c r="AB15" s="3945"/>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0"/>
      <c r="AY15" s="480"/>
      <c r="AZ15" s="480"/>
      <c r="BA15" s="480"/>
      <c r="BB15" s="480"/>
      <c r="BC15" s="480"/>
      <c r="BD15" s="480"/>
      <c r="BE15" s="480"/>
      <c r="BF15" s="480"/>
      <c r="BG15" s="480"/>
      <c r="BH15" s="480"/>
      <c r="BI15" s="480"/>
      <c r="BJ15" s="480"/>
      <c r="BK15" s="480"/>
      <c r="BL15" s="480"/>
      <c r="BM15" s="480"/>
      <c r="BN15" s="480"/>
      <c r="BO15" s="480"/>
      <c r="BP15" s="480"/>
      <c r="BQ15" s="480"/>
      <c r="BR15" s="480"/>
      <c r="BS15" s="480"/>
      <c r="BT15" s="480"/>
      <c r="BU15" s="480"/>
      <c r="BV15" s="480"/>
      <c r="BW15" s="480"/>
      <c r="BX15" s="480"/>
      <c r="BY15" s="480"/>
      <c r="BZ15" s="480"/>
      <c r="CA15" s="480"/>
      <c r="CB15" s="480"/>
      <c r="CC15" s="480"/>
      <c r="CD15" s="480"/>
      <c r="CE15" s="480"/>
      <c r="CF15" s="480"/>
      <c r="CG15" s="480"/>
      <c r="CH15" s="480"/>
      <c r="CI15" s="480"/>
      <c r="CJ15" s="480"/>
      <c r="CK15" s="480"/>
      <c r="CL15" s="480"/>
      <c r="CM15" s="480"/>
      <c r="CN15" s="480"/>
      <c r="CO15" s="480"/>
      <c r="CP15" s="480"/>
      <c r="CQ15" s="480"/>
      <c r="CR15" s="480"/>
      <c r="CS15" s="480"/>
      <c r="CT15" s="480"/>
      <c r="CU15" s="480"/>
      <c r="CV15" s="480"/>
      <c r="CW15" s="480"/>
      <c r="CX15" s="480"/>
      <c r="CY15" s="480"/>
      <c r="CZ15" s="480"/>
      <c r="DA15" s="480"/>
      <c r="DB15" s="480"/>
      <c r="DC15" s="480"/>
      <c r="DD15" s="480"/>
      <c r="DE15" s="480"/>
      <c r="DF15" s="480"/>
      <c r="DG15" s="480"/>
      <c r="DH15" s="480"/>
      <c r="DI15" s="480"/>
      <c r="DJ15" s="480"/>
      <c r="DK15" s="480"/>
      <c r="DL15" s="480"/>
      <c r="DM15" s="480"/>
      <c r="DN15" s="480"/>
      <c r="DO15" s="480"/>
      <c r="DP15" s="480"/>
      <c r="DQ15" s="480"/>
      <c r="DR15" s="480"/>
      <c r="DS15" s="480"/>
      <c r="DT15" s="480"/>
      <c r="DU15" s="480"/>
      <c r="DV15" s="480"/>
      <c r="DW15" s="480"/>
      <c r="DX15" s="480"/>
    </row>
    <row r="16" spans="1:128">
      <c r="A16" s="4010"/>
      <c r="B16" s="3955"/>
      <c r="C16" s="3956"/>
      <c r="D16" s="3956"/>
      <c r="E16" s="3956"/>
      <c r="F16" s="3956"/>
      <c r="G16" s="3956"/>
      <c r="H16" s="3956"/>
      <c r="I16" s="3956"/>
      <c r="J16" s="3956"/>
      <c r="K16" s="3956"/>
      <c r="L16" s="3956"/>
      <c r="M16" s="3956"/>
      <c r="N16" s="3958"/>
      <c r="O16" s="483"/>
      <c r="P16" s="3946"/>
      <c r="Q16" s="3947"/>
      <c r="R16" s="3947"/>
      <c r="S16" s="3947"/>
      <c r="T16" s="3947"/>
      <c r="U16" s="3947"/>
      <c r="V16" s="3947"/>
      <c r="W16" s="3947"/>
      <c r="X16" s="3947"/>
      <c r="Y16" s="3947"/>
      <c r="Z16" s="3947"/>
      <c r="AA16" s="3947"/>
      <c r="AB16" s="3948"/>
      <c r="AC16" s="480"/>
      <c r="AD16" s="480"/>
      <c r="AE16" s="480"/>
      <c r="AF16" s="480"/>
      <c r="AG16" s="480"/>
      <c r="AH16" s="480"/>
      <c r="AI16" s="480"/>
      <c r="AJ16" s="480"/>
      <c r="AK16" s="480"/>
      <c r="AL16" s="480"/>
      <c r="AM16" s="480"/>
      <c r="AN16" s="480"/>
      <c r="AO16" s="480"/>
      <c r="AP16" s="480"/>
      <c r="AQ16" s="480"/>
      <c r="AR16" s="480"/>
      <c r="AS16" s="480"/>
      <c r="AT16" s="480"/>
      <c r="AU16" s="480"/>
      <c r="AV16" s="480"/>
      <c r="AW16" s="480"/>
      <c r="AX16" s="480"/>
      <c r="AY16" s="480"/>
      <c r="AZ16" s="480"/>
      <c r="BA16" s="480"/>
      <c r="BB16" s="480"/>
      <c r="BC16" s="480"/>
      <c r="BD16" s="480"/>
      <c r="BE16" s="480"/>
      <c r="BF16" s="480"/>
      <c r="BG16" s="480"/>
      <c r="BH16" s="480"/>
      <c r="BI16" s="480"/>
      <c r="BJ16" s="480"/>
      <c r="BK16" s="480"/>
      <c r="BL16" s="480"/>
      <c r="BM16" s="480"/>
      <c r="BN16" s="480"/>
      <c r="BO16" s="480"/>
      <c r="BP16" s="480"/>
      <c r="BQ16" s="480"/>
      <c r="BR16" s="480"/>
      <c r="BS16" s="480"/>
      <c r="BT16" s="480"/>
      <c r="BU16" s="480"/>
      <c r="BV16" s="480"/>
      <c r="BW16" s="480"/>
      <c r="BX16" s="480"/>
      <c r="BY16" s="480"/>
      <c r="BZ16" s="480"/>
      <c r="CA16" s="480"/>
      <c r="CB16" s="480"/>
      <c r="CC16" s="480"/>
      <c r="CD16" s="480"/>
      <c r="CE16" s="480"/>
      <c r="CF16" s="480"/>
      <c r="CG16" s="480"/>
      <c r="CH16" s="480"/>
      <c r="CI16" s="480"/>
      <c r="CJ16" s="480"/>
      <c r="CK16" s="480"/>
      <c r="CL16" s="480"/>
      <c r="CM16" s="480"/>
      <c r="CN16" s="480"/>
      <c r="CO16" s="480"/>
      <c r="CP16" s="480"/>
      <c r="CQ16" s="480"/>
      <c r="CR16" s="480"/>
      <c r="CS16" s="480"/>
      <c r="CT16" s="480"/>
      <c r="CU16" s="480"/>
      <c r="CV16" s="480"/>
      <c r="CW16" s="480"/>
      <c r="CX16" s="480"/>
      <c r="CY16" s="480"/>
      <c r="CZ16" s="480"/>
      <c r="DA16" s="480"/>
      <c r="DB16" s="480"/>
      <c r="DC16" s="480"/>
      <c r="DD16" s="480"/>
      <c r="DE16" s="480"/>
      <c r="DF16" s="480"/>
      <c r="DG16" s="480"/>
      <c r="DH16" s="480"/>
      <c r="DI16" s="480"/>
      <c r="DJ16" s="480"/>
      <c r="DK16" s="480"/>
      <c r="DL16" s="480"/>
      <c r="DM16" s="480"/>
      <c r="DN16" s="480"/>
      <c r="DO16" s="480"/>
      <c r="DP16" s="480"/>
      <c r="DQ16" s="480"/>
      <c r="DR16" s="480"/>
      <c r="DS16" s="480"/>
      <c r="DT16" s="480"/>
      <c r="DU16" s="480"/>
      <c r="DV16" s="480"/>
      <c r="DW16" s="480"/>
      <c r="DX16" s="480"/>
    </row>
    <row r="17" spans="1:128">
      <c r="A17" s="4010"/>
      <c r="B17" s="3955"/>
      <c r="C17" s="3956"/>
      <c r="D17" s="3956"/>
      <c r="E17" s="3956"/>
      <c r="F17" s="3956"/>
      <c r="G17" s="3956"/>
      <c r="H17" s="3956"/>
      <c r="I17" s="3956"/>
      <c r="J17" s="3956"/>
      <c r="K17" s="3956"/>
      <c r="L17" s="3956"/>
      <c r="M17" s="3956"/>
      <c r="N17" s="3958"/>
      <c r="O17" s="483"/>
      <c r="P17" s="3946"/>
      <c r="Q17" s="3947"/>
      <c r="R17" s="3947"/>
      <c r="S17" s="3947"/>
      <c r="T17" s="3947"/>
      <c r="U17" s="3947"/>
      <c r="V17" s="3947"/>
      <c r="W17" s="3947"/>
      <c r="X17" s="3947"/>
      <c r="Y17" s="3947"/>
      <c r="Z17" s="3947"/>
      <c r="AA17" s="3947"/>
      <c r="AB17" s="3948"/>
      <c r="AC17" s="480"/>
      <c r="AD17" s="480"/>
      <c r="AE17" s="480"/>
      <c r="AF17" s="480"/>
      <c r="AG17" s="480"/>
      <c r="AH17" s="480"/>
      <c r="AI17" s="480"/>
      <c r="AJ17" s="480"/>
      <c r="AK17" s="480"/>
      <c r="AL17" s="480"/>
      <c r="AM17" s="480"/>
      <c r="AN17" s="480"/>
      <c r="AO17" s="480"/>
      <c r="AP17" s="480"/>
      <c r="AQ17" s="480"/>
      <c r="AR17" s="480"/>
      <c r="AS17" s="480"/>
      <c r="AT17" s="480"/>
      <c r="AU17" s="480"/>
      <c r="AV17" s="480"/>
      <c r="AW17" s="480"/>
      <c r="AX17" s="480"/>
      <c r="AY17" s="480"/>
      <c r="AZ17" s="480"/>
      <c r="BA17" s="480"/>
      <c r="BB17" s="480"/>
      <c r="BC17" s="480"/>
      <c r="BD17" s="480"/>
      <c r="BE17" s="480"/>
      <c r="BF17" s="480"/>
      <c r="BG17" s="480"/>
      <c r="BH17" s="480"/>
      <c r="BI17" s="480"/>
      <c r="BJ17" s="480"/>
      <c r="BK17" s="480"/>
      <c r="BL17" s="480"/>
      <c r="BM17" s="480"/>
      <c r="BN17" s="480"/>
      <c r="BO17" s="480"/>
      <c r="BP17" s="480"/>
      <c r="BQ17" s="480"/>
      <c r="BR17" s="480"/>
      <c r="BS17" s="480"/>
      <c r="BT17" s="480"/>
      <c r="BU17" s="480"/>
      <c r="BV17" s="480"/>
      <c r="BW17" s="480"/>
      <c r="BX17" s="480"/>
      <c r="BY17" s="480"/>
      <c r="BZ17" s="480"/>
      <c r="CA17" s="480"/>
      <c r="CB17" s="480"/>
      <c r="CC17" s="480"/>
      <c r="CD17" s="480"/>
      <c r="CE17" s="480"/>
      <c r="CF17" s="480"/>
      <c r="CG17" s="480"/>
      <c r="CH17" s="480"/>
      <c r="CI17" s="480"/>
      <c r="CJ17" s="480"/>
      <c r="CK17" s="480"/>
      <c r="CL17" s="480"/>
      <c r="CM17" s="480"/>
      <c r="CN17" s="480"/>
      <c r="CO17" s="480"/>
      <c r="CP17" s="480"/>
      <c r="CQ17" s="480"/>
      <c r="CR17" s="480"/>
      <c r="CS17" s="480"/>
      <c r="CT17" s="480"/>
      <c r="CU17" s="480"/>
      <c r="CV17" s="480"/>
      <c r="CW17" s="480"/>
      <c r="CX17" s="480"/>
      <c r="CY17" s="480"/>
      <c r="CZ17" s="480"/>
      <c r="DA17" s="480"/>
      <c r="DB17" s="480"/>
      <c r="DC17" s="480"/>
      <c r="DD17" s="480"/>
      <c r="DE17" s="480"/>
      <c r="DF17" s="480"/>
      <c r="DG17" s="480"/>
      <c r="DH17" s="480"/>
      <c r="DI17" s="480"/>
      <c r="DJ17" s="480"/>
      <c r="DK17" s="480"/>
      <c r="DL17" s="480"/>
      <c r="DM17" s="480"/>
      <c r="DN17" s="480"/>
      <c r="DO17" s="480"/>
      <c r="DP17" s="480"/>
      <c r="DQ17" s="480"/>
      <c r="DR17" s="480"/>
      <c r="DS17" s="480"/>
      <c r="DT17" s="480"/>
      <c r="DU17" s="480"/>
      <c r="DV17" s="480"/>
      <c r="DW17" s="480"/>
      <c r="DX17" s="480"/>
    </row>
    <row r="18" spans="1:128" ht="22.5" customHeight="1">
      <c r="A18" s="4010"/>
      <c r="B18" s="4041" t="s">
        <v>684</v>
      </c>
      <c r="C18" s="4042"/>
      <c r="D18" s="4042"/>
      <c r="E18" s="4042"/>
      <c r="F18" s="4042"/>
      <c r="G18" s="4042"/>
      <c r="H18" s="4042"/>
      <c r="I18" s="4042"/>
      <c r="J18" s="4042"/>
      <c r="K18" s="4042"/>
      <c r="L18" s="4042"/>
      <c r="M18" s="4042"/>
      <c r="N18" s="4043"/>
      <c r="O18" s="483"/>
      <c r="P18" s="484"/>
      <c r="Q18" s="480"/>
      <c r="R18" s="480"/>
      <c r="S18" s="480"/>
      <c r="T18" s="480"/>
      <c r="U18" s="480"/>
      <c r="V18" s="480"/>
      <c r="W18" s="480"/>
      <c r="X18" s="480"/>
      <c r="Y18" s="480"/>
      <c r="Z18" s="480"/>
      <c r="AA18" s="480"/>
      <c r="AB18" s="485"/>
      <c r="AC18" s="480"/>
      <c r="AD18" s="480"/>
      <c r="AE18" s="480"/>
      <c r="AF18" s="480"/>
      <c r="AG18" s="480"/>
      <c r="AH18" s="480"/>
      <c r="AI18" s="480"/>
      <c r="AJ18" s="480"/>
      <c r="AK18" s="480"/>
      <c r="AL18" s="480"/>
      <c r="AM18" s="480"/>
      <c r="AN18" s="480"/>
      <c r="AO18" s="480"/>
      <c r="AP18" s="480"/>
      <c r="AQ18" s="480"/>
      <c r="AR18" s="480"/>
      <c r="AS18" s="480"/>
      <c r="AT18" s="480"/>
      <c r="AU18" s="480"/>
      <c r="AV18" s="480"/>
      <c r="AW18" s="480"/>
      <c r="AX18" s="480"/>
      <c r="AY18" s="480"/>
      <c r="AZ18" s="480"/>
      <c r="BA18" s="480"/>
      <c r="BB18" s="480"/>
      <c r="BC18" s="480"/>
      <c r="BD18" s="480"/>
      <c r="BE18" s="480"/>
      <c r="BF18" s="480"/>
      <c r="BG18" s="480"/>
      <c r="BH18" s="480"/>
      <c r="BI18" s="480"/>
      <c r="BJ18" s="480"/>
      <c r="BK18" s="480"/>
      <c r="BL18" s="480"/>
      <c r="BM18" s="480"/>
      <c r="BN18" s="480"/>
      <c r="BO18" s="480"/>
      <c r="BP18" s="480"/>
      <c r="BQ18" s="480"/>
      <c r="BR18" s="480"/>
      <c r="BS18" s="480"/>
      <c r="BT18" s="480"/>
      <c r="BU18" s="480"/>
      <c r="BV18" s="480"/>
      <c r="BW18" s="480"/>
      <c r="BX18" s="480"/>
      <c r="BY18" s="480"/>
      <c r="BZ18" s="480"/>
      <c r="CA18" s="480"/>
      <c r="CB18" s="480"/>
      <c r="CC18" s="480"/>
      <c r="CD18" s="480"/>
      <c r="CE18" s="480"/>
      <c r="CF18" s="480"/>
      <c r="CG18" s="480"/>
      <c r="CH18" s="480"/>
      <c r="CI18" s="480"/>
      <c r="CJ18" s="480"/>
      <c r="CK18" s="480"/>
      <c r="CL18" s="480"/>
      <c r="CM18" s="480"/>
      <c r="CN18" s="480"/>
      <c r="CO18" s="480"/>
      <c r="CP18" s="480"/>
      <c r="CQ18" s="480"/>
      <c r="CR18" s="480"/>
      <c r="CS18" s="480"/>
      <c r="CT18" s="480"/>
      <c r="CU18" s="480"/>
      <c r="CV18" s="480"/>
      <c r="CW18" s="480"/>
      <c r="CX18" s="480"/>
      <c r="CY18" s="480"/>
      <c r="CZ18" s="480"/>
      <c r="DA18" s="480"/>
      <c r="DB18" s="480"/>
      <c r="DC18" s="480"/>
      <c r="DD18" s="480"/>
      <c r="DE18" s="480"/>
      <c r="DF18" s="480"/>
      <c r="DG18" s="480"/>
      <c r="DH18" s="480"/>
      <c r="DI18" s="480"/>
      <c r="DJ18" s="480"/>
      <c r="DK18" s="480"/>
      <c r="DL18" s="480"/>
      <c r="DM18" s="480"/>
      <c r="DN18" s="480"/>
      <c r="DO18" s="480"/>
      <c r="DP18" s="480"/>
      <c r="DQ18" s="480"/>
      <c r="DR18" s="480"/>
      <c r="DS18" s="480"/>
      <c r="DT18" s="480"/>
      <c r="DU18" s="480"/>
      <c r="DV18" s="480"/>
      <c r="DW18" s="480"/>
      <c r="DX18" s="480"/>
    </row>
    <row r="19" spans="1:128" ht="18.75">
      <c r="A19" s="3949"/>
      <c r="B19" s="4044" t="s">
        <v>440</v>
      </c>
      <c r="C19" s="4045"/>
      <c r="D19" s="4045"/>
      <c r="E19" s="4045"/>
      <c r="F19" s="4045"/>
      <c r="G19" s="4045"/>
      <c r="H19" s="4045"/>
      <c r="I19" s="4045"/>
      <c r="J19" s="4045"/>
      <c r="K19" s="4045"/>
      <c r="L19" s="4045"/>
      <c r="M19" s="4045"/>
      <c r="N19" s="4046"/>
      <c r="O19" s="483"/>
      <c r="P19" s="228" t="s">
        <v>743</v>
      </c>
      <c r="Q19" s="480"/>
      <c r="R19" s="480"/>
      <c r="S19" s="480"/>
      <c r="T19" s="480"/>
      <c r="U19" s="480"/>
      <c r="V19" s="480"/>
      <c r="W19" s="480"/>
      <c r="X19" s="480"/>
      <c r="Y19" s="480"/>
      <c r="Z19" s="480"/>
      <c r="AA19" s="480"/>
      <c r="AB19" s="485"/>
      <c r="AC19" s="480"/>
      <c r="AD19" s="480"/>
      <c r="AE19" s="480"/>
      <c r="AF19" s="480"/>
      <c r="AG19" s="480"/>
      <c r="AH19" s="480"/>
      <c r="AI19" s="480"/>
      <c r="AJ19" s="480"/>
      <c r="AK19" s="480"/>
      <c r="AL19" s="480"/>
      <c r="AM19" s="480"/>
      <c r="AN19" s="480"/>
      <c r="AO19" s="480"/>
      <c r="AP19" s="480"/>
      <c r="AQ19" s="480"/>
      <c r="AR19" s="480"/>
      <c r="AS19" s="480"/>
      <c r="AT19" s="480"/>
      <c r="AU19" s="480"/>
      <c r="AV19" s="480"/>
      <c r="AW19" s="480"/>
      <c r="AX19" s="480"/>
      <c r="AY19" s="480"/>
      <c r="AZ19" s="480"/>
      <c r="BA19" s="480"/>
      <c r="BB19" s="480"/>
      <c r="BC19" s="480"/>
      <c r="BD19" s="480"/>
      <c r="BE19" s="480"/>
      <c r="BF19" s="480"/>
      <c r="BG19" s="480"/>
      <c r="BH19" s="480"/>
      <c r="BI19" s="480"/>
      <c r="BJ19" s="480"/>
      <c r="BK19" s="480"/>
      <c r="BL19" s="480"/>
      <c r="BM19" s="480"/>
      <c r="BN19" s="480"/>
      <c r="BO19" s="480"/>
      <c r="BP19" s="480"/>
      <c r="BQ19" s="480"/>
      <c r="BR19" s="480"/>
      <c r="BS19" s="480"/>
      <c r="BT19" s="480"/>
      <c r="BU19" s="480"/>
      <c r="BV19" s="480"/>
      <c r="BW19" s="480"/>
      <c r="BX19" s="480"/>
      <c r="BY19" s="480"/>
      <c r="BZ19" s="480"/>
      <c r="CA19" s="480"/>
      <c r="CB19" s="480"/>
      <c r="CC19" s="480"/>
      <c r="CD19" s="480"/>
      <c r="CE19" s="480"/>
      <c r="CF19" s="480"/>
      <c r="CG19" s="480"/>
      <c r="CH19" s="480"/>
      <c r="CI19" s="480"/>
      <c r="CJ19" s="480"/>
      <c r="CK19" s="480"/>
      <c r="CL19" s="480"/>
      <c r="CM19" s="480"/>
      <c r="CN19" s="480"/>
      <c r="CO19" s="480"/>
      <c r="CP19" s="480"/>
      <c r="CQ19" s="480"/>
      <c r="CR19" s="480"/>
      <c r="CS19" s="480"/>
      <c r="CT19" s="480"/>
      <c r="CU19" s="480"/>
      <c r="CV19" s="480"/>
      <c r="CW19" s="480"/>
      <c r="CX19" s="480"/>
      <c r="CY19" s="480"/>
      <c r="CZ19" s="480"/>
      <c r="DA19" s="480"/>
      <c r="DB19" s="480"/>
      <c r="DC19" s="480"/>
      <c r="DD19" s="480"/>
      <c r="DE19" s="480"/>
      <c r="DF19" s="480"/>
      <c r="DG19" s="480"/>
      <c r="DH19" s="480"/>
      <c r="DI19" s="480"/>
      <c r="DJ19" s="480"/>
      <c r="DK19" s="480"/>
      <c r="DL19" s="480"/>
      <c r="DM19" s="480"/>
      <c r="DN19" s="480"/>
      <c r="DO19" s="480"/>
      <c r="DP19" s="480"/>
      <c r="DQ19" s="480"/>
      <c r="DR19" s="480"/>
      <c r="DS19" s="480"/>
      <c r="DT19" s="480"/>
      <c r="DU19" s="480"/>
      <c r="DV19" s="480"/>
      <c r="DW19" s="480"/>
      <c r="DX19" s="480"/>
    </row>
    <row r="20" spans="1:128" ht="18.75">
      <c r="A20" s="3949"/>
      <c r="B20" s="4044"/>
      <c r="C20" s="4045"/>
      <c r="D20" s="4045"/>
      <c r="E20" s="4045"/>
      <c r="F20" s="4045"/>
      <c r="G20" s="4045"/>
      <c r="H20" s="4045"/>
      <c r="I20" s="4045"/>
      <c r="J20" s="4045"/>
      <c r="K20" s="4045"/>
      <c r="L20" s="4045"/>
      <c r="M20" s="4045"/>
      <c r="N20" s="4046"/>
      <c r="O20" s="483"/>
      <c r="P20" s="229" t="s">
        <v>744</v>
      </c>
      <c r="Q20" s="480"/>
      <c r="R20" s="480"/>
      <c r="S20" s="480"/>
      <c r="T20" s="480"/>
      <c r="U20" s="480"/>
      <c r="V20" s="480"/>
      <c r="W20" s="480"/>
      <c r="X20" s="480"/>
      <c r="Y20" s="480"/>
      <c r="Z20" s="480"/>
      <c r="AA20" s="480"/>
      <c r="AB20" s="485"/>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c r="BD20" s="480"/>
      <c r="BE20" s="480"/>
      <c r="BF20" s="480"/>
      <c r="BG20" s="480"/>
      <c r="BH20" s="480"/>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c r="CF20" s="480"/>
      <c r="CG20" s="480"/>
      <c r="CH20" s="480"/>
      <c r="CI20" s="480"/>
      <c r="CJ20" s="480"/>
      <c r="CK20" s="480"/>
      <c r="CL20" s="480"/>
      <c r="CM20" s="480"/>
      <c r="CN20" s="480"/>
      <c r="CO20" s="480"/>
      <c r="CP20" s="480"/>
      <c r="CQ20" s="480"/>
      <c r="CR20" s="480"/>
      <c r="CS20" s="480"/>
      <c r="CT20" s="480"/>
      <c r="CU20" s="480"/>
      <c r="CV20" s="480"/>
      <c r="CW20" s="480"/>
      <c r="CX20" s="480"/>
      <c r="CY20" s="480"/>
      <c r="CZ20" s="480"/>
      <c r="DA20" s="480"/>
      <c r="DB20" s="480"/>
      <c r="DC20" s="480"/>
      <c r="DD20" s="480"/>
      <c r="DE20" s="480"/>
      <c r="DF20" s="480"/>
      <c r="DG20" s="480"/>
      <c r="DH20" s="480"/>
      <c r="DI20" s="480"/>
      <c r="DJ20" s="480"/>
      <c r="DK20" s="480"/>
      <c r="DL20" s="480"/>
      <c r="DM20" s="480"/>
      <c r="DN20" s="480"/>
      <c r="DO20" s="480"/>
      <c r="DP20" s="480"/>
      <c r="DQ20" s="480"/>
      <c r="DR20" s="480"/>
      <c r="DS20" s="480"/>
      <c r="DT20" s="480"/>
      <c r="DU20" s="480"/>
      <c r="DV20" s="480"/>
      <c r="DW20" s="480"/>
      <c r="DX20" s="480"/>
    </row>
    <row r="21" spans="1:128" ht="18.75">
      <c r="A21" s="3949"/>
      <c r="B21" s="4044"/>
      <c r="C21" s="4045"/>
      <c r="D21" s="4045"/>
      <c r="E21" s="4045"/>
      <c r="F21" s="4045"/>
      <c r="G21" s="4045"/>
      <c r="H21" s="4045"/>
      <c r="I21" s="4045"/>
      <c r="J21" s="4045"/>
      <c r="K21" s="4045"/>
      <c r="L21" s="4045"/>
      <c r="M21" s="4045"/>
      <c r="N21" s="4046"/>
      <c r="O21" s="483"/>
      <c r="P21" s="230" t="s">
        <v>745</v>
      </c>
      <c r="Q21" s="480"/>
      <c r="R21" s="480"/>
      <c r="S21" s="480"/>
      <c r="T21" s="480"/>
      <c r="U21" s="480"/>
      <c r="V21" s="480"/>
      <c r="W21" s="480"/>
      <c r="X21" s="480"/>
      <c r="Y21" s="480"/>
      <c r="Z21" s="480"/>
      <c r="AA21" s="480"/>
      <c r="AB21" s="485"/>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row>
    <row r="22" spans="1:128" ht="18.75">
      <c r="A22" s="3949"/>
      <c r="B22" s="486"/>
      <c r="C22" s="487"/>
      <c r="D22" s="487"/>
      <c r="E22" s="487"/>
      <c r="F22" s="487"/>
      <c r="G22" s="487"/>
      <c r="H22" s="487"/>
      <c r="I22" s="487"/>
      <c r="J22" s="487"/>
      <c r="K22" s="487"/>
      <c r="L22" s="487"/>
      <c r="M22" s="487"/>
      <c r="N22" s="488"/>
      <c r="O22" s="483"/>
      <c r="P22" s="231" t="s">
        <v>746</v>
      </c>
      <c r="Q22" s="480"/>
      <c r="R22" s="480"/>
      <c r="S22" s="480"/>
      <c r="T22" s="480"/>
      <c r="U22" s="480"/>
      <c r="V22" s="480"/>
      <c r="W22" s="480"/>
      <c r="X22" s="480"/>
      <c r="Y22" s="480"/>
      <c r="Z22" s="480"/>
      <c r="AA22" s="480"/>
      <c r="AB22" s="485"/>
      <c r="AC22" s="480"/>
      <c r="AD22" s="480"/>
      <c r="AE22" s="480"/>
      <c r="AF22" s="480"/>
      <c r="AG22" s="480"/>
      <c r="AH22" s="480"/>
      <c r="AI22" s="480"/>
      <c r="AJ22" s="480"/>
      <c r="AK22" s="480"/>
      <c r="AL22" s="480"/>
      <c r="AM22" s="480"/>
      <c r="AN22" s="480"/>
      <c r="AO22" s="480"/>
      <c r="AP22" s="480"/>
      <c r="AQ22" s="480"/>
      <c r="AR22" s="480"/>
      <c r="AS22" s="480"/>
      <c r="AT22" s="480"/>
      <c r="AU22" s="480"/>
      <c r="AV22" s="480"/>
      <c r="AW22" s="480"/>
      <c r="AX22" s="480"/>
      <c r="AY22" s="480"/>
      <c r="AZ22" s="480"/>
      <c r="BA22" s="480"/>
      <c r="BB22" s="480"/>
      <c r="BC22" s="480"/>
      <c r="BD22" s="480"/>
      <c r="BE22" s="480"/>
      <c r="BF22" s="480"/>
      <c r="BG22" s="480"/>
      <c r="BH22" s="480"/>
      <c r="BI22" s="480"/>
      <c r="BJ22" s="480"/>
      <c r="BK22" s="480"/>
      <c r="BL22" s="480"/>
      <c r="BM22" s="480"/>
      <c r="BN22" s="480"/>
      <c r="BO22" s="480"/>
      <c r="BP22" s="480"/>
      <c r="BQ22" s="480"/>
      <c r="BR22" s="480"/>
      <c r="BS22" s="480"/>
      <c r="BT22" s="480"/>
      <c r="BU22" s="480"/>
      <c r="BV22" s="480"/>
      <c r="BW22" s="480"/>
      <c r="BX22" s="480"/>
      <c r="BY22" s="480"/>
      <c r="BZ22" s="480"/>
      <c r="CA22" s="480"/>
      <c r="CB22" s="480"/>
      <c r="CC22" s="480"/>
      <c r="CD22" s="480"/>
      <c r="CE22" s="480"/>
      <c r="CF22" s="480"/>
      <c r="CG22" s="480"/>
      <c r="CH22" s="480"/>
      <c r="CI22" s="480"/>
      <c r="CJ22" s="480"/>
      <c r="CK22" s="480"/>
      <c r="CL22" s="480"/>
      <c r="CM22" s="480"/>
      <c r="CN22" s="480"/>
      <c r="CO22" s="480"/>
      <c r="CP22" s="480"/>
      <c r="CQ22" s="480"/>
      <c r="CR22" s="480"/>
      <c r="CS22" s="480"/>
      <c r="CT22" s="480"/>
      <c r="CU22" s="480"/>
      <c r="CV22" s="480"/>
      <c r="CW22" s="480"/>
      <c r="CX22" s="480"/>
      <c r="CY22" s="480"/>
      <c r="CZ22" s="480"/>
      <c r="DA22" s="480"/>
      <c r="DB22" s="480"/>
      <c r="DC22" s="480"/>
      <c r="DD22" s="480"/>
      <c r="DE22" s="480"/>
      <c r="DF22" s="480"/>
      <c r="DG22" s="480"/>
      <c r="DH22" s="480"/>
      <c r="DI22" s="480"/>
      <c r="DJ22" s="480"/>
      <c r="DK22" s="480"/>
      <c r="DL22" s="480"/>
      <c r="DM22" s="480"/>
      <c r="DN22" s="480"/>
      <c r="DO22" s="480"/>
      <c r="DP22" s="480"/>
      <c r="DQ22" s="480"/>
      <c r="DR22" s="480"/>
      <c r="DS22" s="480"/>
      <c r="DT22" s="480"/>
      <c r="DU22" s="480"/>
      <c r="DV22" s="480"/>
      <c r="DW22" s="480"/>
      <c r="DX22" s="480"/>
    </row>
    <row r="23" spans="1:128" ht="18.75">
      <c r="A23" s="3949"/>
      <c r="B23" s="486"/>
      <c r="C23" s="487"/>
      <c r="D23" s="487"/>
      <c r="E23" s="487"/>
      <c r="F23" s="487"/>
      <c r="G23" s="487"/>
      <c r="H23" s="487"/>
      <c r="I23" s="487"/>
      <c r="J23" s="487"/>
      <c r="K23" s="487"/>
      <c r="L23" s="487"/>
      <c r="M23" s="487"/>
      <c r="N23" s="488"/>
      <c r="O23" s="483"/>
      <c r="P23" s="232" t="s">
        <v>747</v>
      </c>
      <c r="Q23" s="480"/>
      <c r="R23" s="480"/>
      <c r="S23" s="480"/>
      <c r="T23" s="480"/>
      <c r="U23" s="480"/>
      <c r="V23" s="480"/>
      <c r="W23" s="480"/>
      <c r="X23" s="480"/>
      <c r="Y23" s="480"/>
      <c r="Z23" s="480"/>
      <c r="AA23" s="480"/>
      <c r="AB23" s="485"/>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480"/>
      <c r="BG23" s="480"/>
      <c r="BH23" s="480"/>
      <c r="BI23" s="480"/>
      <c r="BJ23" s="480"/>
      <c r="BK23" s="480"/>
      <c r="BL23" s="480"/>
      <c r="BM23" s="480"/>
      <c r="BN23" s="480"/>
      <c r="BO23" s="480"/>
      <c r="BP23" s="480"/>
      <c r="BQ23" s="480"/>
      <c r="BR23" s="480"/>
      <c r="BS23" s="480"/>
      <c r="BT23" s="480"/>
      <c r="BU23" s="480"/>
      <c r="BV23" s="480"/>
      <c r="BW23" s="480"/>
      <c r="BX23" s="480"/>
      <c r="BY23" s="480"/>
      <c r="BZ23" s="480"/>
      <c r="CA23" s="480"/>
      <c r="CB23" s="480"/>
      <c r="CC23" s="480"/>
      <c r="CD23" s="480"/>
      <c r="CE23" s="480"/>
      <c r="CF23" s="480"/>
      <c r="CG23" s="480"/>
      <c r="CH23" s="480"/>
      <c r="CI23" s="480"/>
      <c r="CJ23" s="480"/>
      <c r="CK23" s="480"/>
      <c r="CL23" s="480"/>
      <c r="CM23" s="480"/>
      <c r="CN23" s="480"/>
      <c r="CO23" s="480"/>
      <c r="CP23" s="480"/>
      <c r="CQ23" s="480"/>
      <c r="CR23" s="480"/>
      <c r="CS23" s="480"/>
      <c r="CT23" s="480"/>
      <c r="CU23" s="480"/>
      <c r="CV23" s="480"/>
      <c r="CW23" s="480"/>
      <c r="CX23" s="480"/>
      <c r="CY23" s="480"/>
      <c r="CZ23" s="480"/>
      <c r="DA23" s="480"/>
      <c r="DB23" s="480"/>
      <c r="DC23" s="480"/>
      <c r="DD23" s="480"/>
      <c r="DE23" s="480"/>
      <c r="DF23" s="480"/>
      <c r="DG23" s="480"/>
      <c r="DH23" s="480"/>
      <c r="DI23" s="480"/>
      <c r="DJ23" s="480"/>
      <c r="DK23" s="480"/>
      <c r="DL23" s="480"/>
      <c r="DM23" s="480"/>
      <c r="DN23" s="480"/>
      <c r="DO23" s="480"/>
      <c r="DP23" s="480"/>
      <c r="DQ23" s="480"/>
      <c r="DR23" s="480"/>
      <c r="DS23" s="480"/>
      <c r="DT23" s="480"/>
      <c r="DU23" s="480"/>
      <c r="DV23" s="480"/>
      <c r="DW23" s="480"/>
      <c r="DX23" s="480"/>
    </row>
    <row r="24" spans="1:128" ht="18.75">
      <c r="A24" s="3949"/>
      <c r="B24" s="489" t="s">
        <v>570</v>
      </c>
      <c r="C24" s="4047" t="s">
        <v>633</v>
      </c>
      <c r="D24" s="4047"/>
      <c r="E24" s="4047"/>
      <c r="F24" s="4047"/>
      <c r="G24" s="490" t="s">
        <v>569</v>
      </c>
      <c r="H24" s="3950" t="s">
        <v>441</v>
      </c>
      <c r="I24" s="3950"/>
      <c r="J24" s="487"/>
      <c r="K24" s="491" t="s">
        <v>602</v>
      </c>
      <c r="L24" s="4048">
        <v>22</v>
      </c>
      <c r="M24" s="4048"/>
      <c r="N24" s="492" t="str">
        <f>H24</f>
        <v>escalopes</v>
      </c>
      <c r="O24" s="483"/>
      <c r="P24" s="233" t="s">
        <v>748</v>
      </c>
      <c r="Q24" s="480"/>
      <c r="R24" s="480"/>
      <c r="S24" s="480"/>
      <c r="T24" s="480"/>
      <c r="U24" s="480"/>
      <c r="V24" s="480"/>
      <c r="W24" s="480"/>
      <c r="X24" s="480"/>
      <c r="Y24" s="480"/>
      <c r="Z24" s="480"/>
      <c r="AA24" s="480"/>
      <c r="AB24" s="485"/>
      <c r="AC24" s="480"/>
      <c r="AD24" s="480"/>
      <c r="AE24" s="480"/>
      <c r="AF24" s="480"/>
      <c r="AG24" s="480"/>
      <c r="AH24" s="480"/>
      <c r="AI24" s="480"/>
      <c r="AJ24" s="480"/>
      <c r="AK24" s="480"/>
      <c r="AL24" s="480"/>
      <c r="AM24" s="480"/>
      <c r="AN24" s="480"/>
      <c r="AO24" s="480"/>
      <c r="AP24" s="480"/>
      <c r="AQ24" s="480"/>
      <c r="AR24" s="480"/>
      <c r="AS24" s="480"/>
      <c r="AT24" s="480"/>
      <c r="AU24" s="480"/>
      <c r="AV24" s="480"/>
      <c r="AW24" s="480"/>
      <c r="AX24" s="480"/>
      <c r="AY24" s="480"/>
      <c r="AZ24" s="480"/>
      <c r="BA24" s="480"/>
      <c r="BB24" s="480"/>
      <c r="BC24" s="480"/>
      <c r="BD24" s="480"/>
      <c r="BE24" s="480"/>
      <c r="BF24" s="480"/>
      <c r="BG24" s="480"/>
      <c r="BH24" s="480"/>
      <c r="BI24" s="480"/>
      <c r="BJ24" s="480"/>
      <c r="BK24" s="480"/>
      <c r="BL24" s="480"/>
      <c r="BM24" s="480"/>
      <c r="BN24" s="480"/>
      <c r="BO24" s="480"/>
      <c r="BP24" s="480"/>
      <c r="BQ24" s="480"/>
      <c r="BR24" s="480"/>
      <c r="BS24" s="480"/>
      <c r="BT24" s="480"/>
      <c r="BU24" s="480"/>
      <c r="BV24" s="480"/>
      <c r="BW24" s="480"/>
      <c r="BX24" s="480"/>
      <c r="BY24" s="480"/>
      <c r="BZ24" s="480"/>
      <c r="CA24" s="480"/>
      <c r="CB24" s="480"/>
      <c r="CC24" s="480"/>
      <c r="CD24" s="480"/>
      <c r="CE24" s="480"/>
      <c r="CF24" s="480"/>
      <c r="CG24" s="480"/>
      <c r="CH24" s="480"/>
      <c r="CI24" s="480"/>
      <c r="CJ24" s="480"/>
      <c r="CK24" s="480"/>
      <c r="CL24" s="480"/>
      <c r="CM24" s="480"/>
      <c r="CN24" s="480"/>
      <c r="CO24" s="480"/>
      <c r="CP24" s="480"/>
      <c r="CQ24" s="480"/>
      <c r="CR24" s="480"/>
      <c r="CS24" s="480"/>
      <c r="CT24" s="480"/>
      <c r="CU24" s="480"/>
      <c r="CV24" s="480"/>
      <c r="CW24" s="480"/>
      <c r="CX24" s="480"/>
      <c r="CY24" s="480"/>
      <c r="CZ24" s="480"/>
      <c r="DA24" s="480"/>
      <c r="DB24" s="480"/>
      <c r="DC24" s="480"/>
      <c r="DD24" s="480"/>
      <c r="DE24" s="480"/>
      <c r="DF24" s="480"/>
      <c r="DG24" s="480"/>
      <c r="DH24" s="480"/>
      <c r="DI24" s="480"/>
      <c r="DJ24" s="480"/>
      <c r="DK24" s="480"/>
      <c r="DL24" s="480"/>
      <c r="DM24" s="480"/>
      <c r="DN24" s="480"/>
      <c r="DO24" s="480"/>
      <c r="DP24" s="480"/>
      <c r="DQ24" s="480"/>
      <c r="DR24" s="480"/>
      <c r="DS24" s="480"/>
      <c r="DT24" s="480"/>
      <c r="DU24" s="480"/>
      <c r="DV24" s="480"/>
      <c r="DW24" s="480"/>
      <c r="DX24" s="480"/>
    </row>
    <row r="25" spans="1:128">
      <c r="A25" s="3949"/>
      <c r="B25" s="486"/>
      <c r="C25" s="487"/>
      <c r="D25" s="487"/>
      <c r="E25" s="487"/>
      <c r="F25" s="487"/>
      <c r="G25" s="487"/>
      <c r="H25" s="487"/>
      <c r="I25" s="487"/>
      <c r="J25" s="487"/>
      <c r="K25" s="487"/>
      <c r="L25" s="487"/>
      <c r="M25" s="487"/>
      <c r="N25" s="488"/>
      <c r="O25" s="483"/>
      <c r="P25" s="484"/>
      <c r="Q25" s="480"/>
      <c r="R25" s="480"/>
      <c r="S25" s="480"/>
      <c r="T25" s="480"/>
      <c r="U25" s="480"/>
      <c r="V25" s="480"/>
      <c r="W25" s="480"/>
      <c r="X25" s="480"/>
      <c r="Y25" s="480"/>
      <c r="Z25" s="480"/>
      <c r="AA25" s="480"/>
      <c r="AB25" s="485"/>
      <c r="AC25" s="480"/>
      <c r="AD25" s="480"/>
      <c r="AE25" s="480"/>
      <c r="AF25" s="480"/>
      <c r="AG25" s="480"/>
      <c r="AH25" s="480"/>
      <c r="AI25" s="480"/>
      <c r="AJ25" s="480"/>
      <c r="AK25" s="480"/>
      <c r="AL25" s="480"/>
      <c r="AM25" s="480"/>
      <c r="AN25" s="480"/>
      <c r="AO25" s="480"/>
      <c r="AP25" s="480"/>
      <c r="AQ25" s="480"/>
      <c r="AR25" s="480"/>
      <c r="AS25" s="480"/>
      <c r="AT25" s="480"/>
      <c r="AU25" s="480"/>
      <c r="AV25" s="480"/>
      <c r="AW25" s="480"/>
      <c r="AX25" s="480"/>
      <c r="AY25" s="480"/>
      <c r="AZ25" s="480"/>
      <c r="BA25" s="480"/>
      <c r="BB25" s="480"/>
      <c r="BC25" s="480"/>
      <c r="BD25" s="480"/>
      <c r="BE25" s="480"/>
      <c r="BF25" s="480"/>
      <c r="BG25" s="480"/>
      <c r="BH25" s="480"/>
      <c r="BI25" s="480"/>
      <c r="BJ25" s="480"/>
      <c r="BK25" s="480"/>
      <c r="BL25" s="480"/>
      <c r="BM25" s="480"/>
      <c r="BN25" s="480"/>
      <c r="BO25" s="480"/>
      <c r="BP25" s="480"/>
      <c r="BQ25" s="480"/>
      <c r="BR25" s="480"/>
      <c r="BS25" s="480"/>
      <c r="BT25" s="480"/>
      <c r="BU25" s="480"/>
      <c r="BV25" s="480"/>
      <c r="BW25" s="480"/>
      <c r="BX25" s="480"/>
      <c r="BY25" s="480"/>
      <c r="BZ25" s="480"/>
      <c r="CA25" s="480"/>
      <c r="CB25" s="480"/>
      <c r="CC25" s="480"/>
      <c r="CD25" s="480"/>
      <c r="CE25" s="480"/>
      <c r="CF25" s="480"/>
      <c r="CG25" s="480"/>
      <c r="CH25" s="480"/>
      <c r="CI25" s="480"/>
      <c r="CJ25" s="480"/>
      <c r="CK25" s="480"/>
      <c r="CL25" s="480"/>
      <c r="CM25" s="480"/>
      <c r="CN25" s="480"/>
      <c r="CO25" s="480"/>
      <c r="CP25" s="480"/>
      <c r="CQ25" s="480"/>
      <c r="CR25" s="480"/>
      <c r="CS25" s="480"/>
      <c r="CT25" s="480"/>
      <c r="CU25" s="480"/>
      <c r="CV25" s="480"/>
      <c r="CW25" s="480"/>
      <c r="CX25" s="480"/>
      <c r="CY25" s="480"/>
      <c r="CZ25" s="480"/>
      <c r="DA25" s="480"/>
      <c r="DB25" s="480"/>
      <c r="DC25" s="480"/>
      <c r="DD25" s="480"/>
      <c r="DE25" s="480"/>
      <c r="DF25" s="480"/>
      <c r="DG25" s="480"/>
      <c r="DH25" s="480"/>
      <c r="DI25" s="480"/>
      <c r="DJ25" s="480"/>
      <c r="DK25" s="480"/>
      <c r="DL25" s="480"/>
      <c r="DM25" s="480"/>
      <c r="DN25" s="480"/>
      <c r="DO25" s="480"/>
      <c r="DP25" s="480"/>
      <c r="DQ25" s="480"/>
      <c r="DR25" s="480"/>
      <c r="DS25" s="480"/>
      <c r="DT25" s="480"/>
      <c r="DU25" s="480"/>
      <c r="DV25" s="480"/>
      <c r="DW25" s="480"/>
      <c r="DX25" s="480"/>
    </row>
    <row r="26" spans="1:128" ht="15.75">
      <c r="A26" s="3949"/>
      <c r="B26" s="493" t="s">
        <v>603</v>
      </c>
      <c r="C26" s="4055"/>
      <c r="D26" s="4055"/>
      <c r="E26" s="494" t="s">
        <v>299</v>
      </c>
      <c r="F26" s="487"/>
      <c r="G26" s="495" t="s">
        <v>604</v>
      </c>
      <c r="H26" s="4056">
        <v>1</v>
      </c>
      <c r="I26" s="4056"/>
      <c r="J26" s="496" t="str">
        <f>H24</f>
        <v>escalopes</v>
      </c>
      <c r="K26" s="497" t="s">
        <v>605</v>
      </c>
      <c r="L26" s="4057">
        <v>1250</v>
      </c>
      <c r="M26" s="4057"/>
      <c r="N26" s="498"/>
      <c r="O26" s="483"/>
      <c r="P26" s="4052" t="s">
        <v>622</v>
      </c>
      <c r="Q26" s="4053"/>
      <c r="R26" s="4053"/>
      <c r="S26" s="4053"/>
      <c r="T26" s="4053"/>
      <c r="U26" s="4053"/>
      <c r="V26" s="4053"/>
      <c r="W26" s="4053"/>
      <c r="X26" s="4053"/>
      <c r="Y26" s="4053"/>
      <c r="Z26" s="4053"/>
      <c r="AA26" s="4053"/>
      <c r="AB26" s="4054"/>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480"/>
      <c r="AY26" s="480"/>
      <c r="AZ26" s="480"/>
      <c r="BA26" s="480"/>
      <c r="BB26" s="480"/>
      <c r="BC26" s="480"/>
      <c r="BD26" s="480"/>
      <c r="BE26" s="480"/>
      <c r="BF26" s="480"/>
      <c r="BG26" s="480"/>
      <c r="BH26" s="480"/>
      <c r="BI26" s="480"/>
      <c r="BJ26" s="480"/>
      <c r="BK26" s="480"/>
      <c r="BL26" s="480"/>
      <c r="BM26" s="480"/>
      <c r="BN26" s="480"/>
      <c r="BO26" s="480"/>
      <c r="BP26" s="480"/>
      <c r="BQ26" s="480"/>
      <c r="BR26" s="480"/>
      <c r="BS26" s="480"/>
      <c r="BT26" s="480"/>
      <c r="BU26" s="480"/>
      <c r="BV26" s="480"/>
      <c r="BW26" s="480"/>
      <c r="BX26" s="480"/>
      <c r="BY26" s="480"/>
      <c r="BZ26" s="480"/>
      <c r="CA26" s="480"/>
      <c r="CB26" s="480"/>
      <c r="CC26" s="480"/>
      <c r="CD26" s="480"/>
      <c r="CE26" s="480"/>
      <c r="CF26" s="480"/>
      <c r="CG26" s="480"/>
      <c r="CH26" s="480"/>
      <c r="CI26" s="480"/>
      <c r="CJ26" s="480"/>
      <c r="CK26" s="480"/>
      <c r="CL26" s="480"/>
      <c r="CM26" s="480"/>
      <c r="CN26" s="480"/>
      <c r="CO26" s="480"/>
      <c r="CP26" s="480"/>
      <c r="CQ26" s="480"/>
      <c r="CR26" s="480"/>
      <c r="CS26" s="480"/>
      <c r="CT26" s="480"/>
      <c r="CU26" s="480"/>
      <c r="CV26" s="480"/>
      <c r="CW26" s="480"/>
      <c r="CX26" s="480"/>
      <c r="CY26" s="480"/>
      <c r="CZ26" s="480"/>
      <c r="DA26" s="480"/>
      <c r="DB26" s="480"/>
      <c r="DC26" s="480"/>
      <c r="DD26" s="480"/>
      <c r="DE26" s="480"/>
      <c r="DF26" s="480"/>
      <c r="DG26" s="480"/>
      <c r="DH26" s="480"/>
      <c r="DI26" s="480"/>
      <c r="DJ26" s="480"/>
      <c r="DK26" s="480"/>
      <c r="DL26" s="480"/>
      <c r="DM26" s="480"/>
      <c r="DN26" s="480"/>
      <c r="DO26" s="480"/>
      <c r="DP26" s="480"/>
      <c r="DQ26" s="480"/>
      <c r="DR26" s="480"/>
      <c r="DS26" s="480"/>
      <c r="DT26" s="480"/>
      <c r="DU26" s="480"/>
      <c r="DV26" s="480"/>
      <c r="DW26" s="480"/>
      <c r="DX26" s="480"/>
    </row>
    <row r="27" spans="1:128">
      <c r="A27" s="3949"/>
      <c r="B27" s="486"/>
      <c r="C27" s="487"/>
      <c r="D27" s="487"/>
      <c r="E27" s="487"/>
      <c r="F27" s="487"/>
      <c r="G27" s="487"/>
      <c r="H27" s="487"/>
      <c r="I27" s="487"/>
      <c r="J27" s="487"/>
      <c r="K27" s="499" t="s">
        <v>676</v>
      </c>
      <c r="L27" s="4058">
        <f>IF(ISBLANK(C26),H26,(L24/C26))</f>
        <v>1</v>
      </c>
      <c r="M27" s="4058"/>
      <c r="N27" s="218" t="str">
        <f>H24</f>
        <v>escalopes</v>
      </c>
      <c r="O27" s="483"/>
      <c r="P27" s="500" t="s">
        <v>570</v>
      </c>
      <c r="Q27" s="501" t="s">
        <v>621</v>
      </c>
      <c r="R27" s="502"/>
      <c r="S27" s="502"/>
      <c r="T27" s="502"/>
      <c r="U27" s="502"/>
      <c r="V27" s="502"/>
      <c r="W27" s="502"/>
      <c r="X27" s="502"/>
      <c r="Y27" s="502"/>
      <c r="Z27" s="502"/>
      <c r="AA27" s="502"/>
      <c r="AB27" s="503"/>
      <c r="AC27" s="480"/>
      <c r="AD27" s="480"/>
      <c r="AE27" s="480"/>
      <c r="AF27" s="480"/>
      <c r="AG27" s="480"/>
      <c r="AH27" s="480"/>
      <c r="AI27" s="480"/>
      <c r="AJ27" s="480"/>
      <c r="AK27" s="480"/>
      <c r="AL27" s="480"/>
      <c r="AM27" s="480"/>
      <c r="AN27" s="480"/>
      <c r="AO27" s="480"/>
      <c r="AP27" s="480"/>
      <c r="AQ27" s="480"/>
      <c r="AR27" s="480"/>
      <c r="AS27" s="480"/>
      <c r="AT27" s="480"/>
      <c r="AU27" s="480"/>
      <c r="AV27" s="480"/>
      <c r="AW27" s="480"/>
      <c r="AX27" s="480"/>
      <c r="AY27" s="480"/>
      <c r="AZ27" s="480"/>
      <c r="BA27" s="480"/>
      <c r="BB27" s="480"/>
      <c r="BC27" s="480"/>
      <c r="BD27" s="480"/>
      <c r="BE27" s="480"/>
      <c r="BF27" s="480"/>
      <c r="BG27" s="480"/>
      <c r="BH27" s="480"/>
      <c r="BI27" s="480"/>
      <c r="BJ27" s="480"/>
      <c r="BK27" s="480"/>
      <c r="BL27" s="480"/>
      <c r="BM27" s="480"/>
      <c r="BN27" s="480"/>
      <c r="BO27" s="480"/>
      <c r="BP27" s="480"/>
      <c r="BQ27" s="480"/>
      <c r="BR27" s="480"/>
      <c r="BS27" s="480"/>
      <c r="BT27" s="480"/>
      <c r="BU27" s="480"/>
      <c r="BV27" s="480"/>
      <c r="BW27" s="480"/>
      <c r="BX27" s="480"/>
      <c r="BY27" s="480"/>
      <c r="BZ27" s="480"/>
      <c r="CA27" s="480"/>
      <c r="CB27" s="480"/>
      <c r="CC27" s="480"/>
      <c r="CD27" s="480"/>
      <c r="CE27" s="480"/>
      <c r="CF27" s="480"/>
      <c r="CG27" s="480"/>
      <c r="CH27" s="480"/>
      <c r="CI27" s="480"/>
      <c r="CJ27" s="480"/>
      <c r="CK27" s="480"/>
      <c r="CL27" s="480"/>
      <c r="CM27" s="480"/>
      <c r="CN27" s="480"/>
      <c r="CO27" s="480"/>
      <c r="CP27" s="480"/>
      <c r="CQ27" s="480"/>
      <c r="CR27" s="480"/>
      <c r="CS27" s="480"/>
      <c r="CT27" s="480"/>
      <c r="CU27" s="480"/>
      <c r="CV27" s="480"/>
      <c r="CW27" s="480"/>
      <c r="CX27" s="480"/>
      <c r="CY27" s="480"/>
      <c r="CZ27" s="480"/>
      <c r="DA27" s="480"/>
      <c r="DB27" s="480"/>
      <c r="DC27" s="480"/>
      <c r="DD27" s="480"/>
      <c r="DE27" s="480"/>
      <c r="DF27" s="480"/>
      <c r="DG27" s="480"/>
      <c r="DH27" s="480"/>
      <c r="DI27" s="480"/>
      <c r="DJ27" s="480"/>
      <c r="DK27" s="480"/>
      <c r="DL27" s="480"/>
      <c r="DM27" s="480"/>
      <c r="DN27" s="480"/>
      <c r="DO27" s="480"/>
      <c r="DP27" s="480"/>
      <c r="DQ27" s="480"/>
      <c r="DR27" s="480"/>
      <c r="DS27" s="480"/>
      <c r="DT27" s="480"/>
      <c r="DU27" s="480"/>
      <c r="DV27" s="480"/>
      <c r="DW27" s="480"/>
      <c r="DX27" s="480"/>
    </row>
    <row r="28" spans="1:128" ht="18.75">
      <c r="A28" s="3949"/>
      <c r="B28" s="486"/>
      <c r="C28" s="487"/>
      <c r="D28" s="487"/>
      <c r="E28" s="487"/>
      <c r="F28" s="487"/>
      <c r="G28" s="487"/>
      <c r="H28" s="487"/>
      <c r="I28" s="487"/>
      <c r="J28" s="487"/>
      <c r="K28" s="487"/>
      <c r="L28" s="487"/>
      <c r="M28" s="487"/>
      <c r="N28" s="488"/>
      <c r="O28" s="483"/>
      <c r="P28" s="504" t="s">
        <v>675</v>
      </c>
      <c r="Q28" s="505" t="s">
        <v>674</v>
      </c>
      <c r="R28" s="506"/>
      <c r="S28" s="507"/>
      <c r="T28" s="508"/>
      <c r="U28" s="509"/>
      <c r="V28" s="510"/>
      <c r="W28" s="511"/>
      <c r="X28" s="512"/>
      <c r="Y28" s="508"/>
      <c r="Z28" s="513"/>
      <c r="AA28" s="514"/>
      <c r="AB28" s="515"/>
      <c r="AC28" s="480"/>
      <c r="AD28" s="480"/>
      <c r="AE28" s="480"/>
      <c r="AF28" s="480"/>
      <c r="AG28" s="480"/>
      <c r="AH28" s="480"/>
      <c r="AI28" s="480"/>
      <c r="AJ28" s="480"/>
      <c r="AK28" s="480"/>
      <c r="AL28" s="480"/>
      <c r="AM28" s="480"/>
      <c r="AN28" s="480"/>
      <c r="AO28" s="480"/>
      <c r="AP28" s="480"/>
      <c r="AQ28" s="480"/>
      <c r="AR28" s="480"/>
      <c r="AS28" s="480"/>
      <c r="AT28" s="480"/>
      <c r="AU28" s="480"/>
      <c r="AV28" s="480"/>
      <c r="AW28" s="480"/>
      <c r="AX28" s="480"/>
      <c r="AY28" s="480"/>
      <c r="AZ28" s="480"/>
      <c r="BA28" s="480"/>
      <c r="BB28" s="480"/>
      <c r="BC28" s="480"/>
      <c r="BD28" s="480"/>
      <c r="BE28" s="480"/>
      <c r="BF28" s="480"/>
      <c r="BG28" s="480"/>
      <c r="BH28" s="480"/>
      <c r="BI28" s="480"/>
      <c r="BJ28" s="480"/>
      <c r="BK28" s="480"/>
      <c r="BL28" s="480"/>
      <c r="BM28" s="480"/>
      <c r="BN28" s="480"/>
      <c r="BO28" s="480"/>
      <c r="BP28" s="480"/>
      <c r="BQ28" s="480"/>
      <c r="BR28" s="480"/>
      <c r="BS28" s="480"/>
      <c r="BT28" s="480"/>
      <c r="BU28" s="480"/>
      <c r="BV28" s="480"/>
      <c r="BW28" s="480"/>
      <c r="BX28" s="480"/>
      <c r="BY28" s="480"/>
      <c r="BZ28" s="480"/>
      <c r="CA28" s="480"/>
      <c r="CB28" s="480"/>
      <c r="CC28" s="480"/>
      <c r="CD28" s="480"/>
      <c r="CE28" s="480"/>
      <c r="CF28" s="480"/>
      <c r="CG28" s="480"/>
      <c r="CH28" s="480"/>
      <c r="CI28" s="480"/>
      <c r="CJ28" s="480"/>
      <c r="CK28" s="480"/>
      <c r="CL28" s="480"/>
      <c r="CM28" s="480"/>
      <c r="CN28" s="480"/>
      <c r="CO28" s="480"/>
      <c r="CP28" s="480"/>
      <c r="CQ28" s="480"/>
      <c r="CR28" s="480"/>
      <c r="CS28" s="480"/>
      <c r="CT28" s="480"/>
      <c r="CU28" s="480"/>
      <c r="CV28" s="480"/>
      <c r="CW28" s="480"/>
      <c r="CX28" s="480"/>
      <c r="CY28" s="480"/>
      <c r="CZ28" s="480"/>
      <c r="DA28" s="480"/>
      <c r="DB28" s="480"/>
      <c r="DC28" s="480"/>
      <c r="DD28" s="480"/>
      <c r="DE28" s="480"/>
      <c r="DF28" s="480"/>
      <c r="DG28" s="480"/>
      <c r="DH28" s="480"/>
      <c r="DI28" s="480"/>
      <c r="DJ28" s="480"/>
      <c r="DK28" s="480"/>
      <c r="DL28" s="480"/>
      <c r="DM28" s="480"/>
      <c r="DN28" s="480"/>
      <c r="DO28" s="480"/>
      <c r="DP28" s="480"/>
      <c r="DQ28" s="480"/>
      <c r="DR28" s="480"/>
      <c r="DS28" s="480"/>
      <c r="DT28" s="480"/>
      <c r="DU28" s="480"/>
      <c r="DV28" s="480"/>
      <c r="DW28" s="480"/>
      <c r="DX28" s="480"/>
    </row>
    <row r="29" spans="1:128" ht="18.75">
      <c r="A29" s="3949"/>
      <c r="B29" s="4052"/>
      <c r="C29" s="4053"/>
      <c r="D29" s="4053"/>
      <c r="E29" s="4053"/>
      <c r="F29" s="4053"/>
      <c r="G29" s="4053"/>
      <c r="H29" s="4053"/>
      <c r="I29" s="4053"/>
      <c r="J29" s="4053"/>
      <c r="K29" s="4053"/>
      <c r="L29" s="4053"/>
      <c r="M29" s="4053"/>
      <c r="N29" s="4054"/>
      <c r="O29" s="483"/>
      <c r="P29" s="516" t="s">
        <v>673</v>
      </c>
      <c r="Q29" s="517" t="s">
        <v>672</v>
      </c>
      <c r="R29" s="506"/>
      <c r="S29" s="507"/>
      <c r="T29" s="508"/>
      <c r="U29" s="509"/>
      <c r="V29" s="510"/>
      <c r="W29" s="511"/>
      <c r="X29" s="512"/>
      <c r="Y29" s="508"/>
      <c r="Z29" s="513"/>
      <c r="AA29" s="514"/>
      <c r="AB29" s="515"/>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480"/>
      <c r="AZ29" s="480"/>
      <c r="BA29" s="480"/>
      <c r="BB29" s="480"/>
      <c r="BC29" s="480"/>
      <c r="BD29" s="480"/>
      <c r="BE29" s="480"/>
      <c r="BF29" s="480"/>
      <c r="BG29" s="480"/>
      <c r="BH29" s="480"/>
      <c r="BI29" s="480"/>
      <c r="BJ29" s="480"/>
      <c r="BK29" s="480"/>
      <c r="BL29" s="480"/>
      <c r="BM29" s="480"/>
      <c r="BN29" s="480"/>
      <c r="BO29" s="480"/>
      <c r="BP29" s="480"/>
      <c r="BQ29" s="480"/>
      <c r="BR29" s="480"/>
      <c r="BS29" s="480"/>
      <c r="BT29" s="480"/>
      <c r="BU29" s="480"/>
      <c r="BV29" s="480"/>
      <c r="BW29" s="480"/>
      <c r="BX29" s="480"/>
      <c r="BY29" s="480"/>
      <c r="BZ29" s="480"/>
      <c r="CA29" s="480"/>
      <c r="CB29" s="480"/>
      <c r="CC29" s="480"/>
      <c r="CD29" s="480"/>
      <c r="CE29" s="480"/>
      <c r="CF29" s="480"/>
      <c r="CG29" s="480"/>
      <c r="CH29" s="480"/>
      <c r="CI29" s="480"/>
      <c r="CJ29" s="480"/>
      <c r="CK29" s="480"/>
      <c r="CL29" s="480"/>
      <c r="CM29" s="480"/>
      <c r="CN29" s="480"/>
      <c r="CO29" s="480"/>
      <c r="CP29" s="480"/>
      <c r="CQ29" s="480"/>
      <c r="CR29" s="480"/>
      <c r="CS29" s="480"/>
      <c r="CT29" s="480"/>
      <c r="CU29" s="480"/>
      <c r="CV29" s="480"/>
      <c r="CW29" s="480"/>
      <c r="CX29" s="480"/>
      <c r="CY29" s="480"/>
      <c r="CZ29" s="480"/>
      <c r="DA29" s="480"/>
      <c r="DB29" s="480"/>
      <c r="DC29" s="480"/>
      <c r="DD29" s="480"/>
      <c r="DE29" s="480"/>
      <c r="DF29" s="480"/>
      <c r="DG29" s="480"/>
      <c r="DH29" s="480"/>
      <c r="DI29" s="480"/>
      <c r="DJ29" s="480"/>
      <c r="DK29" s="480"/>
      <c r="DL29" s="480"/>
      <c r="DM29" s="480"/>
      <c r="DN29" s="480"/>
      <c r="DO29" s="480"/>
      <c r="DP29" s="480"/>
      <c r="DQ29" s="480"/>
      <c r="DR29" s="480"/>
      <c r="DS29" s="480"/>
      <c r="DT29" s="480"/>
      <c r="DU29" s="480"/>
      <c r="DV29" s="480"/>
      <c r="DW29" s="480"/>
      <c r="DX29" s="480"/>
    </row>
    <row r="30" spans="1:128" ht="18.75">
      <c r="A30" s="3949"/>
      <c r="B30" s="518"/>
      <c r="C30" s="519" t="s">
        <v>683</v>
      </c>
      <c r="D30" s="520"/>
      <c r="E30" s="520"/>
      <c r="F30" s="520"/>
      <c r="G30" s="520"/>
      <c r="H30" s="520"/>
      <c r="I30" s="520"/>
      <c r="J30" s="520"/>
      <c r="K30" s="520"/>
      <c r="L30" s="520"/>
      <c r="M30" s="521"/>
      <c r="N30" s="522"/>
      <c r="O30" s="483"/>
      <c r="P30" s="523" t="s">
        <v>671</v>
      </c>
      <c r="Q30" s="524" t="s">
        <v>670</v>
      </c>
      <c r="R30" s="506"/>
      <c r="S30" s="507"/>
      <c r="T30" s="508"/>
      <c r="U30" s="509"/>
      <c r="V30" s="510"/>
      <c r="W30" s="511"/>
      <c r="X30" s="512"/>
      <c r="Y30" s="508"/>
      <c r="Z30" s="513"/>
      <c r="AA30" s="514"/>
      <c r="AB30" s="515"/>
      <c r="AC30" s="480"/>
      <c r="AD30" s="480"/>
      <c r="AE30" s="480"/>
      <c r="AF30" s="480"/>
      <c r="AG30" s="480"/>
      <c r="AH30" s="480"/>
      <c r="AI30" s="480"/>
      <c r="AJ30" s="480"/>
      <c r="AK30" s="480"/>
      <c r="AL30" s="480"/>
      <c r="AM30" s="480"/>
      <c r="AN30" s="480"/>
      <c r="AO30" s="480"/>
      <c r="AP30" s="480"/>
      <c r="AQ30" s="480"/>
      <c r="AR30" s="480"/>
      <c r="AS30" s="480"/>
      <c r="AT30" s="480"/>
      <c r="AU30" s="480"/>
      <c r="AV30" s="480"/>
      <c r="AW30" s="480"/>
      <c r="AX30" s="480"/>
      <c r="AY30" s="480"/>
      <c r="AZ30" s="480"/>
      <c r="BA30" s="480"/>
      <c r="BB30" s="480"/>
      <c r="BC30" s="480"/>
      <c r="BD30" s="480"/>
      <c r="BE30" s="480"/>
      <c r="BF30" s="480"/>
      <c r="BG30" s="480"/>
      <c r="BH30" s="480"/>
      <c r="BI30" s="480"/>
      <c r="BJ30" s="480"/>
      <c r="BK30" s="480"/>
      <c r="BL30" s="480"/>
      <c r="BM30" s="480"/>
      <c r="BN30" s="480"/>
      <c r="BO30" s="480"/>
      <c r="BP30" s="480"/>
      <c r="BQ30" s="480"/>
      <c r="BR30" s="480"/>
      <c r="BS30" s="480"/>
      <c r="BT30" s="480"/>
      <c r="BU30" s="480"/>
      <c r="BV30" s="480"/>
      <c r="BW30" s="480"/>
      <c r="BX30" s="480"/>
      <c r="BY30" s="480"/>
      <c r="BZ30" s="480"/>
      <c r="CA30" s="480"/>
      <c r="CB30" s="480"/>
      <c r="CC30" s="480"/>
      <c r="CD30" s="480"/>
      <c r="CE30" s="480"/>
      <c r="CF30" s="480"/>
      <c r="CG30" s="480"/>
      <c r="CH30" s="480"/>
      <c r="CI30" s="480"/>
      <c r="CJ30" s="480"/>
      <c r="CK30" s="480"/>
      <c r="CL30" s="480"/>
      <c r="CM30" s="480"/>
      <c r="CN30" s="480"/>
      <c r="CO30" s="480"/>
      <c r="CP30" s="480"/>
      <c r="CQ30" s="480"/>
      <c r="CR30" s="480"/>
      <c r="CS30" s="480"/>
      <c r="CT30" s="480"/>
      <c r="CU30" s="480"/>
      <c r="CV30" s="480"/>
      <c r="CW30" s="480"/>
      <c r="CX30" s="480"/>
      <c r="CY30" s="480"/>
      <c r="CZ30" s="480"/>
      <c r="DA30" s="480"/>
      <c r="DB30" s="480"/>
      <c r="DC30" s="480"/>
      <c r="DD30" s="480"/>
      <c r="DE30" s="480"/>
      <c r="DF30" s="480"/>
      <c r="DG30" s="480"/>
      <c r="DH30" s="480"/>
      <c r="DI30" s="480"/>
      <c r="DJ30" s="480"/>
      <c r="DK30" s="480"/>
      <c r="DL30" s="480"/>
      <c r="DM30" s="480"/>
      <c r="DN30" s="480"/>
      <c r="DO30" s="480"/>
      <c r="DP30" s="480"/>
      <c r="DQ30" s="480"/>
      <c r="DR30" s="480"/>
      <c r="DS30" s="480"/>
      <c r="DT30" s="480"/>
      <c r="DU30" s="480"/>
      <c r="DV30" s="480"/>
      <c r="DW30" s="480"/>
      <c r="DX30" s="480"/>
    </row>
    <row r="31" spans="1:128" ht="18.75">
      <c r="A31" s="3949"/>
      <c r="B31" s="525"/>
      <c r="C31" s="526" t="s">
        <v>603</v>
      </c>
      <c r="D31" s="527">
        <f>C26</f>
        <v>0</v>
      </c>
      <c r="E31" s="528" t="str">
        <f>E26</f>
        <v>parts</v>
      </c>
      <c r="F31" s="520"/>
      <c r="G31" s="520"/>
      <c r="H31" s="529" t="s">
        <v>678</v>
      </c>
      <c r="I31" s="530"/>
      <c r="J31" s="531">
        <f>L27</f>
        <v>1</v>
      </c>
      <c r="K31" s="529" t="str">
        <f>J26</f>
        <v>escalopes</v>
      </c>
      <c r="L31" s="529" t="s">
        <v>677</v>
      </c>
      <c r="M31" s="530"/>
      <c r="N31" s="522"/>
      <c r="O31" s="483"/>
      <c r="P31" s="532" t="s">
        <v>669</v>
      </c>
      <c r="Q31" s="533" t="s">
        <v>668</v>
      </c>
      <c r="R31" s="534"/>
      <c r="S31" s="535"/>
      <c r="T31" s="536"/>
      <c r="U31" s="537"/>
      <c r="V31" s="538"/>
      <c r="W31" s="539"/>
      <c r="X31" s="540"/>
      <c r="Y31" s="536"/>
      <c r="Z31" s="541"/>
      <c r="AA31" s="542"/>
      <c r="AB31" s="543"/>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row>
    <row r="32" spans="1:128" ht="18.75">
      <c r="A32" s="3949"/>
      <c r="B32" s="525"/>
      <c r="C32" s="495" t="s">
        <v>604</v>
      </c>
      <c r="D32" s="544">
        <f>H26</f>
        <v>1</v>
      </c>
      <c r="E32" s="528" t="str">
        <f>J26</f>
        <v>escalopes</v>
      </c>
      <c r="F32" s="520"/>
      <c r="G32" s="520"/>
      <c r="H32" s="519" t="s">
        <v>682</v>
      </c>
      <c r="I32" s="520"/>
      <c r="J32" s="520"/>
      <c r="K32" s="545"/>
      <c r="L32" s="546"/>
      <c r="M32" s="520"/>
      <c r="N32" s="522"/>
      <c r="O32" s="483"/>
      <c r="P32" s="547" t="s">
        <v>667</v>
      </c>
      <c r="Q32" s="217"/>
      <c r="R32" s="548"/>
      <c r="S32" s="548"/>
      <c r="T32" s="548"/>
      <c r="U32" s="548"/>
      <c r="V32" s="548"/>
      <c r="W32" s="549"/>
      <c r="X32" s="216"/>
      <c r="Y32" s="548"/>
      <c r="Z32" s="548"/>
      <c r="AA32" s="548"/>
      <c r="AB32" s="550"/>
      <c r="AC32" s="480"/>
      <c r="AD32" s="480"/>
      <c r="AE32" s="480"/>
      <c r="AF32" s="480"/>
      <c r="AG32" s="480"/>
      <c r="AH32" s="480"/>
      <c r="AI32" s="480"/>
      <c r="AJ32" s="480"/>
      <c r="AK32" s="480"/>
      <c r="AL32" s="480"/>
      <c r="AM32" s="480"/>
      <c r="AN32" s="480"/>
      <c r="AO32" s="480"/>
      <c r="AP32" s="480"/>
      <c r="AQ32" s="480"/>
      <c r="AR32" s="480"/>
      <c r="AS32" s="480"/>
      <c r="AT32" s="480"/>
      <c r="AU32" s="480"/>
      <c r="AV32" s="480"/>
      <c r="AW32" s="480"/>
      <c r="AX32" s="480"/>
      <c r="AY32" s="480"/>
      <c r="AZ32" s="480"/>
      <c r="BA32" s="480"/>
      <c r="BB32" s="480"/>
      <c r="BC32" s="480"/>
      <c r="BD32" s="480"/>
      <c r="BE32" s="480"/>
      <c r="BF32" s="480"/>
      <c r="BG32" s="480"/>
      <c r="BH32" s="480"/>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80"/>
      <c r="CI32" s="480"/>
      <c r="CJ32" s="480"/>
      <c r="CK32" s="480"/>
      <c r="CL32" s="480"/>
      <c r="CM32" s="480"/>
      <c r="CN32" s="480"/>
      <c r="CO32" s="480"/>
      <c r="CP32" s="480"/>
      <c r="CQ32" s="480"/>
      <c r="CR32" s="480"/>
      <c r="CS32" s="480"/>
      <c r="CT32" s="480"/>
      <c r="CU32" s="480"/>
      <c r="CV32" s="480"/>
      <c r="CW32" s="480"/>
      <c r="CX32" s="480"/>
      <c r="CY32" s="480"/>
      <c r="CZ32" s="480"/>
      <c r="DA32" s="480"/>
      <c r="DB32" s="480"/>
      <c r="DC32" s="480"/>
      <c r="DD32" s="480"/>
      <c r="DE32" s="480"/>
      <c r="DF32" s="480"/>
      <c r="DG32" s="480"/>
      <c r="DH32" s="480"/>
      <c r="DI32" s="480"/>
      <c r="DJ32" s="480"/>
      <c r="DK32" s="480"/>
      <c r="DL32" s="480"/>
      <c r="DM32" s="480"/>
      <c r="DN32" s="480"/>
      <c r="DO32" s="480"/>
      <c r="DP32" s="480"/>
      <c r="DQ32" s="480"/>
      <c r="DR32" s="480"/>
      <c r="DS32" s="480"/>
      <c r="DT32" s="480"/>
      <c r="DU32" s="480"/>
      <c r="DV32" s="480"/>
      <c r="DW32" s="480"/>
      <c r="DX32" s="480"/>
    </row>
    <row r="33" spans="1:128">
      <c r="A33" s="3949"/>
      <c r="B33" s="525"/>
      <c r="C33" s="520"/>
      <c r="D33" s="520"/>
      <c r="E33" s="520"/>
      <c r="F33" s="520"/>
      <c r="G33" s="520"/>
      <c r="H33" s="520"/>
      <c r="I33" s="520"/>
      <c r="J33" s="520"/>
      <c r="K33" s="551"/>
      <c r="L33" s="551"/>
      <c r="M33" s="521"/>
      <c r="N33" s="522"/>
      <c r="O33" s="483"/>
      <c r="P33" s="552" t="s">
        <v>609</v>
      </c>
      <c r="Q33" s="3990" t="str">
        <f ca="1">CELL("nomfichier")</f>
        <v>D:\Données\1.UPRT\0-UPRT.fait\uprt-php\www\mesimages\fichiers-uprt\ff-fiches-fabrication\ff-fiches-fabrication-maj-08-2020\[ff-5-B.collectivite-conditionnement-gastronormes.xlsx]complément</v>
      </c>
      <c r="R33" s="3990"/>
      <c r="S33" s="3990"/>
      <c r="T33" s="3990"/>
      <c r="U33" s="3990"/>
      <c r="V33" s="3990"/>
      <c r="W33" s="3990"/>
      <c r="X33" s="3990"/>
      <c r="Y33" s="3990"/>
      <c r="Z33" s="3990"/>
      <c r="AA33" s="3990"/>
      <c r="AB33" s="3991"/>
      <c r="AC33" s="480"/>
      <c r="AD33" s="480"/>
      <c r="AE33" s="480"/>
      <c r="AF33" s="480"/>
      <c r="AG33" s="480"/>
      <c r="AH33" s="480"/>
      <c r="AI33" s="480"/>
      <c r="AJ33" s="480"/>
      <c r="AK33" s="480"/>
      <c r="AL33" s="480"/>
      <c r="AM33" s="480"/>
      <c r="AN33" s="480"/>
      <c r="AO33" s="480"/>
      <c r="AP33" s="480"/>
      <c r="AQ33" s="480"/>
      <c r="AR33" s="480"/>
      <c r="AS33" s="480"/>
      <c r="AT33" s="480"/>
      <c r="AU33" s="480"/>
      <c r="AV33" s="480"/>
      <c r="AW33" s="480"/>
      <c r="AX33" s="480"/>
      <c r="AY33" s="480"/>
      <c r="AZ33" s="480"/>
      <c r="BA33" s="480"/>
      <c r="BB33" s="480"/>
      <c r="BC33" s="480"/>
      <c r="BD33" s="480"/>
      <c r="BE33" s="480"/>
      <c r="BF33" s="480"/>
      <c r="BG33" s="480"/>
      <c r="BH33" s="480"/>
      <c r="BI33" s="480"/>
      <c r="BJ33" s="480"/>
      <c r="BK33" s="480"/>
      <c r="BL33" s="480"/>
      <c r="BM33" s="480"/>
      <c r="BN33" s="480"/>
      <c r="BO33" s="480"/>
      <c r="BP33" s="480"/>
      <c r="BQ33" s="480"/>
      <c r="BR33" s="480"/>
      <c r="BS33" s="480"/>
      <c r="BT33" s="480"/>
      <c r="BU33" s="480"/>
      <c r="BV33" s="480"/>
      <c r="BW33" s="480"/>
      <c r="BX33" s="480"/>
      <c r="BY33" s="480"/>
      <c r="BZ33" s="480"/>
      <c r="CA33" s="480"/>
      <c r="CB33" s="480"/>
      <c r="CC33" s="480"/>
      <c r="CD33" s="480"/>
      <c r="CE33" s="480"/>
      <c r="CF33" s="480"/>
      <c r="CG33" s="480"/>
      <c r="CH33" s="480"/>
      <c r="CI33" s="480"/>
      <c r="CJ33" s="480"/>
      <c r="CK33" s="480"/>
      <c r="CL33" s="480"/>
      <c r="CM33" s="480"/>
      <c r="CN33" s="480"/>
      <c r="CO33" s="480"/>
      <c r="CP33" s="480"/>
      <c r="CQ33" s="480"/>
      <c r="CR33" s="480"/>
      <c r="CS33" s="480"/>
      <c r="CT33" s="480"/>
      <c r="CU33" s="480"/>
      <c r="CV33" s="480"/>
      <c r="CW33" s="480"/>
      <c r="CX33" s="480"/>
      <c r="CY33" s="480"/>
      <c r="CZ33" s="480"/>
      <c r="DA33" s="480"/>
      <c r="DB33" s="480"/>
      <c r="DC33" s="480"/>
      <c r="DD33" s="480"/>
      <c r="DE33" s="480"/>
      <c r="DF33" s="480"/>
      <c r="DG33" s="480"/>
      <c r="DH33" s="480"/>
      <c r="DI33" s="480"/>
      <c r="DJ33" s="480"/>
      <c r="DK33" s="480"/>
      <c r="DL33" s="480"/>
      <c r="DM33" s="480"/>
      <c r="DN33" s="480"/>
      <c r="DO33" s="480"/>
      <c r="DP33" s="480"/>
      <c r="DQ33" s="480"/>
      <c r="DR33" s="480"/>
      <c r="DS33" s="480"/>
      <c r="DT33" s="480"/>
      <c r="DU33" s="480"/>
      <c r="DV33" s="480"/>
      <c r="DW33" s="480"/>
      <c r="DX33" s="480"/>
    </row>
    <row r="34" spans="1:128" ht="18.75">
      <c r="A34" s="3949"/>
      <c r="B34" s="553"/>
      <c r="C34" s="554"/>
      <c r="D34" s="555"/>
      <c r="E34" s="556" t="s">
        <v>679</v>
      </c>
      <c r="F34" s="557">
        <f>L27*L26</f>
        <v>1250</v>
      </c>
      <c r="G34" s="558" t="str">
        <f>H24</f>
        <v>escalopes</v>
      </c>
      <c r="I34" s="558" t="str">
        <f>B19</f>
        <v>escalopes de volailles cuites 120g</v>
      </c>
      <c r="L34" s="551"/>
      <c r="M34" s="559"/>
      <c r="N34" s="560"/>
      <c r="O34" s="483"/>
      <c r="P34" s="561" t="s">
        <v>608</v>
      </c>
      <c r="Q34" s="3962" t="s">
        <v>607</v>
      </c>
      <c r="R34" s="3962"/>
      <c r="S34" s="3962"/>
      <c r="T34" s="3962"/>
      <c r="U34" s="3962"/>
      <c r="V34" s="3962"/>
      <c r="W34" s="3962"/>
      <c r="X34" s="3962"/>
      <c r="Y34" s="3962"/>
      <c r="Z34" s="3962"/>
      <c r="AA34" s="3962"/>
      <c r="AB34" s="3963"/>
      <c r="AC34" s="480"/>
      <c r="AD34" s="480"/>
      <c r="AE34" s="480"/>
      <c r="AF34" s="480"/>
      <c r="AG34" s="480"/>
      <c r="AH34" s="480"/>
      <c r="AI34" s="480"/>
      <c r="AJ34" s="480"/>
      <c r="AK34" s="480"/>
      <c r="AL34" s="480"/>
      <c r="AM34" s="480"/>
      <c r="AN34" s="480"/>
      <c r="AO34" s="480"/>
      <c r="AP34" s="480"/>
      <c r="AQ34" s="480"/>
      <c r="AR34" s="480"/>
      <c r="AS34" s="480"/>
      <c r="AT34" s="480"/>
      <c r="AU34" s="480"/>
      <c r="AV34" s="480"/>
      <c r="AW34" s="480"/>
      <c r="AX34" s="480"/>
      <c r="AY34" s="480"/>
      <c r="AZ34" s="480"/>
      <c r="BA34" s="480"/>
      <c r="BB34" s="480"/>
      <c r="BC34" s="480"/>
      <c r="BD34" s="480"/>
      <c r="BE34" s="480"/>
      <c r="BF34" s="480"/>
      <c r="BG34" s="480"/>
      <c r="BH34" s="480"/>
      <c r="BI34" s="480"/>
      <c r="BJ34" s="480"/>
      <c r="BK34" s="480"/>
      <c r="BL34" s="480"/>
      <c r="BM34" s="480"/>
      <c r="BN34" s="480"/>
      <c r="BO34" s="480"/>
      <c r="BP34" s="480"/>
      <c r="BQ34" s="480"/>
      <c r="BR34" s="480"/>
      <c r="BS34" s="480"/>
      <c r="BT34" s="480"/>
      <c r="BU34" s="480"/>
      <c r="BV34" s="480"/>
      <c r="BW34" s="480"/>
      <c r="BX34" s="480"/>
      <c r="BY34" s="480"/>
      <c r="BZ34" s="480"/>
      <c r="CA34" s="480"/>
      <c r="CB34" s="480"/>
      <c r="CC34" s="480"/>
      <c r="CD34" s="480"/>
      <c r="CE34" s="480"/>
      <c r="CF34" s="480"/>
      <c r="CG34" s="480"/>
      <c r="CH34" s="480"/>
      <c r="CI34" s="480"/>
      <c r="CJ34" s="480"/>
      <c r="CK34" s="480"/>
      <c r="CL34" s="480"/>
      <c r="CM34" s="480"/>
      <c r="CN34" s="480"/>
      <c r="CO34" s="480"/>
      <c r="CP34" s="480"/>
      <c r="CQ34" s="480"/>
      <c r="CR34" s="480"/>
      <c r="CS34" s="480"/>
      <c r="CT34" s="480"/>
      <c r="CU34" s="480"/>
      <c r="CV34" s="480"/>
      <c r="CW34" s="480"/>
      <c r="CX34" s="480"/>
      <c r="CY34" s="480"/>
      <c r="CZ34" s="480"/>
      <c r="DA34" s="480"/>
      <c r="DB34" s="480"/>
      <c r="DC34" s="480"/>
      <c r="DD34" s="480"/>
      <c r="DE34" s="480"/>
      <c r="DF34" s="480"/>
      <c r="DG34" s="480"/>
      <c r="DH34" s="480"/>
      <c r="DI34" s="480"/>
      <c r="DJ34" s="480"/>
      <c r="DK34" s="480"/>
      <c r="DL34" s="480"/>
      <c r="DM34" s="480"/>
      <c r="DN34" s="480"/>
      <c r="DO34" s="480"/>
      <c r="DP34" s="480"/>
      <c r="DQ34" s="480"/>
      <c r="DR34" s="480"/>
      <c r="DS34" s="480"/>
      <c r="DT34" s="480"/>
      <c r="DU34" s="480"/>
      <c r="DV34" s="480"/>
      <c r="DW34" s="480"/>
      <c r="DX34" s="480"/>
    </row>
    <row r="35" spans="1:128" ht="15.75" thickBot="1">
      <c r="A35" s="3949"/>
      <c r="B35" s="553"/>
      <c r="C35" s="554"/>
      <c r="D35" s="554"/>
      <c r="E35" s="554"/>
      <c r="F35" s="554"/>
      <c r="G35" s="554"/>
      <c r="H35" s="554"/>
      <c r="I35" s="554"/>
      <c r="J35" s="554"/>
      <c r="K35" s="551"/>
      <c r="L35" s="551"/>
      <c r="M35" s="559"/>
      <c r="N35" s="560"/>
      <c r="O35" s="483"/>
      <c r="P35" s="3964" t="s">
        <v>568</v>
      </c>
      <c r="Q35" s="3965"/>
      <c r="R35" s="3965"/>
      <c r="S35" s="3965"/>
      <c r="T35" s="3965"/>
      <c r="U35" s="3965"/>
      <c r="V35" s="3965"/>
      <c r="W35" s="3965"/>
      <c r="X35" s="3965"/>
      <c r="Y35" s="3965"/>
      <c r="Z35" s="3965"/>
      <c r="AA35" s="3965"/>
      <c r="AB35" s="3966"/>
      <c r="AC35" s="480"/>
      <c r="AD35" s="480"/>
      <c r="AE35" s="480"/>
      <c r="AF35" s="480"/>
      <c r="AG35" s="480"/>
      <c r="AH35" s="480"/>
      <c r="AI35" s="480"/>
      <c r="AJ35" s="480"/>
      <c r="AK35" s="480"/>
      <c r="AL35" s="480"/>
      <c r="AM35" s="480"/>
      <c r="AN35" s="480"/>
      <c r="AO35" s="480"/>
      <c r="AP35" s="480"/>
      <c r="AQ35" s="480"/>
      <c r="AR35" s="480"/>
      <c r="AS35" s="480"/>
      <c r="AT35" s="480"/>
      <c r="AU35" s="480"/>
      <c r="AV35" s="480"/>
      <c r="AW35" s="480"/>
      <c r="AX35" s="480"/>
      <c r="AY35" s="480"/>
      <c r="AZ35" s="480"/>
      <c r="BA35" s="480"/>
      <c r="BB35" s="480"/>
      <c r="BC35" s="480"/>
      <c r="BD35" s="480"/>
      <c r="BE35" s="480"/>
      <c r="BF35" s="480"/>
      <c r="BG35" s="480"/>
      <c r="BH35" s="480"/>
      <c r="BI35" s="480"/>
      <c r="BJ35" s="480"/>
      <c r="BK35" s="480"/>
      <c r="BL35" s="480"/>
      <c r="BM35" s="480"/>
      <c r="BN35" s="480"/>
      <c r="BO35" s="480"/>
      <c r="BP35" s="480"/>
      <c r="BQ35" s="480"/>
      <c r="BR35" s="480"/>
      <c r="BS35" s="480"/>
      <c r="BT35" s="480"/>
      <c r="BU35" s="480"/>
      <c r="BV35" s="480"/>
      <c r="BW35" s="480"/>
      <c r="BX35" s="480"/>
      <c r="BY35" s="480"/>
      <c r="BZ35" s="480"/>
      <c r="CA35" s="480"/>
      <c r="CB35" s="480"/>
      <c r="CC35" s="480"/>
      <c r="CD35" s="480"/>
      <c r="CE35" s="480"/>
      <c r="CF35" s="480"/>
      <c r="CG35" s="480"/>
      <c r="CH35" s="480"/>
      <c r="CI35" s="480"/>
      <c r="CJ35" s="480"/>
      <c r="CK35" s="480"/>
      <c r="CL35" s="480"/>
      <c r="CM35" s="480"/>
      <c r="CN35" s="480"/>
      <c r="CO35" s="480"/>
      <c r="CP35" s="480"/>
      <c r="CQ35" s="480"/>
      <c r="CR35" s="480"/>
      <c r="CS35" s="480"/>
      <c r="CT35" s="480"/>
      <c r="CU35" s="480"/>
      <c r="CV35" s="480"/>
      <c r="CW35" s="480"/>
      <c r="CX35" s="480"/>
      <c r="CY35" s="480"/>
      <c r="CZ35" s="480"/>
      <c r="DA35" s="480"/>
      <c r="DB35" s="480"/>
      <c r="DC35" s="480"/>
      <c r="DD35" s="480"/>
      <c r="DE35" s="480"/>
      <c r="DF35" s="480"/>
      <c r="DG35" s="480"/>
      <c r="DH35" s="480"/>
      <c r="DI35" s="480"/>
      <c r="DJ35" s="480"/>
      <c r="DK35" s="480"/>
      <c r="DL35" s="480"/>
      <c r="DM35" s="480"/>
      <c r="DN35" s="480"/>
      <c r="DO35" s="480"/>
      <c r="DP35" s="480"/>
      <c r="DQ35" s="480"/>
      <c r="DR35" s="480"/>
      <c r="DS35" s="480"/>
      <c r="DT35" s="480"/>
      <c r="DU35" s="480"/>
      <c r="DV35" s="480"/>
      <c r="DW35" s="480"/>
      <c r="DX35" s="480"/>
    </row>
    <row r="36" spans="1:128" ht="18.75">
      <c r="A36" s="3949"/>
      <c r="B36" s="518"/>
      <c r="C36" s="562" t="s">
        <v>649</v>
      </c>
      <c r="D36" s="554"/>
      <c r="E36" s="554"/>
      <c r="F36" s="554"/>
      <c r="G36" s="554"/>
      <c r="H36" s="554"/>
      <c r="I36" s="563" t="s">
        <v>625</v>
      </c>
      <c r="J36" s="557"/>
      <c r="K36" s="564"/>
      <c r="L36" s="564"/>
      <c r="M36" s="559"/>
      <c r="N36" s="560"/>
      <c r="O36" s="483"/>
      <c r="P36" s="483"/>
      <c r="Q36" s="483"/>
      <c r="R36" s="483"/>
      <c r="S36" s="483"/>
      <c r="T36" s="483"/>
      <c r="U36" s="483"/>
      <c r="V36" s="483"/>
      <c r="W36" s="483"/>
      <c r="X36" s="483"/>
      <c r="Y36" s="483"/>
      <c r="Z36" s="483"/>
      <c r="AA36" s="483"/>
      <c r="AB36" s="483"/>
      <c r="AC36" s="480"/>
      <c r="AD36" s="480"/>
      <c r="AE36" s="480"/>
      <c r="AF36" s="480"/>
      <c r="AG36" s="480"/>
      <c r="AH36" s="480"/>
      <c r="AI36" s="480"/>
      <c r="AJ36" s="480"/>
      <c r="AK36" s="480"/>
      <c r="AL36" s="480"/>
      <c r="AM36" s="480"/>
      <c r="AN36" s="480"/>
      <c r="AO36" s="480"/>
      <c r="AP36" s="480"/>
      <c r="AQ36" s="480"/>
      <c r="AR36" s="480"/>
      <c r="AS36" s="480"/>
      <c r="AT36" s="480"/>
      <c r="AU36" s="480"/>
      <c r="AV36" s="480"/>
      <c r="AW36" s="480"/>
      <c r="AX36" s="480"/>
      <c r="AY36" s="480"/>
      <c r="AZ36" s="480"/>
      <c r="BA36" s="480"/>
      <c r="BB36" s="480"/>
      <c r="BC36" s="480"/>
      <c r="BD36" s="480"/>
      <c r="BE36" s="480"/>
      <c r="BF36" s="480"/>
      <c r="BG36" s="480"/>
      <c r="BH36" s="480"/>
      <c r="BI36" s="480"/>
      <c r="BJ36" s="480"/>
      <c r="BK36" s="480"/>
      <c r="BL36" s="480"/>
      <c r="BM36" s="480"/>
      <c r="BN36" s="480"/>
      <c r="BO36" s="480"/>
      <c r="BP36" s="480"/>
      <c r="BQ36" s="480"/>
      <c r="BR36" s="480"/>
      <c r="BS36" s="480"/>
      <c r="BT36" s="480"/>
      <c r="BU36" s="480"/>
      <c r="BV36" s="480"/>
      <c r="BW36" s="480"/>
      <c r="BX36" s="480"/>
      <c r="BY36" s="480"/>
      <c r="BZ36" s="480"/>
      <c r="CA36" s="480"/>
      <c r="CB36" s="480"/>
      <c r="CC36" s="480"/>
      <c r="CD36" s="480"/>
      <c r="CE36" s="480"/>
      <c r="CF36" s="480"/>
      <c r="CG36" s="480"/>
      <c r="CH36" s="480"/>
      <c r="CI36" s="480"/>
      <c r="CJ36" s="480"/>
      <c r="CK36" s="480"/>
      <c r="CL36" s="480"/>
      <c r="CM36" s="480"/>
      <c r="CN36" s="480"/>
      <c r="CO36" s="480"/>
      <c r="CP36" s="480"/>
      <c r="CQ36" s="480"/>
      <c r="CR36" s="480"/>
      <c r="CS36" s="480"/>
      <c r="CT36" s="480"/>
      <c r="CU36" s="480"/>
      <c r="CV36" s="480"/>
      <c r="CW36" s="480"/>
      <c r="CX36" s="480"/>
      <c r="CY36" s="480"/>
      <c r="CZ36" s="480"/>
      <c r="DA36" s="480"/>
      <c r="DB36" s="480"/>
      <c r="DC36" s="480"/>
      <c r="DD36" s="480"/>
      <c r="DE36" s="480"/>
      <c r="DF36" s="480"/>
      <c r="DG36" s="480"/>
      <c r="DH36" s="480"/>
      <c r="DI36" s="480"/>
      <c r="DJ36" s="480"/>
      <c r="DK36" s="480"/>
      <c r="DL36" s="480"/>
      <c r="DM36" s="480"/>
      <c r="DN36" s="480"/>
      <c r="DO36" s="480"/>
      <c r="DP36" s="480"/>
      <c r="DQ36" s="480"/>
      <c r="DR36" s="480"/>
      <c r="DS36" s="480"/>
      <c r="DT36" s="480"/>
      <c r="DU36" s="480"/>
      <c r="DV36" s="480"/>
      <c r="DW36" s="480"/>
      <c r="DX36" s="480"/>
    </row>
    <row r="37" spans="1:128">
      <c r="A37" s="3949"/>
      <c r="B37" s="525"/>
      <c r="C37" s="554"/>
      <c r="D37" s="520"/>
      <c r="E37" s="4028">
        <f>IF(F34=0,0,INT(F34/L24))</f>
        <v>56</v>
      </c>
      <c r="F37" s="4029" t="str">
        <f>C24</f>
        <v>Gastro 1/1 prof. 65 mm</v>
      </c>
      <c r="G37" s="4029"/>
      <c r="H37" s="4029"/>
      <c r="I37" s="4030">
        <f>L24</f>
        <v>22</v>
      </c>
      <c r="J37" s="4031" t="str">
        <f>N24</f>
        <v>escalopes</v>
      </c>
      <c r="K37" s="4031"/>
      <c r="L37" s="4032">
        <f>F34-(E37*L24)</f>
        <v>18</v>
      </c>
      <c r="M37" s="4031" t="str">
        <f>H24</f>
        <v>escalopes</v>
      </c>
      <c r="N37" s="4033"/>
      <c r="O37" s="483"/>
      <c r="P37" s="483"/>
      <c r="Q37" s="483"/>
      <c r="R37" s="483"/>
      <c r="S37" s="483"/>
      <c r="T37" s="483"/>
      <c r="U37" s="483"/>
      <c r="V37" s="483"/>
      <c r="W37" s="483"/>
      <c r="X37" s="483"/>
      <c r="Y37" s="483"/>
      <c r="Z37" s="483"/>
      <c r="AA37" s="483"/>
      <c r="AB37" s="483"/>
      <c r="AC37" s="480"/>
      <c r="AD37" s="480"/>
      <c r="AE37" s="480"/>
      <c r="AF37" s="480"/>
      <c r="AG37" s="480"/>
      <c r="AH37" s="480"/>
      <c r="AI37" s="480"/>
      <c r="AJ37" s="480"/>
      <c r="AK37" s="480"/>
      <c r="AL37" s="480"/>
      <c r="AM37" s="480"/>
      <c r="AN37" s="480"/>
      <c r="AO37" s="480"/>
      <c r="AP37" s="480"/>
      <c r="AQ37" s="480"/>
      <c r="AR37" s="480"/>
      <c r="AS37" s="480"/>
      <c r="AT37" s="480"/>
      <c r="AU37" s="480"/>
      <c r="AV37" s="480"/>
      <c r="AW37" s="480"/>
      <c r="AX37" s="480"/>
      <c r="AY37" s="480"/>
      <c r="AZ37" s="480"/>
      <c r="BA37" s="480"/>
      <c r="BB37" s="480"/>
      <c r="BC37" s="480"/>
      <c r="BD37" s="480"/>
      <c r="BE37" s="480"/>
      <c r="BF37" s="480"/>
      <c r="BG37" s="480"/>
      <c r="BH37" s="480"/>
      <c r="BI37" s="480"/>
      <c r="BJ37" s="480"/>
      <c r="BK37" s="480"/>
      <c r="BL37" s="480"/>
      <c r="BM37" s="480"/>
      <c r="BN37" s="480"/>
      <c r="BO37" s="480"/>
      <c r="BP37" s="480"/>
      <c r="BQ37" s="480"/>
      <c r="BR37" s="480"/>
      <c r="BS37" s="480"/>
      <c r="BT37" s="480"/>
      <c r="BU37" s="480"/>
      <c r="BV37" s="480"/>
      <c r="BW37" s="480"/>
      <c r="BX37" s="480"/>
      <c r="BY37" s="480"/>
      <c r="BZ37" s="480"/>
      <c r="CA37" s="480"/>
      <c r="CB37" s="480"/>
      <c r="CC37" s="480"/>
      <c r="CD37" s="480"/>
      <c r="CE37" s="480"/>
      <c r="CF37" s="480"/>
      <c r="CG37" s="480"/>
      <c r="CH37" s="480"/>
      <c r="CI37" s="480"/>
      <c r="CJ37" s="480"/>
      <c r="CK37" s="480"/>
      <c r="CL37" s="480"/>
      <c r="CM37" s="480"/>
      <c r="CN37" s="480"/>
      <c r="CO37" s="480"/>
      <c r="CP37" s="480"/>
      <c r="CQ37" s="480"/>
      <c r="CR37" s="480"/>
      <c r="CS37" s="480"/>
      <c r="CT37" s="480"/>
      <c r="CU37" s="480"/>
      <c r="CV37" s="480"/>
      <c r="CW37" s="480"/>
      <c r="CX37" s="480"/>
      <c r="CY37" s="480"/>
      <c r="CZ37" s="480"/>
      <c r="DA37" s="480"/>
      <c r="DB37" s="480"/>
      <c r="DC37" s="480"/>
      <c r="DD37" s="480"/>
      <c r="DE37" s="480"/>
      <c r="DF37" s="480"/>
      <c r="DG37" s="480"/>
      <c r="DH37" s="480"/>
      <c r="DI37" s="480"/>
      <c r="DJ37" s="480"/>
      <c r="DK37" s="480"/>
      <c r="DL37" s="480"/>
      <c r="DM37" s="480"/>
      <c r="DN37" s="480"/>
      <c r="DO37" s="480"/>
      <c r="DP37" s="480"/>
      <c r="DQ37" s="480"/>
      <c r="DR37" s="480"/>
      <c r="DS37" s="480"/>
      <c r="DT37" s="480"/>
      <c r="DU37" s="480"/>
      <c r="DV37" s="480"/>
      <c r="DW37" s="480"/>
      <c r="DX37" s="480"/>
    </row>
    <row r="38" spans="1:128">
      <c r="A38" s="3949"/>
      <c r="B38" s="525"/>
      <c r="C38" s="554"/>
      <c r="D38" s="520"/>
      <c r="E38" s="4028"/>
      <c r="F38" s="4029"/>
      <c r="G38" s="4029"/>
      <c r="H38" s="4029"/>
      <c r="I38" s="4030"/>
      <c r="J38" s="4031"/>
      <c r="K38" s="4031"/>
      <c r="L38" s="4032"/>
      <c r="M38" s="4031"/>
      <c r="N38" s="4033"/>
      <c r="O38" s="483"/>
      <c r="P38" s="483"/>
      <c r="Q38" s="483"/>
      <c r="R38" s="483"/>
      <c r="S38" s="483"/>
      <c r="T38" s="483"/>
      <c r="U38" s="483"/>
      <c r="V38" s="483"/>
      <c r="W38" s="483"/>
      <c r="X38" s="483"/>
      <c r="Y38" s="483"/>
      <c r="Z38" s="483"/>
      <c r="AA38" s="483"/>
      <c r="AB38" s="483"/>
      <c r="AC38" s="480"/>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480"/>
      <c r="BB38" s="480"/>
      <c r="BC38" s="480"/>
      <c r="BD38" s="480"/>
      <c r="BE38" s="480"/>
      <c r="BF38" s="480"/>
      <c r="BG38" s="480"/>
      <c r="BH38" s="480"/>
      <c r="BI38" s="480"/>
      <c r="BJ38" s="480"/>
      <c r="BK38" s="480"/>
      <c r="BL38" s="480"/>
      <c r="BM38" s="480"/>
      <c r="BN38" s="480"/>
      <c r="BO38" s="480"/>
      <c r="BP38" s="480"/>
      <c r="BQ38" s="480"/>
      <c r="BR38" s="480"/>
      <c r="BS38" s="480"/>
      <c r="BT38" s="480"/>
      <c r="BU38" s="480"/>
      <c r="BV38" s="480"/>
      <c r="BW38" s="480"/>
      <c r="BX38" s="480"/>
      <c r="BY38" s="480"/>
      <c r="BZ38" s="480"/>
      <c r="CA38" s="480"/>
      <c r="CB38" s="480"/>
      <c r="CC38" s="480"/>
      <c r="CD38" s="480"/>
      <c r="CE38" s="480"/>
      <c r="CF38" s="480"/>
      <c r="CG38" s="480"/>
      <c r="CH38" s="480"/>
      <c r="CI38" s="480"/>
      <c r="CJ38" s="480"/>
      <c r="CK38" s="480"/>
      <c r="CL38" s="480"/>
      <c r="CM38" s="480"/>
      <c r="CN38" s="480"/>
      <c r="CO38" s="480"/>
      <c r="CP38" s="480"/>
      <c r="CQ38" s="480"/>
      <c r="CR38" s="480"/>
      <c r="CS38" s="480"/>
      <c r="CT38" s="480"/>
      <c r="CU38" s="480"/>
      <c r="CV38" s="480"/>
      <c r="CW38" s="480"/>
      <c r="CX38" s="480"/>
      <c r="CY38" s="480"/>
      <c r="CZ38" s="480"/>
      <c r="DA38" s="480"/>
      <c r="DB38" s="480"/>
      <c r="DC38" s="480"/>
      <c r="DD38" s="480"/>
      <c r="DE38" s="480"/>
      <c r="DF38" s="480"/>
      <c r="DG38" s="480"/>
      <c r="DH38" s="480"/>
      <c r="DI38" s="480"/>
      <c r="DJ38" s="480"/>
      <c r="DK38" s="480"/>
      <c r="DL38" s="480"/>
      <c r="DM38" s="480"/>
      <c r="DN38" s="480"/>
      <c r="DO38" s="480"/>
      <c r="DP38" s="480"/>
      <c r="DQ38" s="480"/>
      <c r="DR38" s="480"/>
      <c r="DS38" s="480"/>
      <c r="DT38" s="480"/>
      <c r="DU38" s="480"/>
      <c r="DV38" s="480"/>
      <c r="DW38" s="480"/>
      <c r="DX38" s="480"/>
    </row>
    <row r="39" spans="1:128" ht="21">
      <c r="A39" s="3949"/>
      <c r="B39" s="565">
        <f>F34/L24</f>
        <v>56.81818181818182</v>
      </c>
      <c r="C39" s="554"/>
      <c r="D39" s="566" t="s">
        <v>626</v>
      </c>
      <c r="E39" s="4028">
        <f>IF(L37=0,0,E37+1)</f>
        <v>57</v>
      </c>
      <c r="F39" s="4029" t="str">
        <f>C24</f>
        <v>Gastro 1/1 prof. 65 mm</v>
      </c>
      <c r="G39" s="4029"/>
      <c r="H39" s="4029"/>
      <c r="I39" s="4030">
        <f>L24</f>
        <v>22</v>
      </c>
      <c r="J39" s="4031" t="str">
        <f>N24</f>
        <v>escalopes</v>
      </c>
      <c r="K39" s="4031"/>
      <c r="L39" s="4032">
        <f>IF(L37=0,0,F34-(E39*L24))</f>
        <v>-4</v>
      </c>
      <c r="M39" s="4031" t="str">
        <f>H24</f>
        <v>escalopes</v>
      </c>
      <c r="N39" s="4033"/>
      <c r="O39" s="483"/>
      <c r="P39" s="483"/>
      <c r="Q39" s="483"/>
      <c r="R39" s="483"/>
      <c r="S39" s="483"/>
      <c r="T39" s="483"/>
      <c r="U39" s="483"/>
      <c r="V39" s="483"/>
      <c r="W39" s="483"/>
      <c r="X39" s="483"/>
      <c r="Y39" s="483"/>
      <c r="Z39" s="483"/>
      <c r="AA39" s="483"/>
      <c r="AB39" s="483"/>
      <c r="AC39" s="480"/>
      <c r="AD39" s="480"/>
      <c r="AE39" s="480"/>
      <c r="AF39" s="480"/>
      <c r="AG39" s="480"/>
      <c r="AH39" s="480"/>
      <c r="AI39" s="480"/>
      <c r="AJ39" s="480"/>
      <c r="AK39" s="480"/>
      <c r="AL39" s="480"/>
      <c r="AM39" s="480"/>
      <c r="AN39" s="480"/>
      <c r="AO39" s="480"/>
      <c r="AP39" s="480"/>
      <c r="AQ39" s="480"/>
      <c r="AR39" s="480"/>
      <c r="AS39" s="480"/>
      <c r="AT39" s="480"/>
      <c r="AU39" s="480"/>
      <c r="AV39" s="480"/>
      <c r="AW39" s="480"/>
      <c r="AX39" s="480"/>
      <c r="AY39" s="480"/>
      <c r="AZ39" s="480"/>
      <c r="BA39" s="480"/>
      <c r="BB39" s="480"/>
      <c r="BC39" s="480"/>
      <c r="BD39" s="480"/>
      <c r="BE39" s="480"/>
      <c r="BF39" s="480"/>
      <c r="BG39" s="480"/>
      <c r="BH39" s="480"/>
      <c r="BI39" s="480"/>
      <c r="BJ39" s="480"/>
      <c r="BK39" s="480"/>
      <c r="BL39" s="480"/>
      <c r="BM39" s="480"/>
      <c r="BN39" s="480"/>
      <c r="BO39" s="480"/>
      <c r="BP39" s="480"/>
      <c r="BQ39" s="480"/>
      <c r="BR39" s="480"/>
      <c r="BS39" s="480"/>
      <c r="BT39" s="480"/>
      <c r="BU39" s="480"/>
      <c r="BV39" s="480"/>
      <c r="BW39" s="480"/>
      <c r="BX39" s="480"/>
      <c r="BY39" s="480"/>
      <c r="BZ39" s="480"/>
      <c r="CA39" s="480"/>
      <c r="CB39" s="480"/>
      <c r="CC39" s="480"/>
      <c r="CD39" s="480"/>
      <c r="CE39" s="480"/>
      <c r="CF39" s="480"/>
      <c r="CG39" s="480"/>
      <c r="CH39" s="480"/>
      <c r="CI39" s="480"/>
      <c r="CJ39" s="480"/>
      <c r="CK39" s="480"/>
      <c r="CL39" s="480"/>
      <c r="CM39" s="480"/>
      <c r="CN39" s="480"/>
      <c r="CO39" s="480"/>
      <c r="CP39" s="480"/>
      <c r="CQ39" s="480"/>
      <c r="CR39" s="480"/>
      <c r="CS39" s="480"/>
      <c r="CT39" s="480"/>
      <c r="CU39" s="480"/>
      <c r="CV39" s="480"/>
      <c r="CW39" s="480"/>
      <c r="CX39" s="480"/>
      <c r="CY39" s="480"/>
      <c r="CZ39" s="480"/>
      <c r="DA39" s="480"/>
      <c r="DB39" s="480"/>
      <c r="DC39" s="480"/>
      <c r="DD39" s="480"/>
      <c r="DE39" s="480"/>
      <c r="DF39" s="480"/>
      <c r="DG39" s="480"/>
      <c r="DH39" s="480"/>
      <c r="DI39" s="480"/>
      <c r="DJ39" s="480"/>
      <c r="DK39" s="480"/>
      <c r="DL39" s="480"/>
      <c r="DM39" s="480"/>
      <c r="DN39" s="480"/>
      <c r="DO39" s="480"/>
      <c r="DP39" s="480"/>
      <c r="DQ39" s="480"/>
      <c r="DR39" s="480"/>
      <c r="DS39" s="480"/>
      <c r="DT39" s="480"/>
      <c r="DU39" s="480"/>
      <c r="DV39" s="480"/>
      <c r="DW39" s="480"/>
      <c r="DX39" s="480"/>
    </row>
    <row r="40" spans="1:128" ht="18.75">
      <c r="A40" s="3949"/>
      <c r="B40" s="553"/>
      <c r="C40" s="554"/>
      <c r="D40" s="567"/>
      <c r="E40" s="4028"/>
      <c r="F40" s="4029"/>
      <c r="G40" s="4029"/>
      <c r="H40" s="4029"/>
      <c r="I40" s="4030"/>
      <c r="J40" s="4031"/>
      <c r="K40" s="4031"/>
      <c r="L40" s="4032"/>
      <c r="M40" s="4031"/>
      <c r="N40" s="4033"/>
      <c r="O40" s="483"/>
      <c r="P40" s="483"/>
      <c r="Q40" s="483"/>
      <c r="R40" s="483"/>
      <c r="S40" s="483"/>
      <c r="T40" s="483"/>
      <c r="U40" s="483"/>
      <c r="V40" s="483"/>
      <c r="W40" s="483"/>
      <c r="X40" s="483"/>
      <c r="Y40" s="483"/>
      <c r="Z40" s="483"/>
      <c r="AA40" s="483"/>
      <c r="AB40" s="483"/>
      <c r="AC40" s="480"/>
      <c r="AD40" s="480"/>
      <c r="AE40" s="480"/>
      <c r="AF40" s="480"/>
      <c r="AG40" s="480"/>
      <c r="AH40" s="480"/>
      <c r="AI40" s="480"/>
      <c r="AJ40" s="480"/>
      <c r="AK40" s="480"/>
      <c r="AL40" s="480"/>
      <c r="AM40" s="480"/>
      <c r="AN40" s="480"/>
      <c r="AO40" s="480"/>
      <c r="AP40" s="480"/>
      <c r="AQ40" s="480"/>
      <c r="AR40" s="480"/>
      <c r="AS40" s="480"/>
      <c r="AT40" s="480"/>
      <c r="AU40" s="480"/>
      <c r="AV40" s="480"/>
      <c r="AW40" s="480"/>
      <c r="AX40" s="480"/>
      <c r="AY40" s="480"/>
      <c r="AZ40" s="480"/>
      <c r="BA40" s="480"/>
      <c r="BB40" s="480"/>
      <c r="BC40" s="480"/>
      <c r="BD40" s="480"/>
      <c r="BE40" s="480"/>
      <c r="BF40" s="480"/>
      <c r="BG40" s="480"/>
      <c r="BH40" s="480"/>
      <c r="BI40" s="480"/>
      <c r="BJ40" s="480"/>
      <c r="BK40" s="480"/>
      <c r="BL40" s="480"/>
      <c r="BM40" s="480"/>
      <c r="BN40" s="480"/>
      <c r="BO40" s="480"/>
      <c r="BP40" s="480"/>
      <c r="BQ40" s="480"/>
      <c r="BR40" s="480"/>
      <c r="BS40" s="480"/>
      <c r="BT40" s="480"/>
      <c r="BU40" s="480"/>
      <c r="BV40" s="480"/>
      <c r="BW40" s="480"/>
      <c r="BX40" s="480"/>
      <c r="BY40" s="480"/>
      <c r="BZ40" s="480"/>
      <c r="CA40" s="480"/>
      <c r="CB40" s="480"/>
      <c r="CC40" s="480"/>
      <c r="CD40" s="480"/>
      <c r="CE40" s="480"/>
      <c r="CF40" s="480"/>
      <c r="CG40" s="480"/>
      <c r="CH40" s="480"/>
      <c r="CI40" s="480"/>
      <c r="CJ40" s="480"/>
      <c r="CK40" s="480"/>
      <c r="CL40" s="480"/>
      <c r="CM40" s="480"/>
      <c r="CN40" s="480"/>
      <c r="CO40" s="480"/>
      <c r="CP40" s="480"/>
      <c r="CQ40" s="480"/>
      <c r="CR40" s="480"/>
      <c r="CS40" s="480"/>
      <c r="CT40" s="480"/>
      <c r="CU40" s="480"/>
      <c r="CV40" s="480"/>
      <c r="CW40" s="480"/>
      <c r="CX40" s="480"/>
      <c r="CY40" s="480"/>
      <c r="CZ40" s="480"/>
      <c r="DA40" s="480"/>
      <c r="DB40" s="480"/>
      <c r="DC40" s="480"/>
      <c r="DD40" s="480"/>
      <c r="DE40" s="480"/>
      <c r="DF40" s="480"/>
      <c r="DG40" s="480"/>
      <c r="DH40" s="480"/>
      <c r="DI40" s="480"/>
      <c r="DJ40" s="480"/>
      <c r="DK40" s="480"/>
      <c r="DL40" s="480"/>
      <c r="DM40" s="480"/>
      <c r="DN40" s="480"/>
      <c r="DO40" s="480"/>
      <c r="DP40" s="480"/>
      <c r="DQ40" s="480"/>
      <c r="DR40" s="480"/>
      <c r="DS40" s="480"/>
      <c r="DT40" s="480"/>
      <c r="DU40" s="480"/>
      <c r="DV40" s="480"/>
      <c r="DW40" s="480"/>
      <c r="DX40" s="480"/>
    </row>
    <row r="41" spans="1:128">
      <c r="A41" s="3949"/>
      <c r="B41" s="547" t="s">
        <v>667</v>
      </c>
      <c r="C41" s="217"/>
      <c r="D41" s="548"/>
      <c r="E41" s="548"/>
      <c r="F41" s="548"/>
      <c r="G41" s="548"/>
      <c r="H41" s="548"/>
      <c r="I41" s="549"/>
      <c r="J41" s="216"/>
      <c r="K41" s="548"/>
      <c r="L41" s="548"/>
      <c r="M41" s="548"/>
      <c r="N41" s="550"/>
      <c r="O41" s="483"/>
      <c r="P41" s="483"/>
      <c r="Q41" s="483"/>
      <c r="R41" s="483"/>
      <c r="S41" s="483"/>
      <c r="T41" s="483"/>
      <c r="U41" s="483"/>
      <c r="V41" s="483"/>
      <c r="W41" s="483"/>
      <c r="X41" s="483"/>
      <c r="Y41" s="483"/>
      <c r="Z41" s="483"/>
      <c r="AA41" s="483"/>
      <c r="AB41" s="483"/>
      <c r="AC41" s="480"/>
      <c r="AD41" s="480"/>
      <c r="AE41" s="480"/>
      <c r="AF41" s="480"/>
      <c r="AG41" s="480"/>
      <c r="AH41" s="480"/>
      <c r="AI41" s="480"/>
      <c r="AJ41" s="480"/>
      <c r="AK41" s="480"/>
      <c r="AL41" s="480"/>
      <c r="AM41" s="480"/>
      <c r="AN41" s="480"/>
      <c r="AO41" s="480"/>
      <c r="AP41" s="480"/>
      <c r="AQ41" s="480"/>
      <c r="AR41" s="480"/>
      <c r="AS41" s="480"/>
      <c r="AT41" s="480"/>
      <c r="AU41" s="480"/>
      <c r="AV41" s="480"/>
      <c r="AW41" s="480"/>
      <c r="AX41" s="480"/>
      <c r="AY41" s="480"/>
      <c r="AZ41" s="480"/>
      <c r="BA41" s="480"/>
      <c r="BB41" s="480"/>
      <c r="BC41" s="480"/>
      <c r="BD41" s="480"/>
      <c r="BE41" s="480"/>
      <c r="BF41" s="480"/>
      <c r="BG41" s="480"/>
      <c r="BH41" s="480"/>
      <c r="BI41" s="480"/>
      <c r="BJ41" s="480"/>
      <c r="BK41" s="480"/>
      <c r="BL41" s="480"/>
      <c r="BM41" s="480"/>
      <c r="BN41" s="480"/>
      <c r="BO41" s="480"/>
      <c r="BP41" s="480"/>
      <c r="BQ41" s="480"/>
      <c r="BR41" s="480"/>
      <c r="BS41" s="480"/>
      <c r="BT41" s="480"/>
      <c r="BU41" s="480"/>
      <c r="BV41" s="480"/>
      <c r="BW41" s="480"/>
      <c r="BX41" s="480"/>
      <c r="BY41" s="480"/>
      <c r="BZ41" s="480"/>
      <c r="CA41" s="480"/>
      <c r="CB41" s="480"/>
      <c r="CC41" s="480"/>
      <c r="CD41" s="480"/>
      <c r="CE41" s="480"/>
      <c r="CF41" s="480"/>
      <c r="CG41" s="480"/>
      <c r="CH41" s="480"/>
      <c r="CI41" s="480"/>
      <c r="CJ41" s="480"/>
      <c r="CK41" s="480"/>
      <c r="CL41" s="480"/>
      <c r="CM41" s="480"/>
      <c r="CN41" s="480"/>
      <c r="CO41" s="480"/>
      <c r="CP41" s="480"/>
      <c r="CQ41" s="480"/>
      <c r="CR41" s="480"/>
      <c r="CS41" s="480"/>
      <c r="CT41" s="480"/>
      <c r="CU41" s="480"/>
      <c r="CV41" s="480"/>
      <c r="CW41" s="480"/>
      <c r="CX41" s="480"/>
      <c r="CY41" s="480"/>
      <c r="CZ41" s="480"/>
      <c r="DA41" s="480"/>
      <c r="DB41" s="480"/>
      <c r="DC41" s="480"/>
      <c r="DD41" s="480"/>
      <c r="DE41" s="480"/>
      <c r="DF41" s="480"/>
      <c r="DG41" s="480"/>
      <c r="DH41" s="480"/>
      <c r="DI41" s="480"/>
      <c r="DJ41" s="480"/>
      <c r="DK41" s="480"/>
      <c r="DL41" s="480"/>
      <c r="DM41" s="480"/>
      <c r="DN41" s="480"/>
      <c r="DO41" s="480"/>
      <c r="DP41" s="480"/>
      <c r="DQ41" s="480"/>
      <c r="DR41" s="480"/>
      <c r="DS41" s="480"/>
      <c r="DT41" s="480"/>
      <c r="DU41" s="480"/>
      <c r="DV41" s="480"/>
      <c r="DW41" s="480"/>
      <c r="DX41" s="480"/>
    </row>
    <row r="42" spans="1:128" ht="15.75" thickBot="1">
      <c r="A42" s="3949"/>
      <c r="B42" s="568"/>
      <c r="C42" s="569"/>
      <c r="D42" s="569"/>
      <c r="E42" s="569"/>
      <c r="F42" s="569"/>
      <c r="G42" s="569"/>
      <c r="H42" s="569"/>
      <c r="I42" s="569"/>
      <c r="J42" s="569"/>
      <c r="K42" s="569"/>
      <c r="L42" s="569"/>
      <c r="M42" s="569"/>
      <c r="N42" s="570"/>
      <c r="O42" s="483"/>
      <c r="P42" s="483"/>
      <c r="Q42" s="483"/>
      <c r="R42" s="483"/>
      <c r="S42" s="483"/>
      <c r="T42" s="483"/>
      <c r="U42" s="483"/>
      <c r="V42" s="483"/>
      <c r="W42" s="483"/>
      <c r="X42" s="483"/>
      <c r="Y42" s="483"/>
      <c r="Z42" s="483"/>
      <c r="AA42" s="483"/>
      <c r="AB42" s="483"/>
      <c r="AC42" s="480"/>
      <c r="AD42" s="480"/>
      <c r="AE42" s="480"/>
      <c r="AF42" s="480"/>
      <c r="AG42" s="480"/>
      <c r="AH42" s="480"/>
      <c r="AI42" s="480"/>
      <c r="AJ42" s="480"/>
      <c r="AK42" s="480"/>
      <c r="AL42" s="480"/>
      <c r="AM42" s="480"/>
      <c r="AN42" s="480"/>
      <c r="AO42" s="480"/>
      <c r="AP42" s="480"/>
      <c r="AQ42" s="480"/>
      <c r="AR42" s="480"/>
      <c r="AS42" s="480"/>
      <c r="AT42" s="480"/>
      <c r="AU42" s="480"/>
      <c r="AV42" s="480"/>
      <c r="AW42" s="480"/>
      <c r="AX42" s="480"/>
      <c r="AY42" s="480"/>
      <c r="AZ42" s="480"/>
      <c r="BA42" s="480"/>
      <c r="BB42" s="480"/>
      <c r="BC42" s="480"/>
      <c r="BD42" s="480"/>
      <c r="BE42" s="480"/>
      <c r="BF42" s="480"/>
      <c r="BG42" s="480"/>
      <c r="BH42" s="480"/>
      <c r="BI42" s="480"/>
      <c r="BJ42" s="480"/>
      <c r="BK42" s="480"/>
      <c r="BL42" s="480"/>
      <c r="BM42" s="480"/>
      <c r="BN42" s="480"/>
      <c r="BO42" s="480"/>
      <c r="BP42" s="480"/>
      <c r="BQ42" s="480"/>
      <c r="BR42" s="480"/>
      <c r="BS42" s="480"/>
      <c r="BT42" s="480"/>
      <c r="BU42" s="480"/>
      <c r="BV42" s="480"/>
      <c r="BW42" s="480"/>
      <c r="BX42" s="480"/>
      <c r="BY42" s="480"/>
      <c r="BZ42" s="480"/>
      <c r="CA42" s="480"/>
      <c r="CB42" s="480"/>
      <c r="CC42" s="480"/>
      <c r="CD42" s="480"/>
      <c r="CE42" s="480"/>
      <c r="CF42" s="480"/>
      <c r="CG42" s="480"/>
      <c r="CH42" s="480"/>
      <c r="CI42" s="480"/>
      <c r="CJ42" s="480"/>
      <c r="CK42" s="480"/>
      <c r="CL42" s="480"/>
      <c r="CM42" s="480"/>
      <c r="CN42" s="480"/>
      <c r="CO42" s="480"/>
      <c r="CP42" s="480"/>
      <c r="CQ42" s="480"/>
      <c r="CR42" s="480"/>
      <c r="CS42" s="480"/>
      <c r="CT42" s="480"/>
      <c r="CU42" s="480"/>
      <c r="CV42" s="480"/>
      <c r="CW42" s="480"/>
      <c r="CX42" s="480"/>
      <c r="CY42" s="480"/>
      <c r="CZ42" s="480"/>
      <c r="DA42" s="480"/>
      <c r="DB42" s="480"/>
      <c r="DC42" s="480"/>
      <c r="DD42" s="480"/>
      <c r="DE42" s="480"/>
      <c r="DF42" s="480"/>
      <c r="DG42" s="480"/>
      <c r="DH42" s="480"/>
      <c r="DI42" s="480"/>
      <c r="DJ42" s="480"/>
      <c r="DK42" s="480"/>
      <c r="DL42" s="480"/>
      <c r="DM42" s="480"/>
      <c r="DN42" s="480"/>
      <c r="DO42" s="480"/>
      <c r="DP42" s="480"/>
      <c r="DQ42" s="480"/>
      <c r="DR42" s="480"/>
      <c r="DS42" s="480"/>
      <c r="DT42" s="480"/>
      <c r="DU42" s="480"/>
      <c r="DV42" s="480"/>
      <c r="DW42" s="480"/>
      <c r="DX42" s="480"/>
    </row>
    <row r="43" spans="1:128" ht="76.5" customHeight="1">
      <c r="A43" s="571"/>
      <c r="B43" s="572"/>
      <c r="C43" s="572"/>
      <c r="D43" s="572"/>
      <c r="E43" s="572"/>
      <c r="F43" s="572"/>
      <c r="G43" s="572"/>
      <c r="H43" s="572"/>
      <c r="I43" s="572"/>
      <c r="J43" s="572"/>
      <c r="K43" s="572"/>
      <c r="L43" s="572"/>
      <c r="M43" s="572"/>
      <c r="N43" s="572"/>
      <c r="O43" s="572"/>
      <c r="P43" s="572"/>
      <c r="Q43" s="572"/>
      <c r="R43" s="572"/>
      <c r="S43" s="572"/>
      <c r="T43" s="572"/>
      <c r="U43" s="572"/>
      <c r="V43" s="572"/>
      <c r="W43" s="572"/>
      <c r="X43" s="572"/>
      <c r="Y43" s="572"/>
      <c r="Z43" s="572"/>
      <c r="AA43" s="572"/>
      <c r="AB43" s="572"/>
      <c r="AC43" s="572"/>
      <c r="AD43" s="572"/>
      <c r="AE43" s="572"/>
      <c r="AF43" s="572"/>
      <c r="AG43" s="572"/>
      <c r="AH43" s="572"/>
      <c r="AI43" s="572"/>
      <c r="AJ43" s="572"/>
      <c r="AK43" s="572"/>
      <c r="AL43" s="572"/>
      <c r="AM43" s="572"/>
      <c r="AN43" s="572"/>
      <c r="AO43" s="572"/>
      <c r="AP43" s="572"/>
      <c r="AQ43" s="572"/>
      <c r="AR43" s="572"/>
      <c r="AS43" s="572"/>
      <c r="AT43" s="572"/>
      <c r="AU43" s="572"/>
      <c r="AV43" s="572"/>
      <c r="AW43" s="572"/>
      <c r="AX43" s="572"/>
      <c r="AY43" s="572"/>
      <c r="AZ43" s="572"/>
      <c r="BA43" s="572"/>
      <c r="BB43" s="572"/>
      <c r="BC43" s="572"/>
      <c r="BD43" s="572"/>
      <c r="BE43" s="572"/>
      <c r="BF43" s="572"/>
      <c r="BG43" s="572"/>
      <c r="BH43" s="572"/>
      <c r="BI43" s="572"/>
      <c r="BJ43" s="572"/>
      <c r="BK43" s="572"/>
      <c r="BL43" s="572"/>
      <c r="BM43" s="572"/>
      <c r="BN43" s="572"/>
      <c r="BO43" s="572"/>
      <c r="BP43" s="572"/>
      <c r="BQ43" s="572"/>
      <c r="BR43" s="572"/>
      <c r="BS43" s="572"/>
      <c r="BT43" s="572"/>
      <c r="BU43" s="572"/>
      <c r="BV43" s="572"/>
      <c r="BW43" s="572"/>
      <c r="BX43" s="572"/>
      <c r="BY43" s="572"/>
      <c r="BZ43" s="572"/>
      <c r="CA43" s="572"/>
      <c r="CB43" s="572"/>
      <c r="CC43" s="572"/>
      <c r="CD43" s="572"/>
      <c r="CE43" s="572"/>
      <c r="CF43" s="572"/>
      <c r="CG43" s="572"/>
      <c r="CH43" s="572"/>
      <c r="CI43" s="572"/>
      <c r="CJ43" s="572"/>
      <c r="CK43" s="572"/>
      <c r="CL43" s="572"/>
      <c r="CM43" s="572"/>
      <c r="CN43" s="572"/>
      <c r="CO43" s="572"/>
      <c r="CP43" s="572"/>
      <c r="CQ43" s="572"/>
      <c r="CR43" s="572"/>
      <c r="CS43" s="572"/>
      <c r="CT43" s="572"/>
      <c r="CU43" s="572"/>
      <c r="CV43" s="572"/>
      <c r="CW43" s="572"/>
      <c r="CX43" s="572"/>
      <c r="CY43" s="572"/>
      <c r="CZ43" s="572"/>
      <c r="DA43" s="572"/>
      <c r="DB43" s="572"/>
      <c r="DC43" s="572"/>
      <c r="DD43" s="572"/>
      <c r="DE43" s="572"/>
      <c r="DF43" s="572"/>
      <c r="DG43" s="572"/>
      <c r="DH43" s="572"/>
      <c r="DI43" s="572"/>
      <c r="DJ43" s="572"/>
      <c r="DK43" s="572"/>
      <c r="DL43" s="572"/>
      <c r="DM43" s="572"/>
      <c r="DN43" s="572"/>
      <c r="DO43" s="572"/>
      <c r="DP43" s="572"/>
      <c r="DQ43" s="572"/>
      <c r="DR43" s="572"/>
      <c r="DS43" s="572"/>
      <c r="DT43" s="572"/>
      <c r="DU43" s="572"/>
      <c r="DV43" s="572"/>
      <c r="DW43" s="572"/>
      <c r="DX43" s="573"/>
    </row>
    <row r="44" spans="1:128" ht="15" customHeight="1">
      <c r="A44" s="203"/>
      <c r="B44" s="203"/>
      <c r="C44" s="203"/>
      <c r="D44" s="203"/>
      <c r="E44" s="203"/>
      <c r="F44" s="203"/>
      <c r="G44" s="203"/>
      <c r="H44" s="203"/>
      <c r="I44" s="203"/>
      <c r="J44" s="203"/>
      <c r="K44" s="203"/>
      <c r="L44" s="203"/>
      <c r="M44" s="203"/>
      <c r="N44" s="204" t="s">
        <v>601</v>
      </c>
      <c r="O44" s="483"/>
      <c r="P44" s="204" t="s">
        <v>601</v>
      </c>
      <c r="Q44" s="4178" t="s">
        <v>741</v>
      </c>
      <c r="R44" s="4178"/>
      <c r="S44" s="4178"/>
      <c r="T44" s="4178"/>
      <c r="U44" s="4178"/>
      <c r="V44" s="4178"/>
      <c r="W44" s="4178"/>
      <c r="X44" s="480"/>
      <c r="Y44" s="480"/>
      <c r="Z44" s="480"/>
      <c r="AA44" s="480"/>
      <c r="AB44" s="480"/>
      <c r="AC44" s="480"/>
      <c r="AD44" s="480"/>
      <c r="AE44" s="480"/>
      <c r="AF44" s="480"/>
      <c r="AG44" s="480"/>
      <c r="AH44" s="480"/>
      <c r="AI44" s="480"/>
      <c r="AJ44" s="480"/>
      <c r="AK44" s="480"/>
      <c r="AL44" s="480"/>
      <c r="AM44" s="480"/>
      <c r="AN44" s="480"/>
      <c r="AO44" s="480"/>
      <c r="AP44" s="480"/>
      <c r="AQ44" s="480"/>
      <c r="AR44" s="480"/>
      <c r="AS44" s="480"/>
      <c r="AT44" s="480"/>
      <c r="AU44" s="480"/>
      <c r="AV44" s="480"/>
      <c r="AW44" s="480"/>
      <c r="AX44" s="480"/>
      <c r="AY44" s="480"/>
      <c r="AZ44" s="480"/>
      <c r="BA44" s="480"/>
      <c r="BB44" s="480"/>
      <c r="BC44" s="480"/>
      <c r="BD44" s="480"/>
      <c r="BE44" s="480"/>
      <c r="BF44" s="480"/>
      <c r="BG44" s="480"/>
      <c r="BH44" s="480"/>
      <c r="BI44" s="480"/>
      <c r="BJ44" s="480"/>
      <c r="BK44" s="480"/>
      <c r="BL44" s="480"/>
      <c r="BM44" s="480"/>
      <c r="BN44" s="480"/>
      <c r="BO44" s="480"/>
      <c r="BP44" s="480"/>
      <c r="BQ44" s="480"/>
      <c r="BR44" s="480"/>
      <c r="BS44" s="480"/>
      <c r="BT44" s="480"/>
      <c r="BU44" s="480"/>
      <c r="BV44" s="480"/>
      <c r="BW44" s="480"/>
      <c r="BX44" s="480"/>
      <c r="BY44" s="480"/>
      <c r="BZ44" s="480"/>
      <c r="CA44" s="480"/>
      <c r="CB44" s="480"/>
      <c r="CC44" s="480"/>
      <c r="CD44" s="480"/>
      <c r="CE44" s="480"/>
      <c r="CF44" s="480"/>
      <c r="CG44" s="480"/>
      <c r="CH44" s="480"/>
      <c r="CI44" s="480"/>
      <c r="CJ44" s="480"/>
      <c r="CK44" s="480"/>
      <c r="CL44" s="480"/>
      <c r="CM44" s="480"/>
      <c r="CN44" s="480"/>
      <c r="CO44" s="480"/>
      <c r="CP44" s="480"/>
      <c r="CQ44" s="480"/>
      <c r="CR44" s="480"/>
      <c r="CS44" s="480"/>
      <c r="CT44" s="480"/>
      <c r="CU44" s="480"/>
      <c r="CV44" s="480"/>
      <c r="CW44" s="480"/>
      <c r="CX44" s="480"/>
      <c r="CY44" s="480"/>
      <c r="CZ44" s="480"/>
      <c r="DA44" s="480"/>
      <c r="DB44" s="480"/>
      <c r="DC44" s="480"/>
      <c r="DD44" s="480"/>
      <c r="DE44" s="480"/>
      <c r="DF44" s="480"/>
      <c r="DG44" s="480"/>
      <c r="DH44" s="480"/>
      <c r="DI44" s="480"/>
      <c r="DJ44" s="480"/>
      <c r="DK44" s="480"/>
      <c r="DL44" s="480"/>
      <c r="DM44" s="480"/>
      <c r="DN44" s="480"/>
      <c r="DO44" s="480"/>
      <c r="DP44" s="480"/>
      <c r="DQ44" s="480"/>
      <c r="DR44" s="480"/>
      <c r="DS44" s="480"/>
      <c r="DT44" s="480"/>
      <c r="DU44" s="480"/>
      <c r="DV44" s="480"/>
      <c r="DW44" s="480"/>
      <c r="DX44" s="480"/>
    </row>
    <row r="45" spans="1:128" ht="26.25">
      <c r="A45" s="203"/>
      <c r="B45" s="4049" t="s">
        <v>681</v>
      </c>
      <c r="C45" s="4049"/>
      <c r="D45" s="4049"/>
      <c r="E45" s="4049"/>
      <c r="F45" s="4049"/>
      <c r="G45" s="4049"/>
      <c r="H45" s="4049"/>
      <c r="I45" s="4049"/>
      <c r="J45" s="4049"/>
      <c r="K45" s="4049"/>
      <c r="L45" s="4049"/>
      <c r="M45" s="4049"/>
      <c r="N45" s="4050" t="s">
        <v>1461</v>
      </c>
      <c r="O45" s="483"/>
      <c r="P45" s="4050" t="s">
        <v>1461</v>
      </c>
      <c r="Q45" s="4178"/>
      <c r="R45" s="4178"/>
      <c r="S45" s="4178"/>
      <c r="T45" s="4178"/>
      <c r="U45" s="4178"/>
      <c r="V45" s="4178"/>
      <c r="W45" s="4178"/>
      <c r="X45" s="480"/>
      <c r="Y45" s="480"/>
      <c r="Z45" s="480"/>
      <c r="AA45" s="480"/>
      <c r="AB45" s="480"/>
      <c r="AC45" s="480"/>
      <c r="AD45" s="480"/>
      <c r="AE45" s="480"/>
      <c r="AF45" s="480"/>
      <c r="AG45" s="480"/>
      <c r="AH45" s="480"/>
      <c r="AI45" s="480"/>
      <c r="AJ45" s="480"/>
      <c r="AK45" s="480"/>
      <c r="AL45" s="480"/>
      <c r="AM45" s="480"/>
      <c r="AN45" s="480"/>
      <c r="AO45" s="480"/>
      <c r="AP45" s="480"/>
      <c r="AQ45" s="480"/>
      <c r="AR45" s="480"/>
      <c r="AS45" s="480"/>
      <c r="AT45" s="480"/>
      <c r="AU45" s="480"/>
      <c r="AV45" s="480"/>
      <c r="AW45" s="480"/>
      <c r="AX45" s="480"/>
      <c r="AY45" s="480"/>
      <c r="AZ45" s="480"/>
      <c r="BA45" s="480"/>
      <c r="BB45" s="480"/>
      <c r="BC45" s="480"/>
      <c r="BD45" s="480"/>
      <c r="BE45" s="480"/>
      <c r="BF45" s="480"/>
      <c r="BG45" s="480"/>
      <c r="BH45" s="480"/>
      <c r="BI45" s="480"/>
      <c r="BJ45" s="480"/>
      <c r="BK45" s="480"/>
      <c r="BL45" s="480"/>
      <c r="BM45" s="480"/>
      <c r="BN45" s="480"/>
      <c r="BO45" s="480"/>
      <c r="BP45" s="480"/>
      <c r="BQ45" s="480"/>
      <c r="BR45" s="480"/>
      <c r="BS45" s="480"/>
      <c r="BT45" s="480"/>
      <c r="BU45" s="480"/>
      <c r="BV45" s="480"/>
      <c r="BW45" s="480"/>
      <c r="BX45" s="480"/>
      <c r="BY45" s="480"/>
      <c r="BZ45" s="480"/>
      <c r="CA45" s="480"/>
      <c r="CB45" s="480"/>
      <c r="CC45" s="480"/>
      <c r="CD45" s="480"/>
      <c r="CE45" s="480"/>
      <c r="CF45" s="480"/>
      <c r="CG45" s="480"/>
      <c r="CH45" s="480"/>
      <c r="CI45" s="480"/>
      <c r="CJ45" s="480"/>
      <c r="CK45" s="480"/>
      <c r="CL45" s="480"/>
      <c r="CM45" s="480"/>
      <c r="CN45" s="480"/>
      <c r="CO45" s="480"/>
      <c r="CP45" s="480"/>
      <c r="CQ45" s="480"/>
      <c r="CR45" s="480"/>
      <c r="CS45" s="480"/>
      <c r="CT45" s="480"/>
      <c r="CU45" s="480"/>
      <c r="CV45" s="480"/>
      <c r="CW45" s="480"/>
      <c r="CX45" s="480"/>
      <c r="CY45" s="480"/>
      <c r="CZ45" s="480"/>
      <c r="DA45" s="480"/>
      <c r="DB45" s="480"/>
      <c r="DC45" s="480"/>
      <c r="DD45" s="480"/>
      <c r="DE45" s="480"/>
      <c r="DF45" s="480"/>
      <c r="DG45" s="480"/>
      <c r="DH45" s="480"/>
      <c r="DI45" s="480"/>
      <c r="DJ45" s="480"/>
      <c r="DK45" s="480"/>
      <c r="DL45" s="480"/>
      <c r="DM45" s="480"/>
      <c r="DN45" s="480"/>
      <c r="DO45" s="480"/>
      <c r="DP45" s="480"/>
      <c r="DQ45" s="480"/>
      <c r="DR45" s="480"/>
      <c r="DS45" s="480"/>
      <c r="DT45" s="480"/>
      <c r="DU45" s="480"/>
      <c r="DV45" s="480"/>
      <c r="DW45" s="480"/>
      <c r="DX45" s="480"/>
    </row>
    <row r="46" spans="1:128" ht="15" customHeight="1">
      <c r="A46" s="69"/>
      <c r="B46" s="69"/>
      <c r="C46" s="69"/>
      <c r="D46" s="69"/>
      <c r="E46" s="69"/>
      <c r="F46" s="69"/>
      <c r="G46" s="69"/>
      <c r="H46" s="69"/>
      <c r="I46" s="69"/>
      <c r="J46" s="69"/>
      <c r="K46" s="69"/>
      <c r="L46" s="69"/>
      <c r="M46" s="69"/>
      <c r="N46" s="4051"/>
      <c r="O46" s="483"/>
      <c r="P46" s="4051"/>
      <c r="Q46" s="4178"/>
      <c r="R46" s="4178"/>
      <c r="S46" s="4178"/>
      <c r="T46" s="4178"/>
      <c r="U46" s="4178"/>
      <c r="V46" s="4178"/>
      <c r="W46" s="4178"/>
      <c r="X46" s="480"/>
      <c r="Y46" s="480"/>
      <c r="Z46" s="480"/>
      <c r="AA46" s="480"/>
      <c r="AB46" s="480"/>
      <c r="AC46" s="480"/>
      <c r="AD46" s="480"/>
      <c r="AE46" s="480"/>
      <c r="AF46" s="480"/>
      <c r="AG46" s="480"/>
      <c r="AH46" s="480"/>
      <c r="AI46" s="480"/>
      <c r="AJ46" s="480"/>
      <c r="AK46" s="480"/>
      <c r="AL46" s="480"/>
      <c r="AM46" s="480"/>
      <c r="AN46" s="480"/>
      <c r="AO46" s="480"/>
      <c r="AP46" s="480"/>
      <c r="AQ46" s="480"/>
      <c r="AR46" s="480"/>
      <c r="AS46" s="480"/>
      <c r="AT46" s="480"/>
      <c r="AU46" s="480"/>
      <c r="AV46" s="480"/>
      <c r="AW46" s="480"/>
      <c r="AX46" s="480"/>
      <c r="AY46" s="480"/>
      <c r="AZ46" s="480"/>
      <c r="BA46" s="480"/>
      <c r="BB46" s="480"/>
      <c r="BC46" s="480"/>
      <c r="BD46" s="480"/>
      <c r="BE46" s="480"/>
      <c r="BF46" s="480"/>
      <c r="BG46" s="480"/>
      <c r="BH46" s="480"/>
      <c r="BI46" s="480"/>
      <c r="BJ46" s="480"/>
      <c r="BK46" s="480"/>
      <c r="BL46" s="480"/>
      <c r="BM46" s="480"/>
      <c r="BN46" s="480"/>
      <c r="BO46" s="480"/>
      <c r="BP46" s="480"/>
      <c r="BQ46" s="480"/>
      <c r="BR46" s="480"/>
      <c r="BS46" s="480"/>
      <c r="BT46" s="480"/>
      <c r="BU46" s="480"/>
      <c r="BV46" s="480"/>
      <c r="BW46" s="480"/>
      <c r="BX46" s="480"/>
      <c r="BY46" s="480"/>
      <c r="BZ46" s="480"/>
      <c r="CA46" s="480"/>
      <c r="CB46" s="480"/>
      <c r="CC46" s="480"/>
      <c r="CD46" s="480"/>
      <c r="CE46" s="480"/>
      <c r="CF46" s="480"/>
      <c r="CG46" s="480"/>
      <c r="CH46" s="480"/>
      <c r="CI46" s="480"/>
      <c r="CJ46" s="480"/>
      <c r="CK46" s="480"/>
      <c r="CL46" s="480"/>
      <c r="CM46" s="480"/>
      <c r="CN46" s="480"/>
      <c r="CO46" s="480"/>
      <c r="CP46" s="480"/>
      <c r="CQ46" s="480"/>
      <c r="CR46" s="480"/>
      <c r="CS46" s="480"/>
      <c r="CT46" s="480"/>
      <c r="CU46" s="480"/>
      <c r="CV46" s="480"/>
      <c r="CW46" s="480"/>
      <c r="CX46" s="480"/>
      <c r="CY46" s="480"/>
      <c r="CZ46" s="480"/>
      <c r="DA46" s="480"/>
      <c r="DB46" s="480"/>
      <c r="DC46" s="480"/>
      <c r="DD46" s="480"/>
      <c r="DE46" s="480"/>
      <c r="DF46" s="480"/>
      <c r="DG46" s="480"/>
      <c r="DH46" s="480"/>
      <c r="DI46" s="480"/>
      <c r="DJ46" s="480"/>
      <c r="DK46" s="480"/>
      <c r="DL46" s="480"/>
      <c r="DM46" s="480"/>
      <c r="DN46" s="480"/>
      <c r="DO46" s="480"/>
      <c r="DP46" s="480"/>
      <c r="DQ46" s="480"/>
      <c r="DR46" s="480"/>
      <c r="DS46" s="480"/>
      <c r="DT46" s="480"/>
      <c r="DU46" s="480"/>
      <c r="DV46" s="480"/>
      <c r="DW46" s="480"/>
      <c r="DX46" s="480"/>
    </row>
    <row r="47" spans="1:128" ht="15.75" thickBot="1">
      <c r="A47" s="480"/>
      <c r="B47" s="480"/>
      <c r="C47" s="480"/>
      <c r="D47" s="480"/>
      <c r="E47" s="480"/>
      <c r="F47" s="480"/>
      <c r="G47" s="480"/>
      <c r="H47" s="480"/>
      <c r="I47" s="480"/>
      <c r="J47" s="480"/>
      <c r="K47" s="480"/>
      <c r="L47" s="480"/>
      <c r="M47" s="480"/>
      <c r="N47" s="480"/>
      <c r="O47" s="483"/>
      <c r="X47" s="480"/>
      <c r="Y47" s="480"/>
      <c r="Z47" s="480"/>
      <c r="AA47" s="480"/>
      <c r="AB47" s="480"/>
      <c r="AC47" s="480"/>
      <c r="AD47" s="480"/>
      <c r="AE47" s="480"/>
      <c r="AF47" s="480"/>
      <c r="AG47" s="480"/>
      <c r="AH47" s="480"/>
      <c r="AI47" s="480"/>
      <c r="AJ47" s="480"/>
      <c r="AK47" s="480"/>
      <c r="AL47" s="480"/>
      <c r="AM47" s="480"/>
      <c r="AN47" s="480"/>
      <c r="AO47" s="480"/>
      <c r="AP47" s="480"/>
      <c r="AQ47" s="480"/>
      <c r="AR47" s="480"/>
      <c r="AS47" s="480"/>
      <c r="AT47" s="480"/>
      <c r="AU47" s="480"/>
      <c r="AV47" s="480"/>
      <c r="AW47" s="480"/>
      <c r="AX47" s="480"/>
      <c r="AY47" s="480"/>
      <c r="AZ47" s="480"/>
      <c r="BA47" s="480"/>
      <c r="BB47" s="480"/>
      <c r="BC47" s="480"/>
      <c r="BD47" s="480"/>
      <c r="BE47" s="480"/>
      <c r="BF47" s="480"/>
      <c r="BG47" s="480"/>
      <c r="BH47" s="480"/>
      <c r="BI47" s="480"/>
      <c r="BJ47" s="480"/>
      <c r="BK47" s="480"/>
      <c r="BL47" s="480"/>
      <c r="BM47" s="480"/>
      <c r="BN47" s="480"/>
      <c r="BO47" s="480"/>
      <c r="BP47" s="480"/>
      <c r="BQ47" s="480"/>
      <c r="BR47" s="480"/>
      <c r="BS47" s="480"/>
      <c r="BT47" s="480"/>
      <c r="BU47" s="480"/>
      <c r="BV47" s="480"/>
      <c r="BW47" s="480"/>
      <c r="BX47" s="480"/>
      <c r="BY47" s="480"/>
      <c r="BZ47" s="480"/>
      <c r="CA47" s="480"/>
      <c r="CB47" s="480"/>
      <c r="CC47" s="480"/>
      <c r="CD47" s="480"/>
      <c r="CE47" s="480"/>
      <c r="CF47" s="480"/>
      <c r="CG47" s="480"/>
      <c r="CH47" s="480"/>
      <c r="CI47" s="480"/>
      <c r="CJ47" s="480"/>
      <c r="CK47" s="480"/>
      <c r="CL47" s="480"/>
      <c r="CM47" s="480"/>
      <c r="CN47" s="480"/>
      <c r="CO47" s="480"/>
      <c r="CP47" s="480"/>
      <c r="CQ47" s="480"/>
      <c r="CR47" s="480"/>
      <c r="CS47" s="480"/>
      <c r="CT47" s="480"/>
      <c r="CU47" s="480"/>
      <c r="CV47" s="480"/>
      <c r="CW47" s="480"/>
      <c r="CX47" s="480"/>
      <c r="CY47" s="480"/>
      <c r="CZ47" s="480"/>
      <c r="DA47" s="480"/>
      <c r="DB47" s="480"/>
      <c r="DC47" s="480"/>
      <c r="DD47" s="480"/>
      <c r="DE47" s="480"/>
      <c r="DF47" s="480"/>
      <c r="DG47" s="480"/>
      <c r="DH47" s="480"/>
      <c r="DI47" s="480"/>
      <c r="DJ47" s="480"/>
      <c r="DK47" s="480"/>
      <c r="DL47" s="480"/>
      <c r="DM47" s="480"/>
      <c r="DN47" s="480"/>
      <c r="DO47" s="480"/>
      <c r="DP47" s="480"/>
      <c r="DQ47" s="480"/>
      <c r="DR47" s="480"/>
      <c r="DS47" s="480"/>
      <c r="DT47" s="480"/>
      <c r="DU47" s="480"/>
      <c r="DV47" s="480"/>
      <c r="DW47" s="480"/>
      <c r="DX47" s="480"/>
    </row>
    <row r="48" spans="1:128" ht="15" customHeight="1">
      <c r="A48" s="4009" t="s">
        <v>550</v>
      </c>
      <c r="B48" s="3953" t="s">
        <v>680</v>
      </c>
      <c r="C48" s="3954"/>
      <c r="D48" s="3954"/>
      <c r="E48" s="3954"/>
      <c r="F48" s="3954"/>
      <c r="G48" s="3954"/>
      <c r="H48" s="3954"/>
      <c r="I48" s="3954"/>
      <c r="J48" s="3954"/>
      <c r="K48" s="3954"/>
      <c r="L48" s="3954"/>
      <c r="M48" s="3954"/>
      <c r="N48" s="3957">
        <v>1</v>
      </c>
      <c r="O48" s="483"/>
      <c r="P48" s="3953" t="s">
        <v>680</v>
      </c>
      <c r="Q48" s="3954"/>
      <c r="R48" s="3954"/>
      <c r="S48" s="3954"/>
      <c r="T48" s="3954"/>
      <c r="U48" s="3954"/>
      <c r="V48" s="3954"/>
      <c r="W48" s="3954"/>
      <c r="X48" s="3954"/>
      <c r="Y48" s="3954"/>
      <c r="Z48" s="3954"/>
      <c r="AA48" s="3954"/>
      <c r="AB48" s="3957">
        <v>1</v>
      </c>
      <c r="AC48" s="384"/>
      <c r="AD48" s="384"/>
      <c r="AE48" s="384"/>
      <c r="AF48" s="384"/>
      <c r="AG48" s="384"/>
      <c r="AH48" s="384"/>
      <c r="AI48" s="384"/>
      <c r="AJ48" s="384"/>
      <c r="AK48" s="480"/>
      <c r="AL48" s="480"/>
      <c r="AM48" s="480"/>
      <c r="AN48" s="480"/>
      <c r="AO48" s="480"/>
      <c r="AP48" s="480"/>
      <c r="AQ48" s="480"/>
      <c r="AR48" s="480"/>
      <c r="AS48" s="480"/>
      <c r="AT48" s="480"/>
      <c r="AU48" s="480"/>
      <c r="AV48" s="480"/>
      <c r="AW48" s="480"/>
      <c r="AX48" s="480"/>
      <c r="AY48" s="480"/>
      <c r="AZ48" s="480"/>
      <c r="BA48" s="480"/>
      <c r="BB48" s="480"/>
      <c r="BC48" s="480"/>
      <c r="BD48" s="480"/>
      <c r="BE48" s="480"/>
      <c r="BF48" s="480"/>
      <c r="BG48" s="480"/>
      <c r="BH48" s="480"/>
      <c r="BI48" s="480"/>
      <c r="BJ48" s="480"/>
      <c r="BK48" s="480"/>
      <c r="BL48" s="480"/>
      <c r="BM48" s="480"/>
      <c r="BN48" s="480"/>
      <c r="BO48" s="480"/>
      <c r="BP48" s="480"/>
      <c r="BQ48" s="480"/>
      <c r="BR48" s="480"/>
      <c r="BS48" s="480"/>
      <c r="BT48" s="480"/>
      <c r="BU48" s="480"/>
      <c r="BV48" s="480"/>
      <c r="BW48" s="480"/>
      <c r="BX48" s="480"/>
      <c r="BY48" s="480"/>
      <c r="BZ48" s="480"/>
      <c r="CA48" s="480"/>
      <c r="CB48" s="480"/>
      <c r="CC48" s="480"/>
      <c r="CD48" s="480"/>
      <c r="CE48" s="480"/>
      <c r="CF48" s="480"/>
      <c r="CG48" s="480"/>
      <c r="CH48" s="480"/>
      <c r="CI48" s="480"/>
      <c r="CJ48" s="480"/>
      <c r="CK48" s="480"/>
      <c r="CL48" s="480"/>
      <c r="CM48" s="480"/>
      <c r="CN48" s="480"/>
      <c r="CO48" s="480"/>
      <c r="CP48" s="480"/>
      <c r="CQ48" s="480"/>
      <c r="CR48" s="480"/>
      <c r="CS48" s="480"/>
      <c r="CT48" s="480"/>
      <c r="CU48" s="480"/>
      <c r="CV48" s="480"/>
      <c r="CW48" s="480"/>
      <c r="CX48" s="480"/>
      <c r="CY48" s="480"/>
      <c r="CZ48" s="480"/>
      <c r="DA48" s="480"/>
      <c r="DB48" s="480"/>
      <c r="DC48" s="480"/>
      <c r="DD48" s="480"/>
      <c r="DE48" s="480"/>
      <c r="DF48" s="480"/>
      <c r="DG48" s="480"/>
      <c r="DH48" s="480"/>
      <c r="DI48" s="480"/>
      <c r="DJ48" s="480"/>
      <c r="DK48" s="480"/>
      <c r="DL48" s="480"/>
      <c r="DM48" s="480"/>
      <c r="DN48" s="480"/>
      <c r="DO48" s="480"/>
      <c r="DP48" s="480"/>
      <c r="DQ48" s="480"/>
      <c r="DR48" s="480"/>
      <c r="DS48" s="480"/>
      <c r="DT48" s="480"/>
      <c r="DU48" s="480"/>
      <c r="DV48" s="480"/>
      <c r="DW48" s="480"/>
      <c r="DX48" s="480"/>
    </row>
    <row r="49" spans="1:128" ht="15" customHeight="1">
      <c r="A49" s="4010"/>
      <c r="B49" s="3955"/>
      <c r="C49" s="3956"/>
      <c r="D49" s="3956"/>
      <c r="E49" s="3956"/>
      <c r="F49" s="3956"/>
      <c r="G49" s="3956"/>
      <c r="H49" s="3956"/>
      <c r="I49" s="3956"/>
      <c r="J49" s="3956"/>
      <c r="K49" s="3956"/>
      <c r="L49" s="3956"/>
      <c r="M49" s="3956"/>
      <c r="N49" s="3958"/>
      <c r="O49" s="483"/>
      <c r="P49" s="3955"/>
      <c r="Q49" s="3956"/>
      <c r="R49" s="3956"/>
      <c r="S49" s="3956"/>
      <c r="T49" s="3956"/>
      <c r="U49" s="3956"/>
      <c r="V49" s="3956"/>
      <c r="W49" s="3956"/>
      <c r="X49" s="3956"/>
      <c r="Y49" s="3956"/>
      <c r="Z49" s="3956"/>
      <c r="AA49" s="3956"/>
      <c r="AB49" s="3958"/>
      <c r="AC49" s="384"/>
      <c r="AD49" s="384"/>
      <c r="AE49" s="384"/>
      <c r="AF49" s="384"/>
      <c r="AG49" s="384"/>
      <c r="AH49" s="384"/>
      <c r="AI49" s="384"/>
      <c r="AJ49" s="384"/>
      <c r="AK49" s="480"/>
      <c r="AL49" s="480"/>
      <c r="AM49" s="480"/>
      <c r="AN49" s="480"/>
      <c r="AO49" s="480"/>
      <c r="AP49" s="480"/>
      <c r="AQ49" s="480"/>
      <c r="AR49" s="480"/>
      <c r="AS49" s="480"/>
      <c r="AT49" s="480"/>
      <c r="AU49" s="480"/>
      <c r="AV49" s="480"/>
      <c r="AW49" s="480"/>
      <c r="AX49" s="480"/>
      <c r="AY49" s="480"/>
      <c r="AZ49" s="480"/>
      <c r="BA49" s="480"/>
      <c r="BB49" s="480"/>
      <c r="BC49" s="480"/>
      <c r="BD49" s="480"/>
      <c r="BE49" s="480"/>
      <c r="BF49" s="480"/>
      <c r="BG49" s="480"/>
      <c r="BH49" s="480"/>
      <c r="BI49" s="480"/>
      <c r="BJ49" s="480"/>
      <c r="BK49" s="480"/>
      <c r="BL49" s="480"/>
      <c r="BM49" s="480"/>
      <c r="BN49" s="480"/>
      <c r="BO49" s="480"/>
      <c r="BP49" s="480"/>
      <c r="BQ49" s="480"/>
      <c r="BR49" s="480"/>
      <c r="BS49" s="480"/>
      <c r="BT49" s="480"/>
      <c r="BU49" s="480"/>
      <c r="BV49" s="480"/>
      <c r="BW49" s="480"/>
      <c r="BX49" s="480"/>
      <c r="BY49" s="480"/>
      <c r="BZ49" s="480"/>
      <c r="CA49" s="480"/>
      <c r="CB49" s="480"/>
      <c r="CC49" s="480"/>
      <c r="CD49" s="480"/>
      <c r="CE49" s="480"/>
      <c r="CF49" s="480"/>
      <c r="CG49" s="480"/>
      <c r="CH49" s="480"/>
      <c r="CI49" s="480"/>
      <c r="CJ49" s="480"/>
      <c r="CK49" s="480"/>
      <c r="CL49" s="480"/>
      <c r="CM49" s="480"/>
      <c r="CN49" s="480"/>
      <c r="CO49" s="480"/>
      <c r="CP49" s="480"/>
      <c r="CQ49" s="480"/>
      <c r="CR49" s="480"/>
      <c r="CS49" s="480"/>
      <c r="CT49" s="480"/>
      <c r="CU49" s="480"/>
      <c r="CV49" s="480"/>
      <c r="CW49" s="480"/>
      <c r="CX49" s="480"/>
      <c r="CY49" s="480"/>
      <c r="CZ49" s="480"/>
      <c r="DA49" s="480"/>
      <c r="DB49" s="480"/>
      <c r="DC49" s="480"/>
      <c r="DD49" s="480"/>
      <c r="DE49" s="480"/>
      <c r="DF49" s="480"/>
      <c r="DG49" s="480"/>
      <c r="DH49" s="480"/>
      <c r="DI49" s="480"/>
      <c r="DJ49" s="480"/>
      <c r="DK49" s="480"/>
      <c r="DL49" s="480"/>
      <c r="DM49" s="480"/>
      <c r="DN49" s="480"/>
      <c r="DO49" s="480"/>
      <c r="DP49" s="480"/>
      <c r="DQ49" s="480"/>
      <c r="DR49" s="480"/>
      <c r="DS49" s="480"/>
      <c r="DT49" s="480"/>
      <c r="DU49" s="480"/>
      <c r="DV49" s="480"/>
      <c r="DW49" s="480"/>
      <c r="DX49" s="480"/>
    </row>
    <row r="50" spans="1:128" ht="15" customHeight="1">
      <c r="A50" s="4010"/>
      <c r="B50" s="3955"/>
      <c r="C50" s="3956"/>
      <c r="D50" s="3956"/>
      <c r="E50" s="3956"/>
      <c r="F50" s="3956"/>
      <c r="G50" s="3956"/>
      <c r="H50" s="3956"/>
      <c r="I50" s="3956"/>
      <c r="J50" s="3956"/>
      <c r="K50" s="3956"/>
      <c r="L50" s="3956"/>
      <c r="M50" s="3956"/>
      <c r="N50" s="3958"/>
      <c r="O50" s="483"/>
      <c r="P50" s="3955"/>
      <c r="Q50" s="3956"/>
      <c r="R50" s="3956"/>
      <c r="S50" s="3956"/>
      <c r="T50" s="3956"/>
      <c r="U50" s="3956"/>
      <c r="V50" s="3956"/>
      <c r="W50" s="3956"/>
      <c r="X50" s="3956"/>
      <c r="Y50" s="3956"/>
      <c r="Z50" s="3956"/>
      <c r="AA50" s="3956"/>
      <c r="AB50" s="3958"/>
      <c r="AC50" s="384"/>
      <c r="AD50" s="384"/>
      <c r="AE50" s="384"/>
      <c r="AF50" s="384"/>
      <c r="AG50" s="384"/>
      <c r="AH50" s="384"/>
      <c r="AI50" s="384"/>
      <c r="AJ50" s="384"/>
      <c r="AK50" s="480"/>
      <c r="AL50" s="480"/>
      <c r="AM50" s="480"/>
      <c r="AN50" s="480"/>
      <c r="AO50" s="480"/>
      <c r="AP50" s="480"/>
      <c r="AQ50" s="480"/>
      <c r="AR50" s="480"/>
      <c r="AS50" s="480"/>
      <c r="AT50" s="480"/>
      <c r="AU50" s="480"/>
      <c r="AV50" s="480"/>
      <c r="AW50" s="480"/>
      <c r="AX50" s="480"/>
      <c r="AY50" s="480"/>
      <c r="AZ50" s="480"/>
      <c r="BA50" s="480"/>
      <c r="BB50" s="480"/>
      <c r="BC50" s="480"/>
      <c r="BD50" s="480"/>
      <c r="BE50" s="480"/>
      <c r="BF50" s="480"/>
      <c r="BG50" s="480"/>
      <c r="BH50" s="480"/>
      <c r="BI50" s="480"/>
      <c r="BJ50" s="480"/>
      <c r="BK50" s="480"/>
      <c r="BL50" s="480"/>
      <c r="BM50" s="480"/>
      <c r="BN50" s="480"/>
      <c r="BO50" s="480"/>
      <c r="BP50" s="480"/>
      <c r="BQ50" s="480"/>
      <c r="BR50" s="480"/>
      <c r="BS50" s="480"/>
      <c r="BT50" s="480"/>
      <c r="BU50" s="480"/>
      <c r="BV50" s="480"/>
      <c r="BW50" s="480"/>
      <c r="BX50" s="480"/>
      <c r="BY50" s="480"/>
      <c r="BZ50" s="480"/>
      <c r="CA50" s="480"/>
      <c r="CB50" s="480"/>
      <c r="CC50" s="480"/>
      <c r="CD50" s="480"/>
      <c r="CE50" s="480"/>
      <c r="CF50" s="480"/>
      <c r="CG50" s="480"/>
      <c r="CH50" s="480"/>
      <c r="CI50" s="480"/>
      <c r="CJ50" s="480"/>
      <c r="CK50" s="480"/>
      <c r="CL50" s="480"/>
      <c r="CM50" s="480"/>
      <c r="CN50" s="480"/>
      <c r="CO50" s="480"/>
      <c r="CP50" s="480"/>
      <c r="CQ50" s="480"/>
      <c r="CR50" s="480"/>
      <c r="CS50" s="480"/>
      <c r="CT50" s="480"/>
      <c r="CU50" s="480"/>
      <c r="CV50" s="480"/>
      <c r="CW50" s="480"/>
      <c r="CX50" s="480"/>
      <c r="CY50" s="480"/>
      <c r="CZ50" s="480"/>
      <c r="DA50" s="480"/>
      <c r="DB50" s="480"/>
      <c r="DC50" s="480"/>
      <c r="DD50" s="480"/>
      <c r="DE50" s="480"/>
      <c r="DF50" s="480"/>
      <c r="DG50" s="480"/>
      <c r="DH50" s="480"/>
      <c r="DI50" s="480"/>
      <c r="DJ50" s="480"/>
      <c r="DK50" s="480"/>
      <c r="DL50" s="480"/>
      <c r="DM50" s="480"/>
      <c r="DN50" s="480"/>
      <c r="DO50" s="480"/>
      <c r="DP50" s="480"/>
      <c r="DQ50" s="480"/>
      <c r="DR50" s="480"/>
      <c r="DS50" s="480"/>
      <c r="DT50" s="480"/>
      <c r="DU50" s="480"/>
      <c r="DV50" s="480"/>
      <c r="DW50" s="480"/>
      <c r="DX50" s="480"/>
    </row>
    <row r="51" spans="1:128" ht="22.5" customHeight="1">
      <c r="A51" s="3942"/>
      <c r="B51" s="574" t="s">
        <v>750</v>
      </c>
      <c r="C51" s="4059" t="s">
        <v>440</v>
      </c>
      <c r="D51" s="4059"/>
      <c r="E51" s="4059"/>
      <c r="F51" s="4059"/>
      <c r="G51" s="4059"/>
      <c r="H51" s="4059"/>
      <c r="I51" s="4059"/>
      <c r="J51" s="4059"/>
      <c r="K51" s="575" t="s">
        <v>751</v>
      </c>
      <c r="L51" s="3959" t="s">
        <v>633</v>
      </c>
      <c r="M51" s="3959"/>
      <c r="N51" s="3960"/>
      <c r="O51" s="483"/>
      <c r="P51" s="4060" t="s">
        <v>622</v>
      </c>
      <c r="Q51" s="4061"/>
      <c r="R51" s="4061"/>
      <c r="S51" s="4061"/>
      <c r="T51" s="4061"/>
      <c r="U51" s="4061"/>
      <c r="V51" s="4061"/>
      <c r="W51" s="4061"/>
      <c r="X51" s="4061"/>
      <c r="Y51" s="4061"/>
      <c r="Z51" s="4061"/>
      <c r="AA51" s="4061"/>
      <c r="AB51" s="4062"/>
      <c r="AC51" s="384"/>
      <c r="AD51" s="384"/>
      <c r="AE51" s="384"/>
      <c r="AF51" s="384"/>
      <c r="AG51" s="384"/>
      <c r="AH51" s="384"/>
      <c r="AI51" s="384"/>
      <c r="AJ51" s="384"/>
      <c r="AK51" s="480"/>
      <c r="AL51" s="480"/>
      <c r="AM51" s="480"/>
      <c r="AN51" s="480"/>
      <c r="AO51" s="480"/>
      <c r="AP51" s="480"/>
      <c r="AQ51" s="480"/>
      <c r="AR51" s="480"/>
      <c r="AS51" s="480"/>
      <c r="AT51" s="480"/>
      <c r="AU51" s="480"/>
      <c r="AV51" s="480"/>
      <c r="AW51" s="480"/>
      <c r="AX51" s="480"/>
      <c r="AY51" s="480"/>
      <c r="AZ51" s="480"/>
      <c r="BA51" s="480"/>
      <c r="BB51" s="480"/>
      <c r="BC51" s="480"/>
      <c r="BD51" s="480"/>
      <c r="BE51" s="480"/>
      <c r="BF51" s="480"/>
      <c r="BG51" s="480"/>
      <c r="BH51" s="480"/>
      <c r="BI51" s="480"/>
      <c r="BJ51" s="480"/>
      <c r="BK51" s="480"/>
      <c r="BL51" s="480"/>
      <c r="BM51" s="480"/>
      <c r="BN51" s="480"/>
      <c r="BO51" s="480"/>
      <c r="BP51" s="480"/>
      <c r="BQ51" s="480"/>
      <c r="BR51" s="480"/>
      <c r="BS51" s="480"/>
      <c r="BT51" s="480"/>
      <c r="BU51" s="480"/>
      <c r="BV51" s="480"/>
      <c r="BW51" s="480"/>
      <c r="BX51" s="480"/>
      <c r="BY51" s="480"/>
      <c r="BZ51" s="480"/>
      <c r="CA51" s="480"/>
      <c r="CB51" s="480"/>
      <c r="CC51" s="480"/>
      <c r="CD51" s="480"/>
      <c r="CE51" s="480"/>
      <c r="CF51" s="480"/>
      <c r="CG51" s="480"/>
      <c r="CH51" s="480"/>
      <c r="CI51" s="480"/>
      <c r="CJ51" s="480"/>
      <c r="CK51" s="480"/>
      <c r="CL51" s="480"/>
      <c r="CM51" s="480"/>
      <c r="CN51" s="480"/>
      <c r="CO51" s="480"/>
      <c r="CP51" s="480"/>
      <c r="CQ51" s="480"/>
      <c r="CR51" s="480"/>
      <c r="CS51" s="480"/>
      <c r="CT51" s="480"/>
      <c r="CU51" s="480"/>
      <c r="CV51" s="480"/>
      <c r="CW51" s="480"/>
      <c r="CX51" s="480"/>
      <c r="CY51" s="480"/>
      <c r="CZ51" s="480"/>
      <c r="DA51" s="480"/>
      <c r="DB51" s="480"/>
      <c r="DC51" s="480"/>
      <c r="DD51" s="480"/>
      <c r="DE51" s="480"/>
      <c r="DF51" s="480"/>
      <c r="DG51" s="480"/>
      <c r="DH51" s="480"/>
      <c r="DI51" s="480"/>
      <c r="DJ51" s="480"/>
      <c r="DK51" s="480"/>
      <c r="DL51" s="480"/>
      <c r="DM51" s="480"/>
      <c r="DN51" s="480"/>
      <c r="DO51" s="480"/>
      <c r="DP51" s="480"/>
      <c r="DQ51" s="480"/>
      <c r="DR51" s="480"/>
      <c r="DS51" s="480"/>
      <c r="DT51" s="480"/>
      <c r="DU51" s="480"/>
      <c r="DV51" s="480"/>
      <c r="DW51" s="480"/>
      <c r="DX51" s="480"/>
    </row>
    <row r="52" spans="1:128" ht="14.25" customHeight="1">
      <c r="A52" s="3942"/>
      <c r="B52" s="576"/>
      <c r="C52" s="577"/>
      <c r="D52" s="577"/>
      <c r="E52" s="577"/>
      <c r="F52" s="577"/>
      <c r="G52" s="577"/>
      <c r="H52" s="577"/>
      <c r="I52" s="577"/>
      <c r="J52" s="577"/>
      <c r="K52" s="578"/>
      <c r="L52" s="579"/>
      <c r="M52" s="579"/>
      <c r="N52" s="580"/>
      <c r="O52" s="483"/>
      <c r="P52" s="574" t="s">
        <v>675</v>
      </c>
      <c r="Q52" s="505" t="s">
        <v>674</v>
      </c>
      <c r="R52" s="506"/>
      <c r="S52" s="507"/>
      <c r="T52" s="508"/>
      <c r="U52" s="509"/>
      <c r="V52" s="510"/>
      <c r="W52" s="511"/>
      <c r="X52" s="512"/>
      <c r="Y52" s="508"/>
      <c r="Z52" s="513"/>
      <c r="AA52" s="514"/>
      <c r="AB52" s="515"/>
      <c r="AC52" s="384"/>
      <c r="AD52" s="384"/>
      <c r="AE52" s="384"/>
      <c r="AF52" s="384"/>
      <c r="AG52" s="384"/>
      <c r="AH52" s="384"/>
      <c r="AI52" s="384"/>
      <c r="AJ52" s="384"/>
      <c r="AK52" s="480"/>
      <c r="AL52" s="480"/>
      <c r="AM52" s="480"/>
      <c r="AN52" s="480"/>
      <c r="AO52" s="480"/>
      <c r="AP52" s="480"/>
      <c r="AQ52" s="480"/>
      <c r="AR52" s="480"/>
      <c r="AS52" s="480"/>
      <c r="AT52" s="480"/>
      <c r="AU52" s="480"/>
      <c r="AV52" s="480"/>
      <c r="AW52" s="480"/>
      <c r="AX52" s="480"/>
      <c r="AY52" s="480"/>
      <c r="AZ52" s="480"/>
      <c r="BA52" s="480"/>
      <c r="BB52" s="480"/>
      <c r="BC52" s="480"/>
      <c r="BD52" s="480"/>
      <c r="BE52" s="480"/>
      <c r="BF52" s="480"/>
      <c r="BG52" s="480"/>
      <c r="BH52" s="480"/>
      <c r="BI52" s="480"/>
      <c r="BJ52" s="480"/>
      <c r="BK52" s="480"/>
      <c r="BL52" s="480"/>
      <c r="BM52" s="480"/>
      <c r="BN52" s="480"/>
      <c r="BO52" s="480"/>
      <c r="BP52" s="480"/>
      <c r="BQ52" s="480"/>
      <c r="BR52" s="480"/>
      <c r="BS52" s="480"/>
      <c r="BT52" s="480"/>
      <c r="BU52" s="480"/>
      <c r="BV52" s="480"/>
      <c r="BW52" s="480"/>
      <c r="BX52" s="480"/>
      <c r="BY52" s="480"/>
      <c r="BZ52" s="480"/>
      <c r="CA52" s="480"/>
      <c r="CB52" s="480"/>
      <c r="CC52" s="480"/>
      <c r="CD52" s="480"/>
      <c r="CE52" s="480"/>
      <c r="CF52" s="480"/>
      <c r="CG52" s="480"/>
      <c r="CH52" s="480"/>
      <c r="CI52" s="480"/>
      <c r="CJ52" s="480"/>
      <c r="CK52" s="480"/>
      <c r="CL52" s="480"/>
      <c r="CM52" s="480"/>
      <c r="CN52" s="480"/>
      <c r="CO52" s="480"/>
      <c r="CP52" s="480"/>
      <c r="CQ52" s="480"/>
      <c r="CR52" s="480"/>
      <c r="CS52" s="480"/>
      <c r="CT52" s="480"/>
      <c r="CU52" s="480"/>
      <c r="CV52" s="480"/>
      <c r="CW52" s="480"/>
      <c r="CX52" s="480"/>
      <c r="CY52" s="480"/>
      <c r="CZ52" s="480"/>
      <c r="DA52" s="480"/>
      <c r="DB52" s="480"/>
      <c r="DC52" s="480"/>
      <c r="DD52" s="480"/>
      <c r="DE52" s="480"/>
      <c r="DF52" s="480"/>
      <c r="DG52" s="480"/>
      <c r="DH52" s="480"/>
      <c r="DI52" s="480"/>
      <c r="DJ52" s="480"/>
      <c r="DK52" s="480"/>
      <c r="DL52" s="480"/>
      <c r="DM52" s="480"/>
      <c r="DN52" s="480"/>
      <c r="DO52" s="480"/>
      <c r="DP52" s="480"/>
      <c r="DQ52" s="480"/>
      <c r="DR52" s="480"/>
      <c r="DS52" s="480"/>
      <c r="DT52" s="480"/>
      <c r="DU52" s="480"/>
      <c r="DV52" s="480"/>
      <c r="DW52" s="480"/>
      <c r="DX52" s="480"/>
    </row>
    <row r="53" spans="1:128" ht="18.75">
      <c r="A53" s="3942"/>
      <c r="B53" s="4063" t="s">
        <v>570</v>
      </c>
      <c r="C53" s="4064"/>
      <c r="D53" s="581" t="s">
        <v>569</v>
      </c>
      <c r="E53" s="582" t="s">
        <v>602</v>
      </c>
      <c r="F53" s="583"/>
      <c r="G53" s="584" t="s">
        <v>603</v>
      </c>
      <c r="H53" s="585"/>
      <c r="I53" s="585"/>
      <c r="J53" s="585"/>
      <c r="K53" s="585"/>
      <c r="L53" s="585"/>
      <c r="M53" s="585"/>
      <c r="N53" s="586"/>
      <c r="O53" s="483"/>
      <c r="P53" s="587" t="s">
        <v>673</v>
      </c>
      <c r="Q53" s="517" t="s">
        <v>752</v>
      </c>
      <c r="R53" s="506"/>
      <c r="S53" s="507"/>
      <c r="T53" s="508"/>
      <c r="U53" s="509"/>
      <c r="V53" s="510"/>
      <c r="W53" s="511"/>
      <c r="X53" s="512"/>
      <c r="Y53" s="508"/>
      <c r="Z53" s="513"/>
      <c r="AA53" s="514"/>
      <c r="AB53" s="515"/>
      <c r="AC53" s="384"/>
      <c r="AD53" s="384"/>
      <c r="AE53" s="384"/>
      <c r="AF53" s="384"/>
      <c r="AG53" s="384"/>
      <c r="AH53" s="384"/>
      <c r="AI53" s="384"/>
      <c r="AJ53" s="384"/>
      <c r="AK53" s="480"/>
      <c r="AL53" s="480"/>
      <c r="AM53" s="480"/>
      <c r="AN53" s="480"/>
      <c r="AO53" s="480"/>
      <c r="AP53" s="480"/>
      <c r="AQ53" s="480"/>
      <c r="AR53" s="480"/>
      <c r="AS53" s="480"/>
      <c r="AT53" s="480"/>
      <c r="AU53" s="480"/>
      <c r="AV53" s="480"/>
      <c r="AW53" s="480"/>
      <c r="AX53" s="480"/>
      <c r="AY53" s="480"/>
      <c r="AZ53" s="480"/>
      <c r="BA53" s="480"/>
      <c r="BB53" s="480"/>
      <c r="BC53" s="480"/>
      <c r="BD53" s="480"/>
      <c r="BE53" s="480"/>
      <c r="BF53" s="480"/>
      <c r="BG53" s="480"/>
      <c r="BH53" s="480"/>
      <c r="BI53" s="480"/>
      <c r="BJ53" s="480"/>
      <c r="BK53" s="480"/>
      <c r="BL53" s="480"/>
      <c r="BM53" s="480"/>
      <c r="BN53" s="480"/>
      <c r="BO53" s="480"/>
      <c r="BP53" s="480"/>
      <c r="BQ53" s="480"/>
      <c r="BR53" s="480"/>
      <c r="BS53" s="480"/>
      <c r="BT53" s="480"/>
      <c r="BU53" s="480"/>
      <c r="BV53" s="480"/>
      <c r="BW53" s="480"/>
      <c r="BX53" s="480"/>
      <c r="BY53" s="480"/>
      <c r="BZ53" s="480"/>
      <c r="CA53" s="480"/>
      <c r="CB53" s="480"/>
      <c r="CC53" s="480"/>
      <c r="CD53" s="480"/>
      <c r="CE53" s="480"/>
      <c r="CF53" s="480"/>
      <c r="CG53" s="480"/>
      <c r="CH53" s="480"/>
      <c r="CI53" s="480"/>
      <c r="CJ53" s="480"/>
      <c r="CK53" s="480"/>
      <c r="CL53" s="480"/>
      <c r="CM53" s="480"/>
      <c r="CN53" s="480"/>
      <c r="CO53" s="480"/>
      <c r="CP53" s="480"/>
      <c r="CQ53" s="480"/>
      <c r="CR53" s="480"/>
      <c r="CS53" s="480"/>
      <c r="CT53" s="480"/>
      <c r="CU53" s="480"/>
      <c r="CV53" s="480"/>
      <c r="CW53" s="480"/>
      <c r="CX53" s="480"/>
      <c r="CY53" s="480"/>
      <c r="CZ53" s="480"/>
      <c r="DA53" s="480"/>
      <c r="DB53" s="480"/>
      <c r="DC53" s="480"/>
      <c r="DD53" s="480"/>
      <c r="DE53" s="480"/>
      <c r="DF53" s="480"/>
      <c r="DG53" s="480"/>
      <c r="DH53" s="480"/>
      <c r="DI53" s="480"/>
      <c r="DJ53" s="480"/>
      <c r="DK53" s="480"/>
      <c r="DL53" s="480"/>
      <c r="DM53" s="480"/>
      <c r="DN53" s="480"/>
      <c r="DO53" s="480"/>
      <c r="DP53" s="480"/>
      <c r="DQ53" s="480"/>
      <c r="DR53" s="480"/>
      <c r="DS53" s="480"/>
      <c r="DT53" s="480"/>
      <c r="DU53" s="480"/>
      <c r="DV53" s="480"/>
      <c r="DW53" s="480"/>
      <c r="DX53" s="480"/>
    </row>
    <row r="54" spans="1:128" ht="20.25" customHeight="1">
      <c r="A54" s="3942"/>
      <c r="B54" s="4065" t="s">
        <v>753</v>
      </c>
      <c r="C54" s="4066"/>
      <c r="D54" s="4067" t="s">
        <v>754</v>
      </c>
      <c r="E54" s="4066" t="s">
        <v>755</v>
      </c>
      <c r="F54" s="4066" t="s">
        <v>756</v>
      </c>
      <c r="G54" s="4068" t="s">
        <v>757</v>
      </c>
      <c r="H54" s="4069" t="s">
        <v>737</v>
      </c>
      <c r="I54" s="4069"/>
      <c r="J54" s="4069"/>
      <c r="K54" s="4071" t="s">
        <v>758</v>
      </c>
      <c r="L54" s="4071"/>
      <c r="M54" s="4071"/>
      <c r="N54" s="4102" t="s">
        <v>739</v>
      </c>
      <c r="O54" s="483"/>
      <c r="P54" s="588" t="s">
        <v>570</v>
      </c>
      <c r="Q54" s="448" t="s">
        <v>759</v>
      </c>
      <c r="R54" s="448"/>
      <c r="S54" s="448"/>
      <c r="T54" s="448"/>
      <c r="U54" s="448"/>
      <c r="V54" s="448"/>
      <c r="W54" s="448"/>
      <c r="X54" s="448"/>
      <c r="Y54" s="448"/>
      <c r="Z54" s="448"/>
      <c r="AA54" s="448"/>
      <c r="AB54" s="589"/>
      <c r="AC54" s="384"/>
      <c r="AD54" s="384"/>
      <c r="AE54" s="384"/>
      <c r="AF54" s="384"/>
      <c r="AG54" s="384"/>
      <c r="AH54" s="384"/>
      <c r="AI54" s="384"/>
      <c r="AJ54" s="384"/>
      <c r="AK54" s="480"/>
      <c r="AL54" s="480"/>
      <c r="AM54" s="480"/>
      <c r="AN54" s="480"/>
      <c r="AO54" s="480"/>
      <c r="AP54" s="480"/>
      <c r="AQ54" s="480"/>
      <c r="AR54" s="480"/>
      <c r="AS54" s="480"/>
      <c r="AT54" s="480"/>
      <c r="AU54" s="480"/>
      <c r="AV54" s="480"/>
      <c r="AW54" s="480"/>
      <c r="AX54" s="480"/>
      <c r="AY54" s="480"/>
      <c r="AZ54" s="480"/>
      <c r="BA54" s="480"/>
      <c r="BB54" s="480"/>
      <c r="BC54" s="480"/>
      <c r="BD54" s="480"/>
      <c r="BE54" s="480"/>
      <c r="BF54" s="480"/>
      <c r="BG54" s="480"/>
      <c r="BH54" s="480"/>
      <c r="BI54" s="480"/>
      <c r="BJ54" s="480"/>
      <c r="BK54" s="480"/>
      <c r="BL54" s="480"/>
      <c r="BM54" s="480"/>
      <c r="BN54" s="480"/>
      <c r="BO54" s="480"/>
      <c r="BP54" s="480"/>
      <c r="BQ54" s="480"/>
      <c r="BR54" s="480"/>
      <c r="BS54" s="480"/>
      <c r="BT54" s="480"/>
      <c r="BU54" s="480"/>
      <c r="BV54" s="480"/>
      <c r="BW54" s="480"/>
      <c r="BX54" s="480"/>
      <c r="BY54" s="480"/>
      <c r="BZ54" s="480"/>
      <c r="CA54" s="480"/>
      <c r="CB54" s="480"/>
      <c r="CC54" s="480"/>
      <c r="CD54" s="480"/>
      <c r="CE54" s="480"/>
      <c r="CF54" s="480"/>
      <c r="CG54" s="480"/>
      <c r="CH54" s="480"/>
      <c r="CI54" s="480"/>
      <c r="CJ54" s="480"/>
      <c r="CK54" s="480"/>
      <c r="CL54" s="480"/>
      <c r="CM54" s="480"/>
      <c r="CN54" s="480"/>
      <c r="CO54" s="480"/>
      <c r="CP54" s="480"/>
      <c r="CQ54" s="480"/>
      <c r="CR54" s="480"/>
      <c r="CS54" s="480"/>
      <c r="CT54" s="480"/>
      <c r="CU54" s="480"/>
      <c r="CV54" s="480"/>
      <c r="CW54" s="480"/>
      <c r="CX54" s="480"/>
      <c r="CY54" s="480"/>
      <c r="CZ54" s="480"/>
      <c r="DA54" s="480"/>
      <c r="DB54" s="480"/>
      <c r="DC54" s="480"/>
      <c r="DD54" s="480"/>
      <c r="DE54" s="480"/>
      <c r="DF54" s="480"/>
      <c r="DG54" s="480"/>
      <c r="DH54" s="480"/>
      <c r="DI54" s="480"/>
      <c r="DJ54" s="480"/>
      <c r="DK54" s="480"/>
      <c r="DL54" s="480"/>
      <c r="DM54" s="480"/>
      <c r="DN54" s="480"/>
      <c r="DO54" s="480"/>
      <c r="DP54" s="480"/>
      <c r="DQ54" s="480"/>
      <c r="DR54" s="480"/>
      <c r="DS54" s="480"/>
      <c r="DT54" s="480"/>
      <c r="DU54" s="480"/>
      <c r="DV54" s="480"/>
      <c r="DW54" s="480"/>
      <c r="DX54" s="480"/>
    </row>
    <row r="55" spans="1:128" ht="25.5" customHeight="1">
      <c r="A55" s="3942"/>
      <c r="B55" s="4065"/>
      <c r="C55" s="4066"/>
      <c r="D55" s="4067"/>
      <c r="E55" s="4066"/>
      <c r="F55" s="4066"/>
      <c r="G55" s="4068"/>
      <c r="H55" s="234"/>
      <c r="I55" s="235" t="s">
        <v>625</v>
      </c>
      <c r="J55" s="235" t="s">
        <v>709</v>
      </c>
      <c r="L55" s="236" t="s">
        <v>625</v>
      </c>
      <c r="M55" s="236" t="s">
        <v>709</v>
      </c>
      <c r="N55" s="4102"/>
      <c r="O55" s="483"/>
      <c r="P55" s="590" t="s">
        <v>569</v>
      </c>
      <c r="Q55" s="448" t="s">
        <v>760</v>
      </c>
      <c r="R55" s="448"/>
      <c r="S55" s="448"/>
      <c r="T55" s="448"/>
      <c r="U55" s="448"/>
      <c r="V55" s="448"/>
      <c r="W55" s="448"/>
      <c r="X55" s="448"/>
      <c r="Y55" s="448"/>
      <c r="Z55" s="448"/>
      <c r="AA55" s="448"/>
      <c r="AB55" s="589"/>
      <c r="AC55" s="384"/>
      <c r="AD55" s="384"/>
      <c r="AE55" s="384"/>
      <c r="AF55" s="384"/>
      <c r="AG55" s="384"/>
      <c r="AH55" s="384"/>
      <c r="AI55" s="384"/>
      <c r="AJ55" s="384"/>
      <c r="AK55" s="480"/>
      <c r="AL55" s="480"/>
      <c r="AM55" s="480"/>
      <c r="AN55" s="480"/>
      <c r="AO55" s="480"/>
      <c r="AP55" s="480"/>
      <c r="AQ55" s="480"/>
      <c r="AR55" s="480"/>
      <c r="AS55" s="480"/>
      <c r="AT55" s="480"/>
      <c r="AU55" s="480"/>
      <c r="AV55" s="480"/>
      <c r="AW55" s="480"/>
      <c r="AX55" s="480"/>
      <c r="AY55" s="480"/>
      <c r="AZ55" s="480"/>
      <c r="BA55" s="480"/>
      <c r="BB55" s="480"/>
      <c r="BC55" s="480"/>
      <c r="BD55" s="480"/>
      <c r="BE55" s="480"/>
      <c r="BF55" s="480"/>
      <c r="BG55" s="480"/>
      <c r="BH55" s="480"/>
      <c r="BI55" s="480"/>
      <c r="BJ55" s="480"/>
      <c r="BK55" s="480"/>
      <c r="BL55" s="480"/>
      <c r="BM55" s="480"/>
      <c r="BN55" s="480"/>
      <c r="BO55" s="480"/>
      <c r="BP55" s="480"/>
      <c r="BQ55" s="480"/>
      <c r="BR55" s="480"/>
      <c r="BS55" s="480"/>
      <c r="BT55" s="480"/>
      <c r="BU55" s="480"/>
      <c r="BV55" s="480"/>
      <c r="BW55" s="480"/>
      <c r="BX55" s="480"/>
      <c r="BY55" s="480"/>
      <c r="BZ55" s="480"/>
      <c r="CA55" s="480"/>
      <c r="CB55" s="480"/>
      <c r="CC55" s="480"/>
      <c r="CD55" s="480"/>
      <c r="CE55" s="480"/>
      <c r="CF55" s="480"/>
      <c r="CG55" s="480"/>
      <c r="CH55" s="480"/>
      <c r="CI55" s="480"/>
      <c r="CJ55" s="480"/>
      <c r="CK55" s="480"/>
      <c r="CL55" s="480"/>
      <c r="CM55" s="480"/>
      <c r="CN55" s="480"/>
      <c r="CO55" s="480"/>
      <c r="CP55" s="480"/>
      <c r="CQ55" s="480"/>
      <c r="CR55" s="480"/>
      <c r="CS55" s="480"/>
      <c r="CT55" s="480"/>
      <c r="CU55" s="480"/>
      <c r="CV55" s="480"/>
      <c r="CW55" s="480"/>
      <c r="CX55" s="480"/>
      <c r="CY55" s="480"/>
      <c r="CZ55" s="480"/>
      <c r="DA55" s="480"/>
      <c r="DB55" s="480"/>
      <c r="DC55" s="480"/>
      <c r="DD55" s="480"/>
      <c r="DE55" s="480"/>
      <c r="DF55" s="480"/>
      <c r="DG55" s="480"/>
      <c r="DH55" s="480"/>
      <c r="DI55" s="480"/>
      <c r="DJ55" s="480"/>
      <c r="DK55" s="480"/>
      <c r="DL55" s="480"/>
      <c r="DM55" s="480"/>
      <c r="DN55" s="480"/>
      <c r="DO55" s="480"/>
      <c r="DP55" s="480"/>
      <c r="DQ55" s="480"/>
      <c r="DR55" s="480"/>
      <c r="DS55" s="480"/>
      <c r="DT55" s="480"/>
      <c r="DU55" s="480"/>
      <c r="DV55" s="480"/>
      <c r="DW55" s="480"/>
      <c r="DX55" s="480"/>
    </row>
    <row r="56" spans="1:128" ht="15.75" customHeight="1">
      <c r="A56" s="3942"/>
      <c r="B56" s="4103" t="s">
        <v>441</v>
      </c>
      <c r="C56" s="4047"/>
      <c r="D56" s="4081">
        <v>1250</v>
      </c>
      <c r="E56" s="4104">
        <v>1</v>
      </c>
      <c r="F56" s="4082">
        <f>E56*D56</f>
        <v>1250</v>
      </c>
      <c r="G56" s="4083">
        <v>6</v>
      </c>
      <c r="H56" s="4080">
        <f>INT(D56/G56)</f>
        <v>208</v>
      </c>
      <c r="I56" s="4105">
        <f>IF(E56*G56&gt;F56,0,E56*G56)</f>
        <v>6</v>
      </c>
      <c r="J56" s="4079">
        <f>H56*G56</f>
        <v>1248</v>
      </c>
      <c r="K56" s="4076">
        <f>ROUNDUP((D56/G56)-INT(D56/G56),0)</f>
        <v>1</v>
      </c>
      <c r="L56" s="4106">
        <f>(E56*D56)-(E56*G56)*H56</f>
        <v>2</v>
      </c>
      <c r="M56" s="4077">
        <f>L56/E56</f>
        <v>2</v>
      </c>
      <c r="N56" s="4078">
        <f>H56+K56</f>
        <v>209</v>
      </c>
      <c r="O56" s="483"/>
      <c r="P56" s="591" t="s">
        <v>602</v>
      </c>
      <c r="Q56" s="448" t="s">
        <v>761</v>
      </c>
      <c r="R56" s="433"/>
      <c r="S56" s="433"/>
      <c r="T56" s="433"/>
      <c r="U56" s="433"/>
      <c r="V56" s="433"/>
      <c r="W56" s="433"/>
      <c r="X56" s="433"/>
      <c r="Y56" s="433"/>
      <c r="Z56" s="433"/>
      <c r="AA56" s="433"/>
      <c r="AB56" s="592"/>
      <c r="AC56" s="384"/>
      <c r="AD56" s="384"/>
      <c r="AE56" s="384"/>
      <c r="AF56" s="384"/>
      <c r="AG56" s="384"/>
      <c r="AH56" s="384"/>
      <c r="AI56" s="384"/>
      <c r="AJ56" s="384"/>
      <c r="AK56" s="480"/>
      <c r="AL56" s="480"/>
      <c r="AM56" s="480"/>
      <c r="AN56" s="480"/>
      <c r="AO56" s="480"/>
      <c r="AP56" s="480"/>
      <c r="AQ56" s="480"/>
      <c r="AR56" s="480"/>
      <c r="AS56" s="480"/>
      <c r="AT56" s="480"/>
      <c r="AU56" s="480"/>
      <c r="AV56" s="480"/>
      <c r="AW56" s="480"/>
      <c r="AX56" s="480"/>
      <c r="AY56" s="480"/>
      <c r="AZ56" s="480"/>
      <c r="BA56" s="480"/>
      <c r="BB56" s="480"/>
      <c r="BC56" s="480"/>
      <c r="BD56" s="480"/>
      <c r="BE56" s="480"/>
      <c r="BF56" s="480"/>
      <c r="BG56" s="480"/>
      <c r="BH56" s="480"/>
      <c r="BI56" s="480"/>
      <c r="BJ56" s="480"/>
      <c r="BK56" s="480"/>
      <c r="BL56" s="480"/>
      <c r="BM56" s="480"/>
      <c r="BN56" s="480"/>
      <c r="BO56" s="480"/>
      <c r="BP56" s="480"/>
      <c r="BQ56" s="480"/>
      <c r="BR56" s="480"/>
      <c r="BS56" s="480"/>
      <c r="BT56" s="480"/>
      <c r="BU56" s="480"/>
      <c r="BV56" s="480"/>
      <c r="BW56" s="480"/>
      <c r="BX56" s="480"/>
      <c r="BY56" s="480"/>
      <c r="BZ56" s="480"/>
      <c r="CA56" s="480"/>
      <c r="CB56" s="480"/>
      <c r="CC56" s="480"/>
      <c r="CD56" s="480"/>
      <c r="CE56" s="480"/>
      <c r="CF56" s="480"/>
      <c r="CG56" s="480"/>
      <c r="CH56" s="480"/>
      <c r="CI56" s="480"/>
      <c r="CJ56" s="480"/>
      <c r="CK56" s="480"/>
      <c r="CL56" s="480"/>
      <c r="CM56" s="480"/>
      <c r="CN56" s="480"/>
      <c r="CO56" s="480"/>
      <c r="CP56" s="480"/>
      <c r="CQ56" s="480"/>
      <c r="CR56" s="480"/>
      <c r="CS56" s="480"/>
      <c r="CT56" s="480"/>
      <c r="CU56" s="480"/>
      <c r="CV56" s="480"/>
      <c r="CW56" s="480"/>
      <c r="CX56" s="480"/>
      <c r="CY56" s="480"/>
      <c r="CZ56" s="480"/>
      <c r="DA56" s="480"/>
      <c r="DB56" s="480"/>
      <c r="DC56" s="480"/>
      <c r="DD56" s="480"/>
      <c r="DE56" s="480"/>
      <c r="DF56" s="480"/>
      <c r="DG56" s="480"/>
      <c r="DH56" s="480"/>
      <c r="DI56" s="480"/>
      <c r="DJ56" s="480"/>
      <c r="DK56" s="480"/>
      <c r="DL56" s="480"/>
      <c r="DM56" s="480"/>
      <c r="DN56" s="480"/>
      <c r="DO56" s="480"/>
      <c r="DP56" s="480"/>
      <c r="DQ56" s="480"/>
      <c r="DR56" s="480"/>
      <c r="DS56" s="480"/>
      <c r="DT56" s="480"/>
      <c r="DU56" s="480"/>
      <c r="DV56" s="480"/>
      <c r="DW56" s="480"/>
      <c r="DX56" s="480"/>
    </row>
    <row r="57" spans="1:128" ht="15" customHeight="1">
      <c r="A57" s="3942"/>
      <c r="B57" s="4103"/>
      <c r="C57" s="4047"/>
      <c r="D57" s="4081"/>
      <c r="E57" s="4104"/>
      <c r="F57" s="4082"/>
      <c r="G57" s="4083"/>
      <c r="H57" s="4080"/>
      <c r="I57" s="4105"/>
      <c r="J57" s="4079"/>
      <c r="K57" s="4076"/>
      <c r="L57" s="4106"/>
      <c r="M57" s="4077"/>
      <c r="N57" s="4078"/>
      <c r="O57" s="483"/>
      <c r="P57" s="593"/>
      <c r="Q57" s="448" t="s">
        <v>762</v>
      </c>
      <c r="R57" s="433"/>
      <c r="S57" s="433"/>
      <c r="T57" s="433"/>
      <c r="U57" s="433"/>
      <c r="V57" s="433"/>
      <c r="W57" s="433"/>
      <c r="X57" s="433"/>
      <c r="Y57" s="433"/>
      <c r="Z57" s="433"/>
      <c r="AA57" s="433"/>
      <c r="AB57" s="592"/>
      <c r="AC57" s="384"/>
      <c r="AD57" s="384"/>
      <c r="AE57" s="384"/>
      <c r="AF57" s="384"/>
      <c r="AG57" s="384"/>
      <c r="AH57" s="384"/>
      <c r="AI57" s="384"/>
      <c r="AJ57" s="384"/>
      <c r="AK57" s="480"/>
      <c r="AL57" s="480"/>
      <c r="AM57" s="480"/>
      <c r="AN57" s="480"/>
      <c r="AO57" s="480"/>
      <c r="AP57" s="480"/>
      <c r="AQ57" s="480"/>
      <c r="AR57" s="480"/>
      <c r="AS57" s="480"/>
      <c r="AT57" s="480"/>
      <c r="AU57" s="480"/>
      <c r="AV57" s="480"/>
      <c r="AW57" s="480"/>
      <c r="AX57" s="480"/>
      <c r="AY57" s="480"/>
      <c r="AZ57" s="480"/>
      <c r="BA57" s="480"/>
      <c r="BB57" s="480"/>
      <c r="BC57" s="480"/>
      <c r="BD57" s="480"/>
      <c r="BE57" s="480"/>
      <c r="BF57" s="480"/>
      <c r="BG57" s="480"/>
      <c r="BH57" s="480"/>
      <c r="BI57" s="480"/>
      <c r="BJ57" s="480"/>
      <c r="BK57" s="480"/>
      <c r="BL57" s="480"/>
      <c r="BM57" s="480"/>
      <c r="BN57" s="480"/>
      <c r="BO57" s="480"/>
      <c r="BP57" s="480"/>
      <c r="BQ57" s="480"/>
      <c r="BR57" s="480"/>
      <c r="BS57" s="480"/>
      <c r="BT57" s="480"/>
      <c r="BU57" s="480"/>
      <c r="BV57" s="480"/>
      <c r="BW57" s="480"/>
      <c r="BX57" s="480"/>
      <c r="BY57" s="480"/>
      <c r="BZ57" s="480"/>
      <c r="CA57" s="480"/>
      <c r="CB57" s="480"/>
      <c r="CC57" s="480"/>
      <c r="CD57" s="480"/>
      <c r="CE57" s="480"/>
      <c r="CF57" s="480"/>
      <c r="CG57" s="480"/>
      <c r="CH57" s="480"/>
      <c r="CI57" s="480"/>
      <c r="CJ57" s="480"/>
      <c r="CK57" s="480"/>
      <c r="CL57" s="480"/>
      <c r="CM57" s="480"/>
      <c r="CN57" s="480"/>
      <c r="CO57" s="480"/>
      <c r="CP57" s="480"/>
      <c r="CQ57" s="480"/>
      <c r="CR57" s="480"/>
      <c r="CS57" s="480"/>
      <c r="CT57" s="480"/>
      <c r="CU57" s="480"/>
      <c r="CV57" s="480"/>
      <c r="CW57" s="480"/>
      <c r="CX57" s="480"/>
      <c r="CY57" s="480"/>
      <c r="CZ57" s="480"/>
      <c r="DA57" s="480"/>
      <c r="DB57" s="480"/>
      <c r="DC57" s="480"/>
      <c r="DD57" s="480"/>
      <c r="DE57" s="480"/>
      <c r="DF57" s="480"/>
      <c r="DG57" s="480"/>
      <c r="DH57" s="480"/>
      <c r="DI57" s="480"/>
      <c r="DJ57" s="480"/>
      <c r="DK57" s="480"/>
      <c r="DL57" s="480"/>
      <c r="DM57" s="480"/>
      <c r="DN57" s="480"/>
      <c r="DO57" s="480"/>
      <c r="DP57" s="480"/>
      <c r="DQ57" s="480"/>
      <c r="DR57" s="480"/>
      <c r="DS57" s="480"/>
      <c r="DT57" s="480"/>
      <c r="DU57" s="480"/>
      <c r="DV57" s="480"/>
      <c r="DW57" s="480"/>
      <c r="DX57" s="480"/>
    </row>
    <row r="58" spans="1:128" ht="23.25" customHeight="1">
      <c r="A58" s="3942"/>
      <c r="B58" s="4103"/>
      <c r="C58" s="4047"/>
      <c r="D58" s="594"/>
      <c r="E58" s="237" t="str">
        <f>B56</f>
        <v>escalopes</v>
      </c>
      <c r="F58" s="237" t="str">
        <f>B56</f>
        <v>escalopes</v>
      </c>
      <c r="G58" s="595"/>
      <c r="H58" s="596"/>
      <c r="I58" s="238" t="str">
        <f>B56</f>
        <v>escalopes</v>
      </c>
      <c r="J58" s="597"/>
      <c r="K58" s="598"/>
      <c r="L58" s="239" t="str">
        <f>B56</f>
        <v>escalopes</v>
      </c>
      <c r="M58" s="599"/>
      <c r="N58" s="600"/>
      <c r="O58" s="483"/>
      <c r="P58" s="593"/>
      <c r="Q58" s="433"/>
      <c r="R58" s="4066" t="s">
        <v>755</v>
      </c>
      <c r="S58" s="433"/>
      <c r="T58" s="4099" t="s">
        <v>737</v>
      </c>
      <c r="U58" s="433"/>
      <c r="V58" s="433"/>
      <c r="W58" s="433"/>
      <c r="X58" s="433"/>
      <c r="Y58" s="433"/>
      <c r="Z58" s="433"/>
      <c r="AA58" s="433"/>
      <c r="AB58" s="592"/>
      <c r="AC58" s="384"/>
      <c r="AD58" s="384"/>
      <c r="AE58" s="384"/>
      <c r="AF58" s="384"/>
      <c r="AG58" s="384"/>
      <c r="AH58" s="384"/>
      <c r="AI58" s="384"/>
      <c r="AJ58" s="384"/>
      <c r="AK58" s="480"/>
      <c r="AL58" s="480"/>
      <c r="AM58" s="480"/>
      <c r="AN58" s="480"/>
      <c r="AO58" s="480"/>
      <c r="AP58" s="480"/>
      <c r="AQ58" s="480"/>
      <c r="AR58" s="480"/>
      <c r="AS58" s="480"/>
      <c r="AT58" s="480"/>
      <c r="AU58" s="480"/>
      <c r="AV58" s="480"/>
      <c r="AW58" s="480"/>
      <c r="AX58" s="480"/>
      <c r="AY58" s="480"/>
      <c r="AZ58" s="480"/>
      <c r="BA58" s="480"/>
      <c r="BB58" s="480"/>
      <c r="BC58" s="480"/>
      <c r="BD58" s="480"/>
      <c r="BE58" s="480"/>
      <c r="BF58" s="480"/>
      <c r="BG58" s="480"/>
      <c r="BH58" s="480"/>
      <c r="BI58" s="480"/>
      <c r="BJ58" s="480"/>
      <c r="BK58" s="480"/>
      <c r="BL58" s="480"/>
      <c r="BM58" s="480"/>
      <c r="BN58" s="480"/>
      <c r="BO58" s="480"/>
      <c r="BP58" s="480"/>
      <c r="BQ58" s="480"/>
      <c r="BR58" s="480"/>
      <c r="BS58" s="480"/>
      <c r="BT58" s="480"/>
      <c r="BU58" s="480"/>
      <c r="BV58" s="480"/>
      <c r="BW58" s="480"/>
      <c r="BX58" s="480"/>
      <c r="BY58" s="480"/>
      <c r="BZ58" s="480"/>
      <c r="CA58" s="480"/>
      <c r="CB58" s="480"/>
      <c r="CC58" s="480"/>
      <c r="CD58" s="480"/>
      <c r="CE58" s="480"/>
      <c r="CF58" s="480"/>
      <c r="CG58" s="480"/>
      <c r="CH58" s="480"/>
      <c r="CI58" s="480"/>
      <c r="CJ58" s="480"/>
      <c r="CK58" s="480"/>
      <c r="CL58" s="480"/>
      <c r="CM58" s="480"/>
      <c r="CN58" s="480"/>
      <c r="CO58" s="480"/>
      <c r="CP58" s="480"/>
      <c r="CQ58" s="480"/>
      <c r="CR58" s="480"/>
      <c r="CS58" s="480"/>
      <c r="CT58" s="480"/>
      <c r="CU58" s="480"/>
      <c r="CV58" s="480"/>
      <c r="CW58" s="480"/>
      <c r="CX58" s="480"/>
      <c r="CY58" s="480"/>
      <c r="CZ58" s="480"/>
      <c r="DA58" s="480"/>
      <c r="DB58" s="480"/>
      <c r="DC58" s="480"/>
      <c r="DD58" s="480"/>
      <c r="DE58" s="480"/>
      <c r="DF58" s="480"/>
      <c r="DG58" s="480"/>
      <c r="DH58" s="480"/>
      <c r="DI58" s="480"/>
      <c r="DJ58" s="480"/>
      <c r="DK58" s="480"/>
      <c r="DL58" s="480"/>
      <c r="DM58" s="480"/>
      <c r="DN58" s="480"/>
      <c r="DO58" s="480"/>
      <c r="DP58" s="480"/>
      <c r="DQ58" s="480"/>
      <c r="DR58" s="480"/>
      <c r="DS58" s="480"/>
      <c r="DT58" s="480"/>
      <c r="DU58" s="480"/>
      <c r="DV58" s="480"/>
      <c r="DW58" s="480"/>
      <c r="DX58" s="480"/>
    </row>
    <row r="59" spans="1:128" ht="15" customHeight="1">
      <c r="A59" s="3942"/>
      <c r="B59" s="3998"/>
      <c r="C59" s="3999"/>
      <c r="D59" s="3999"/>
      <c r="E59" s="3999"/>
      <c r="F59" s="3999"/>
      <c r="G59" s="3999"/>
      <c r="H59" s="3999"/>
      <c r="I59" s="601"/>
      <c r="J59" s="3999"/>
      <c r="K59" s="3999"/>
      <c r="L59" s="3999"/>
      <c r="M59" s="3999"/>
      <c r="N59" s="4000"/>
      <c r="O59" s="483"/>
      <c r="P59" s="593"/>
      <c r="Q59" s="433"/>
      <c r="R59" s="4066"/>
      <c r="S59" s="433"/>
      <c r="T59" s="4099"/>
      <c r="U59" s="433"/>
      <c r="V59" s="602" t="s">
        <v>763</v>
      </c>
      <c r="W59" s="603">
        <v>1</v>
      </c>
      <c r="X59" s="604" t="s">
        <v>764</v>
      </c>
      <c r="Y59" s="433"/>
      <c r="Z59" s="433"/>
      <c r="AA59" s="433"/>
      <c r="AB59" s="592"/>
      <c r="AC59" s="384"/>
      <c r="AD59" s="384"/>
      <c r="AE59" s="384"/>
      <c r="AF59" s="384"/>
      <c r="AG59" s="384"/>
      <c r="AH59" s="384"/>
      <c r="AI59" s="384"/>
      <c r="AJ59" s="384"/>
      <c r="AK59" s="480"/>
      <c r="AL59" s="480"/>
      <c r="AM59" s="480"/>
      <c r="AN59" s="480"/>
      <c r="AO59" s="480"/>
      <c r="AP59" s="480"/>
      <c r="AQ59" s="480"/>
      <c r="AR59" s="480"/>
      <c r="AS59" s="480"/>
      <c r="AT59" s="480"/>
      <c r="AU59" s="480"/>
      <c r="AV59" s="480"/>
      <c r="AW59" s="480"/>
      <c r="AX59" s="480"/>
      <c r="AY59" s="480"/>
      <c r="AZ59" s="480"/>
      <c r="BA59" s="480"/>
      <c r="BB59" s="480"/>
      <c r="BC59" s="480"/>
      <c r="BD59" s="480"/>
      <c r="BE59" s="480"/>
      <c r="BF59" s="480"/>
      <c r="BG59" s="480"/>
      <c r="BH59" s="480"/>
      <c r="BI59" s="480"/>
      <c r="BJ59" s="480"/>
      <c r="BK59" s="480"/>
      <c r="BL59" s="480"/>
      <c r="BM59" s="480"/>
      <c r="BN59" s="480"/>
      <c r="BO59" s="480"/>
      <c r="BP59" s="480"/>
      <c r="BQ59" s="480"/>
      <c r="BR59" s="480"/>
      <c r="BS59" s="480"/>
      <c r="BT59" s="480"/>
      <c r="BU59" s="480"/>
      <c r="BV59" s="480"/>
      <c r="BW59" s="480"/>
      <c r="BX59" s="480"/>
      <c r="BY59" s="480"/>
      <c r="BZ59" s="480"/>
      <c r="CA59" s="480"/>
      <c r="CB59" s="480"/>
      <c r="CC59" s="480"/>
      <c r="CD59" s="480"/>
      <c r="CE59" s="480"/>
      <c r="CF59" s="480"/>
      <c r="CG59" s="480"/>
      <c r="CH59" s="480"/>
      <c r="CI59" s="480"/>
      <c r="CJ59" s="480"/>
      <c r="CK59" s="480"/>
      <c r="CL59" s="480"/>
      <c r="CM59" s="480"/>
      <c r="CN59" s="480"/>
      <c r="CO59" s="480"/>
      <c r="CP59" s="480"/>
      <c r="CQ59" s="480"/>
      <c r="CR59" s="480"/>
      <c r="CS59" s="480"/>
      <c r="CT59" s="480"/>
      <c r="CU59" s="480"/>
      <c r="CV59" s="480"/>
      <c r="CW59" s="480"/>
      <c r="CX59" s="480"/>
      <c r="CY59" s="480"/>
      <c r="CZ59" s="480"/>
      <c r="DA59" s="480"/>
      <c r="DB59" s="480"/>
      <c r="DC59" s="480"/>
      <c r="DD59" s="480"/>
      <c r="DE59" s="480"/>
      <c r="DF59" s="480"/>
      <c r="DG59" s="480"/>
      <c r="DH59" s="480"/>
      <c r="DI59" s="480"/>
      <c r="DJ59" s="480"/>
      <c r="DK59" s="480"/>
      <c r="DL59" s="480"/>
      <c r="DM59" s="480"/>
      <c r="DN59" s="480"/>
      <c r="DO59" s="480"/>
      <c r="DP59" s="480"/>
      <c r="DQ59" s="480"/>
      <c r="DR59" s="480"/>
      <c r="DS59" s="480"/>
      <c r="DT59" s="480"/>
      <c r="DU59" s="480"/>
      <c r="DV59" s="480"/>
      <c r="DW59" s="480"/>
      <c r="DX59" s="480"/>
    </row>
    <row r="60" spans="1:128" ht="18" customHeight="1">
      <c r="A60" s="3942"/>
      <c r="B60" s="4072" t="s">
        <v>765</v>
      </c>
      <c r="C60" s="4073"/>
      <c r="D60" s="4073"/>
      <c r="E60" s="4028">
        <f>H56</f>
        <v>208</v>
      </c>
      <c r="F60" s="4029" t="str">
        <f>L51</f>
        <v>Gastro 1/1 prof. 65 mm</v>
      </c>
      <c r="G60" s="4029"/>
      <c r="H60" s="4086" t="s">
        <v>625</v>
      </c>
      <c r="I60" s="4086"/>
      <c r="J60" s="4087" t="s">
        <v>763</v>
      </c>
      <c r="K60" s="4076">
        <f>K56</f>
        <v>1</v>
      </c>
      <c r="L60" s="4089" t="s">
        <v>764</v>
      </c>
      <c r="M60" s="4089"/>
      <c r="N60" s="4090"/>
      <c r="O60" s="483"/>
      <c r="P60" s="593"/>
      <c r="Q60" s="433"/>
      <c r="R60" s="605">
        <v>0.05</v>
      </c>
      <c r="S60" s="384"/>
      <c r="T60" s="235" t="s">
        <v>625</v>
      </c>
      <c r="U60" s="433"/>
      <c r="V60" s="606"/>
      <c r="W60" s="579"/>
      <c r="X60" s="579"/>
      <c r="Y60" s="433"/>
      <c r="Z60" s="433"/>
      <c r="AA60" s="433"/>
      <c r="AB60" s="592"/>
      <c r="AC60" s="384"/>
      <c r="AD60" s="384"/>
      <c r="AE60" s="384"/>
      <c r="AF60" s="384"/>
      <c r="AG60" s="384"/>
      <c r="AH60" s="384"/>
      <c r="AI60" s="384"/>
      <c r="AJ60" s="384"/>
      <c r="AK60" s="480"/>
      <c r="AL60" s="480"/>
      <c r="AM60" s="480"/>
      <c r="AN60" s="480"/>
      <c r="AO60" s="480"/>
      <c r="AP60" s="480"/>
      <c r="AQ60" s="480"/>
      <c r="AR60" s="480"/>
      <c r="AS60" s="480"/>
      <c r="AT60" s="480"/>
      <c r="AU60" s="480"/>
      <c r="AV60" s="480"/>
      <c r="AW60" s="480"/>
      <c r="AX60" s="480"/>
      <c r="AY60" s="480"/>
      <c r="AZ60" s="480"/>
      <c r="BA60" s="480"/>
      <c r="BB60" s="480"/>
      <c r="BC60" s="480"/>
      <c r="BD60" s="480"/>
      <c r="BE60" s="480"/>
      <c r="BF60" s="480"/>
      <c r="BG60" s="480"/>
      <c r="BH60" s="480"/>
      <c r="BI60" s="480"/>
      <c r="BJ60" s="480"/>
      <c r="BK60" s="480"/>
      <c r="BL60" s="480"/>
      <c r="BM60" s="480"/>
      <c r="BN60" s="480"/>
      <c r="BO60" s="480"/>
      <c r="BP60" s="480"/>
      <c r="BQ60" s="480"/>
      <c r="BR60" s="480"/>
      <c r="BS60" s="480"/>
      <c r="BT60" s="480"/>
      <c r="BU60" s="480"/>
      <c r="BV60" s="480"/>
      <c r="BW60" s="480"/>
      <c r="BX60" s="480"/>
      <c r="BY60" s="480"/>
      <c r="BZ60" s="480"/>
      <c r="CA60" s="480"/>
      <c r="CB60" s="480"/>
      <c r="CC60" s="480"/>
      <c r="CD60" s="480"/>
      <c r="CE60" s="480"/>
      <c r="CF60" s="480"/>
      <c r="CG60" s="480"/>
      <c r="CH60" s="480"/>
      <c r="CI60" s="480"/>
      <c r="CJ60" s="480"/>
      <c r="CK60" s="480"/>
      <c r="CL60" s="480"/>
      <c r="CM60" s="480"/>
      <c r="CN60" s="480"/>
      <c r="CO60" s="480"/>
      <c r="CP60" s="480"/>
      <c r="CQ60" s="480"/>
      <c r="CR60" s="480"/>
      <c r="CS60" s="480"/>
      <c r="CT60" s="480"/>
      <c r="CU60" s="480"/>
      <c r="CV60" s="480"/>
      <c r="CW60" s="480"/>
      <c r="CX60" s="480"/>
      <c r="CY60" s="480"/>
      <c r="CZ60" s="480"/>
      <c r="DA60" s="480"/>
      <c r="DB60" s="480"/>
      <c r="DC60" s="480"/>
      <c r="DD60" s="480"/>
      <c r="DE60" s="480"/>
      <c r="DF60" s="480"/>
      <c r="DG60" s="480"/>
      <c r="DH60" s="480"/>
      <c r="DI60" s="480"/>
      <c r="DJ60" s="480"/>
      <c r="DK60" s="480"/>
      <c r="DL60" s="480"/>
      <c r="DM60" s="480"/>
      <c r="DN60" s="480"/>
      <c r="DO60" s="480"/>
      <c r="DP60" s="480"/>
      <c r="DQ60" s="480"/>
      <c r="DR60" s="480"/>
      <c r="DS60" s="480"/>
      <c r="DT60" s="480"/>
      <c r="DU60" s="480"/>
      <c r="DV60" s="480"/>
      <c r="DW60" s="480"/>
      <c r="DX60" s="480"/>
    </row>
    <row r="61" spans="1:128" ht="18" customHeight="1">
      <c r="A61" s="3942"/>
      <c r="B61" s="4072"/>
      <c r="C61" s="4073"/>
      <c r="D61" s="4073"/>
      <c r="E61" s="4028"/>
      <c r="F61" s="4029"/>
      <c r="G61" s="4029"/>
      <c r="H61" s="4091">
        <f>I56</f>
        <v>6</v>
      </c>
      <c r="I61" s="4091"/>
      <c r="J61" s="4087"/>
      <c r="K61" s="4076"/>
      <c r="L61" s="4089"/>
      <c r="M61" s="4089"/>
      <c r="N61" s="4090"/>
      <c r="O61" s="483"/>
      <c r="P61" s="593"/>
      <c r="Q61" s="433"/>
      <c r="R61" s="237" t="s">
        <v>212</v>
      </c>
      <c r="S61" s="433"/>
      <c r="T61" s="607">
        <v>0.30000000000000004</v>
      </c>
      <c r="U61" s="433"/>
      <c r="V61" s="602" t="s">
        <v>625</v>
      </c>
      <c r="W61" s="608">
        <v>9.9999999999994316E-2</v>
      </c>
      <c r="X61" s="609" t="s">
        <v>766</v>
      </c>
      <c r="Y61" s="433"/>
      <c r="Z61" s="433"/>
      <c r="AA61" s="433"/>
      <c r="AB61" s="592"/>
      <c r="AC61" s="384"/>
      <c r="AD61" s="384"/>
      <c r="AE61" s="384"/>
      <c r="AF61" s="384"/>
      <c r="AG61" s="384"/>
      <c r="AH61" s="384"/>
      <c r="AI61" s="384"/>
      <c r="AJ61" s="384"/>
      <c r="AK61" s="480"/>
      <c r="AL61" s="480"/>
      <c r="AM61" s="480"/>
      <c r="AN61" s="480"/>
      <c r="AO61" s="480"/>
      <c r="AP61" s="480"/>
      <c r="AQ61" s="480"/>
      <c r="AR61" s="480"/>
      <c r="AS61" s="480"/>
      <c r="AT61" s="480"/>
      <c r="AU61" s="480"/>
      <c r="AV61" s="480"/>
      <c r="AW61" s="480"/>
      <c r="AX61" s="480"/>
      <c r="AY61" s="480"/>
      <c r="AZ61" s="480"/>
      <c r="BA61" s="480"/>
      <c r="BB61" s="480"/>
      <c r="BC61" s="480"/>
      <c r="BD61" s="480"/>
      <c r="BE61" s="480"/>
      <c r="BF61" s="480"/>
      <c r="BG61" s="480"/>
      <c r="BH61" s="480"/>
      <c r="BI61" s="480"/>
      <c r="BJ61" s="480"/>
      <c r="BK61" s="480"/>
      <c r="BL61" s="480"/>
      <c r="BM61" s="480"/>
      <c r="BN61" s="480"/>
      <c r="BO61" s="480"/>
      <c r="BP61" s="480"/>
      <c r="BQ61" s="480"/>
      <c r="BR61" s="480"/>
      <c r="BS61" s="480"/>
      <c r="BT61" s="480"/>
      <c r="BU61" s="480"/>
      <c r="BV61" s="480"/>
      <c r="BW61" s="480"/>
      <c r="BX61" s="480"/>
      <c r="BY61" s="480"/>
      <c r="BZ61" s="480"/>
      <c r="CA61" s="480"/>
      <c r="CB61" s="480"/>
      <c r="CC61" s="480"/>
      <c r="CD61" s="480"/>
      <c r="CE61" s="480"/>
      <c r="CF61" s="480"/>
      <c r="CG61" s="480"/>
      <c r="CH61" s="480"/>
      <c r="CI61" s="480"/>
      <c r="CJ61" s="480"/>
      <c r="CK61" s="480"/>
      <c r="CL61" s="480"/>
      <c r="CM61" s="480"/>
      <c r="CN61" s="480"/>
      <c r="CO61" s="480"/>
      <c r="CP61" s="480"/>
      <c r="CQ61" s="480"/>
      <c r="CR61" s="480"/>
      <c r="CS61" s="480"/>
      <c r="CT61" s="480"/>
      <c r="CU61" s="480"/>
      <c r="CV61" s="480"/>
      <c r="CW61" s="480"/>
      <c r="CX61" s="480"/>
      <c r="CY61" s="480"/>
      <c r="CZ61" s="480"/>
      <c r="DA61" s="480"/>
      <c r="DB61" s="480"/>
      <c r="DC61" s="480"/>
      <c r="DD61" s="480"/>
      <c r="DE61" s="480"/>
      <c r="DF61" s="480"/>
      <c r="DG61" s="480"/>
      <c r="DH61" s="480"/>
      <c r="DI61" s="480"/>
      <c r="DJ61" s="480"/>
      <c r="DK61" s="480"/>
      <c r="DL61" s="480"/>
      <c r="DM61" s="480"/>
      <c r="DN61" s="480"/>
      <c r="DO61" s="480"/>
      <c r="DP61" s="480"/>
      <c r="DQ61" s="480"/>
      <c r="DR61" s="480"/>
      <c r="DS61" s="480"/>
      <c r="DT61" s="480"/>
      <c r="DU61" s="480"/>
      <c r="DV61" s="480"/>
      <c r="DW61" s="480"/>
      <c r="DX61" s="480"/>
    </row>
    <row r="62" spans="1:128" ht="18" customHeight="1">
      <c r="A62" s="3942"/>
      <c r="B62" s="4072" t="s">
        <v>40</v>
      </c>
      <c r="C62" s="4073">
        <f>D56</f>
        <v>1250</v>
      </c>
      <c r="D62" s="610"/>
      <c r="E62" s="4028"/>
      <c r="F62" s="4029"/>
      <c r="G62" s="4029"/>
      <c r="H62" s="4091"/>
      <c r="I62" s="4091"/>
      <c r="J62" s="4087"/>
      <c r="K62" s="4087" t="s">
        <v>625</v>
      </c>
      <c r="L62" s="4092">
        <f>L56</f>
        <v>2</v>
      </c>
      <c r="M62" s="4094" t="str">
        <f>B56</f>
        <v>escalopes</v>
      </c>
      <c r="N62" s="4095"/>
      <c r="O62" s="483"/>
      <c r="P62" s="593"/>
      <c r="Q62" s="433"/>
      <c r="R62" s="433"/>
      <c r="S62" s="433"/>
      <c r="T62" s="237" t="s">
        <v>212</v>
      </c>
      <c r="U62" s="433"/>
      <c r="V62" s="433"/>
      <c r="W62" s="433"/>
      <c r="X62" s="433"/>
      <c r="Y62" s="433"/>
      <c r="Z62" s="433"/>
      <c r="AA62" s="433"/>
      <c r="AB62" s="592"/>
      <c r="AC62" s="384"/>
      <c r="AD62" s="384"/>
      <c r="AE62" s="384"/>
      <c r="AF62" s="384"/>
      <c r="AG62" s="384"/>
      <c r="AH62" s="384"/>
      <c r="AI62" s="384"/>
      <c r="AJ62" s="384"/>
      <c r="AK62" s="480"/>
      <c r="AL62" s="480"/>
      <c r="AM62" s="480"/>
      <c r="AN62" s="480"/>
      <c r="AO62" s="480"/>
      <c r="AP62" s="480"/>
      <c r="AQ62" s="480"/>
      <c r="AR62" s="480"/>
      <c r="AS62" s="480"/>
      <c r="AT62" s="480"/>
      <c r="AU62" s="480"/>
      <c r="AV62" s="480"/>
      <c r="AW62" s="480"/>
      <c r="AX62" s="480"/>
      <c r="AY62" s="480"/>
      <c r="AZ62" s="480"/>
      <c r="BA62" s="480"/>
      <c r="BB62" s="480"/>
      <c r="BC62" s="480"/>
      <c r="BD62" s="480"/>
      <c r="BE62" s="480"/>
      <c r="BF62" s="480"/>
      <c r="BG62" s="480"/>
      <c r="BH62" s="480"/>
      <c r="BI62" s="480"/>
      <c r="BJ62" s="480"/>
      <c r="BK62" s="480"/>
      <c r="BL62" s="480"/>
      <c r="BM62" s="480"/>
      <c r="BN62" s="480"/>
      <c r="BO62" s="480"/>
      <c r="BP62" s="480"/>
      <c r="BQ62" s="480"/>
      <c r="BR62" s="480"/>
      <c r="BS62" s="480"/>
      <c r="BT62" s="480"/>
      <c r="BU62" s="480"/>
      <c r="BV62" s="480"/>
      <c r="BW62" s="480"/>
      <c r="BX62" s="480"/>
      <c r="BY62" s="480"/>
      <c r="BZ62" s="480"/>
      <c r="CA62" s="480"/>
      <c r="CB62" s="480"/>
      <c r="CC62" s="480"/>
      <c r="CD62" s="480"/>
      <c r="CE62" s="480"/>
      <c r="CF62" s="480"/>
      <c r="CG62" s="480"/>
      <c r="CH62" s="480"/>
      <c r="CI62" s="480"/>
      <c r="CJ62" s="480"/>
      <c r="CK62" s="480"/>
      <c r="CL62" s="480"/>
      <c r="CM62" s="480"/>
      <c r="CN62" s="480"/>
      <c r="CO62" s="480"/>
      <c r="CP62" s="480"/>
      <c r="CQ62" s="480"/>
      <c r="CR62" s="480"/>
      <c r="CS62" s="480"/>
      <c r="CT62" s="480"/>
      <c r="CU62" s="480"/>
      <c r="CV62" s="480"/>
      <c r="CW62" s="480"/>
      <c r="CX62" s="480"/>
      <c r="CY62" s="480"/>
      <c r="CZ62" s="480"/>
      <c r="DA62" s="480"/>
      <c r="DB62" s="480"/>
      <c r="DC62" s="480"/>
      <c r="DD62" s="480"/>
      <c r="DE62" s="480"/>
      <c r="DF62" s="480"/>
      <c r="DG62" s="480"/>
      <c r="DH62" s="480"/>
      <c r="DI62" s="480"/>
      <c r="DJ62" s="480"/>
      <c r="DK62" s="480"/>
      <c r="DL62" s="480"/>
      <c r="DM62" s="480"/>
      <c r="DN62" s="480"/>
      <c r="DO62" s="480"/>
      <c r="DP62" s="480"/>
      <c r="DQ62" s="480"/>
      <c r="DR62" s="480"/>
      <c r="DS62" s="480"/>
      <c r="DT62" s="480"/>
      <c r="DU62" s="480"/>
      <c r="DV62" s="480"/>
      <c r="DW62" s="480"/>
      <c r="DX62" s="480"/>
    </row>
    <row r="63" spans="1:128" ht="16.5" customHeight="1" thickBot="1">
      <c r="A63" s="3942"/>
      <c r="B63" s="4074"/>
      <c r="C63" s="4075"/>
      <c r="D63" s="611"/>
      <c r="E63" s="4084"/>
      <c r="F63" s="4085"/>
      <c r="G63" s="4085"/>
      <c r="H63" s="4098" t="str">
        <f>B56</f>
        <v>escalopes</v>
      </c>
      <c r="I63" s="4098"/>
      <c r="J63" s="4088"/>
      <c r="K63" s="4088"/>
      <c r="L63" s="4093"/>
      <c r="M63" s="4096"/>
      <c r="N63" s="4097"/>
      <c r="O63" s="483"/>
      <c r="P63" s="612" t="s">
        <v>603</v>
      </c>
      <c r="Q63" s="240" t="s">
        <v>646</v>
      </c>
      <c r="R63" s="433"/>
      <c r="S63" s="433"/>
      <c r="T63" s="433"/>
      <c r="U63" s="433"/>
      <c r="V63" s="433"/>
      <c r="W63" s="433"/>
      <c r="X63" s="433"/>
      <c r="Y63" s="433"/>
      <c r="Z63" s="433"/>
      <c r="AA63" s="433"/>
      <c r="AB63" s="592"/>
      <c r="AC63" s="384"/>
      <c r="AD63" s="384"/>
      <c r="AE63" s="384"/>
      <c r="AF63" s="384"/>
      <c r="AG63" s="384"/>
      <c r="AH63" s="384"/>
      <c r="AI63" s="384"/>
      <c r="AJ63" s="384"/>
      <c r="AK63" s="480"/>
      <c r="AL63" s="480"/>
      <c r="AM63" s="480"/>
      <c r="AN63" s="480"/>
      <c r="AO63" s="480"/>
      <c r="AP63" s="480"/>
      <c r="AQ63" s="480"/>
      <c r="AR63" s="480"/>
      <c r="AS63" s="480"/>
      <c r="AT63" s="480"/>
      <c r="AU63" s="480"/>
      <c r="AV63" s="480"/>
      <c r="AW63" s="480"/>
      <c r="AX63" s="480"/>
      <c r="AY63" s="480"/>
      <c r="AZ63" s="480"/>
      <c r="BA63" s="480"/>
      <c r="BB63" s="480"/>
      <c r="BC63" s="480"/>
      <c r="BD63" s="480"/>
      <c r="BE63" s="480"/>
      <c r="BF63" s="480"/>
      <c r="BG63" s="480"/>
      <c r="BH63" s="480"/>
      <c r="BI63" s="480"/>
      <c r="BJ63" s="480"/>
      <c r="BK63" s="480"/>
      <c r="BL63" s="480"/>
      <c r="BM63" s="480"/>
      <c r="BN63" s="480"/>
      <c r="BO63" s="480"/>
      <c r="BP63" s="480"/>
      <c r="BQ63" s="480"/>
      <c r="BR63" s="480"/>
      <c r="BS63" s="480"/>
      <c r="BT63" s="480"/>
      <c r="BU63" s="480"/>
      <c r="BV63" s="480"/>
      <c r="BW63" s="480"/>
      <c r="BX63" s="480"/>
      <c r="BY63" s="480"/>
      <c r="BZ63" s="480"/>
      <c r="CA63" s="480"/>
      <c r="CB63" s="480"/>
      <c r="CC63" s="480"/>
      <c r="CD63" s="480"/>
      <c r="CE63" s="480"/>
      <c r="CF63" s="480"/>
      <c r="CG63" s="480"/>
      <c r="CH63" s="480"/>
      <c r="CI63" s="480"/>
      <c r="CJ63" s="480"/>
      <c r="CK63" s="480"/>
      <c r="CL63" s="480"/>
      <c r="CM63" s="480"/>
      <c r="CN63" s="480"/>
      <c r="CO63" s="480"/>
      <c r="CP63" s="480"/>
      <c r="CQ63" s="480"/>
      <c r="CR63" s="480"/>
      <c r="CS63" s="480"/>
      <c r="CT63" s="480"/>
      <c r="CU63" s="480"/>
      <c r="CV63" s="480"/>
      <c r="CW63" s="480"/>
      <c r="CX63" s="480"/>
      <c r="CY63" s="480"/>
      <c r="CZ63" s="480"/>
      <c r="DA63" s="480"/>
      <c r="DB63" s="480"/>
      <c r="DC63" s="480"/>
      <c r="DD63" s="480"/>
      <c r="DE63" s="480"/>
      <c r="DF63" s="480"/>
      <c r="DG63" s="480"/>
      <c r="DH63" s="480"/>
      <c r="DI63" s="480"/>
      <c r="DJ63" s="480"/>
      <c r="DK63" s="480"/>
      <c r="DL63" s="480"/>
      <c r="DM63" s="480"/>
      <c r="DN63" s="480"/>
      <c r="DO63" s="480"/>
      <c r="DP63" s="480"/>
      <c r="DQ63" s="480"/>
      <c r="DR63" s="480"/>
      <c r="DS63" s="480"/>
      <c r="DT63" s="480"/>
      <c r="DU63" s="480"/>
      <c r="DV63" s="480"/>
      <c r="DW63" s="480"/>
      <c r="DX63" s="480"/>
    </row>
    <row r="64" spans="1:128">
      <c r="A64" s="3942"/>
      <c r="B64" s="613"/>
      <c r="C64" s="613"/>
      <c r="D64" s="613"/>
      <c r="E64" s="613"/>
      <c r="F64" s="613"/>
      <c r="G64" s="613"/>
      <c r="H64" s="613"/>
      <c r="I64" s="613"/>
      <c r="J64" s="613"/>
      <c r="K64" s="613"/>
      <c r="L64" s="613"/>
      <c r="M64" s="613"/>
      <c r="N64" s="613"/>
      <c r="O64" s="483"/>
      <c r="P64" s="593"/>
      <c r="Q64" s="433"/>
      <c r="R64" s="433"/>
      <c r="S64" s="433"/>
      <c r="T64" s="433"/>
      <c r="U64" s="433"/>
      <c r="V64" s="433"/>
      <c r="W64" s="433"/>
      <c r="X64" s="433"/>
      <c r="Y64" s="433"/>
      <c r="Z64" s="433"/>
      <c r="AA64" s="433"/>
      <c r="AB64" s="592"/>
      <c r="AC64" s="384"/>
      <c r="AD64" s="384"/>
      <c r="AE64" s="384"/>
      <c r="AF64" s="384"/>
      <c r="AG64" s="384"/>
      <c r="AH64" s="384"/>
      <c r="AI64" s="384"/>
      <c r="AJ64" s="384"/>
      <c r="AK64" s="480"/>
      <c r="AL64" s="480"/>
      <c r="AM64" s="480"/>
      <c r="AN64" s="480"/>
      <c r="AO64" s="480"/>
      <c r="AP64" s="480"/>
      <c r="AQ64" s="480"/>
      <c r="AR64" s="480"/>
      <c r="AS64" s="480"/>
      <c r="AT64" s="480"/>
      <c r="AU64" s="480"/>
      <c r="AV64" s="480"/>
      <c r="AW64" s="480"/>
      <c r="AX64" s="480"/>
      <c r="AY64" s="480"/>
      <c r="AZ64" s="480"/>
      <c r="BA64" s="480"/>
      <c r="BB64" s="480"/>
      <c r="BC64" s="480"/>
      <c r="BD64" s="480"/>
      <c r="BE64" s="480"/>
      <c r="BF64" s="480"/>
      <c r="BG64" s="480"/>
      <c r="BH64" s="480"/>
      <c r="BI64" s="480"/>
      <c r="BJ64" s="480"/>
      <c r="BK64" s="480"/>
      <c r="BL64" s="480"/>
      <c r="BM64" s="480"/>
      <c r="BN64" s="480"/>
      <c r="BO64" s="480"/>
      <c r="BP64" s="480"/>
      <c r="BQ64" s="480"/>
      <c r="BR64" s="480"/>
      <c r="BS64" s="480"/>
      <c r="BT64" s="480"/>
      <c r="BU64" s="480"/>
      <c r="BV64" s="480"/>
      <c r="BW64" s="480"/>
      <c r="BX64" s="480"/>
      <c r="BY64" s="480"/>
      <c r="BZ64" s="480"/>
      <c r="CA64" s="480"/>
      <c r="CB64" s="480"/>
      <c r="CC64" s="480"/>
      <c r="CD64" s="480"/>
      <c r="CE64" s="480"/>
      <c r="CF64" s="480"/>
      <c r="CG64" s="480"/>
      <c r="CH64" s="480"/>
      <c r="CI64" s="480"/>
      <c r="CJ64" s="480"/>
      <c r="CK64" s="480"/>
      <c r="CL64" s="480"/>
      <c r="CM64" s="480"/>
      <c r="CN64" s="480"/>
      <c r="CO64" s="480"/>
      <c r="CP64" s="480"/>
      <c r="CQ64" s="480"/>
      <c r="CR64" s="480"/>
      <c r="CS64" s="480"/>
      <c r="CT64" s="480"/>
      <c r="CU64" s="480"/>
      <c r="CV64" s="480"/>
      <c r="CW64" s="480"/>
      <c r="CX64" s="480"/>
      <c r="CY64" s="480"/>
      <c r="CZ64" s="480"/>
      <c r="DA64" s="480"/>
      <c r="DB64" s="480"/>
      <c r="DC64" s="480"/>
      <c r="DD64" s="480"/>
      <c r="DE64" s="480"/>
      <c r="DF64" s="480"/>
      <c r="DG64" s="480"/>
      <c r="DH64" s="480"/>
      <c r="DI64" s="480"/>
      <c r="DJ64" s="480"/>
      <c r="DK64" s="480"/>
      <c r="DL64" s="480"/>
      <c r="DM64" s="480"/>
      <c r="DN64" s="480"/>
      <c r="DO64" s="480"/>
      <c r="DP64" s="480"/>
      <c r="DQ64" s="480"/>
      <c r="DR64" s="480"/>
      <c r="DS64" s="480"/>
      <c r="DT64" s="480"/>
      <c r="DU64" s="480"/>
      <c r="DV64" s="480"/>
      <c r="DW64" s="480"/>
      <c r="DX64" s="480"/>
    </row>
    <row r="65" spans="1:128">
      <c r="A65" s="3942"/>
      <c r="B65" s="614"/>
      <c r="C65" s="614"/>
      <c r="D65" s="614"/>
      <c r="E65" s="614"/>
      <c r="F65" s="614"/>
      <c r="G65" s="614"/>
      <c r="H65" s="614"/>
      <c r="I65" s="614"/>
      <c r="J65" s="614"/>
      <c r="K65" s="614"/>
      <c r="L65" s="614"/>
      <c r="M65" s="614"/>
      <c r="N65" s="614"/>
      <c r="O65" s="483"/>
      <c r="P65" s="552" t="s">
        <v>609</v>
      </c>
      <c r="Q65" s="3990" t="str">
        <f ca="1">CELL("nomfichier")</f>
        <v>D:\Données\1.UPRT\0-UPRT.fait\uprt-php\www\mesimages\fichiers-uprt\ff-fiches-fabrication\ff-fiches-fabrication-maj-08-2020\[ff-5-B.collectivite-conditionnement-gastronormes.xlsx]complément</v>
      </c>
      <c r="R65" s="3990"/>
      <c r="S65" s="3990"/>
      <c r="T65" s="3990"/>
      <c r="U65" s="3990"/>
      <c r="V65" s="3990"/>
      <c r="W65" s="3990"/>
      <c r="X65" s="3990"/>
      <c r="Y65" s="3990"/>
      <c r="Z65" s="3990"/>
      <c r="AA65" s="3990"/>
      <c r="AB65" s="3991"/>
      <c r="AC65" s="384"/>
      <c r="AD65" s="384"/>
      <c r="AE65" s="384"/>
      <c r="AF65" s="384"/>
      <c r="AG65" s="384"/>
      <c r="AH65" s="384"/>
      <c r="AI65" s="384"/>
      <c r="AJ65" s="384"/>
      <c r="AK65" s="480"/>
      <c r="AL65" s="480"/>
      <c r="AM65" s="480"/>
      <c r="AN65" s="480"/>
      <c r="AO65" s="480"/>
      <c r="AP65" s="480"/>
      <c r="AQ65" s="480"/>
      <c r="AR65" s="480"/>
      <c r="AS65" s="480"/>
      <c r="AT65" s="480"/>
      <c r="AU65" s="480"/>
      <c r="AV65" s="480"/>
      <c r="AW65" s="480"/>
      <c r="AX65" s="480"/>
      <c r="AY65" s="480"/>
      <c r="AZ65" s="480"/>
      <c r="BA65" s="480"/>
      <c r="BB65" s="480"/>
      <c r="BC65" s="480"/>
      <c r="BD65" s="480"/>
      <c r="BE65" s="480"/>
      <c r="BF65" s="480"/>
      <c r="BG65" s="480"/>
      <c r="BH65" s="480"/>
      <c r="BI65" s="480"/>
      <c r="BJ65" s="480"/>
      <c r="BK65" s="480"/>
      <c r="BL65" s="480"/>
      <c r="BM65" s="480"/>
      <c r="BN65" s="480"/>
      <c r="BO65" s="480"/>
      <c r="BP65" s="480"/>
      <c r="BQ65" s="480"/>
      <c r="BR65" s="480"/>
      <c r="BS65" s="480"/>
      <c r="BT65" s="480"/>
      <c r="BU65" s="480"/>
      <c r="BV65" s="480"/>
      <c r="BW65" s="480"/>
      <c r="BX65" s="480"/>
      <c r="BY65" s="480"/>
      <c r="BZ65" s="480"/>
      <c r="CA65" s="480"/>
      <c r="CB65" s="480"/>
      <c r="CC65" s="480"/>
      <c r="CD65" s="480"/>
      <c r="CE65" s="480"/>
      <c r="CF65" s="480"/>
      <c r="CG65" s="480"/>
      <c r="CH65" s="480"/>
      <c r="CI65" s="480"/>
      <c r="CJ65" s="480"/>
      <c r="CK65" s="480"/>
      <c r="CL65" s="480"/>
      <c r="CM65" s="480"/>
      <c r="CN65" s="480"/>
      <c r="CO65" s="480"/>
      <c r="CP65" s="480"/>
      <c r="CQ65" s="480"/>
      <c r="CR65" s="480"/>
      <c r="CS65" s="480"/>
      <c r="CT65" s="480"/>
      <c r="CU65" s="480"/>
      <c r="CV65" s="480"/>
      <c r="CW65" s="480"/>
      <c r="CX65" s="480"/>
      <c r="CY65" s="480"/>
      <c r="CZ65" s="480"/>
      <c r="DA65" s="480"/>
      <c r="DB65" s="480"/>
      <c r="DC65" s="480"/>
      <c r="DD65" s="480"/>
      <c r="DE65" s="480"/>
      <c r="DF65" s="480"/>
      <c r="DG65" s="480"/>
      <c r="DH65" s="480"/>
      <c r="DI65" s="480"/>
      <c r="DJ65" s="480"/>
      <c r="DK65" s="480"/>
      <c r="DL65" s="480"/>
      <c r="DM65" s="480"/>
      <c r="DN65" s="480"/>
      <c r="DO65" s="480"/>
      <c r="DP65" s="480"/>
      <c r="DQ65" s="480"/>
      <c r="DR65" s="480"/>
      <c r="DS65" s="480"/>
      <c r="DT65" s="480"/>
      <c r="DU65" s="480"/>
      <c r="DV65" s="480"/>
      <c r="DW65" s="480"/>
      <c r="DX65" s="480"/>
    </row>
    <row r="66" spans="1:128">
      <c r="A66" s="3942"/>
      <c r="B66" s="614"/>
      <c r="C66" s="614"/>
      <c r="D66" s="614"/>
      <c r="E66" s="614"/>
      <c r="F66" s="614"/>
      <c r="G66" s="614"/>
      <c r="H66" s="614"/>
      <c r="I66" s="614"/>
      <c r="J66" s="614"/>
      <c r="K66" s="614"/>
      <c r="L66" s="614"/>
      <c r="M66" s="614"/>
      <c r="N66" s="614"/>
      <c r="O66" s="483"/>
      <c r="P66" s="561" t="s">
        <v>608</v>
      </c>
      <c r="Q66" s="3962" t="s">
        <v>607</v>
      </c>
      <c r="R66" s="3962"/>
      <c r="S66" s="3962"/>
      <c r="T66" s="3962"/>
      <c r="U66" s="3962"/>
      <c r="V66" s="3962"/>
      <c r="W66" s="3962"/>
      <c r="X66" s="3962"/>
      <c r="Y66" s="3962"/>
      <c r="Z66" s="3962"/>
      <c r="AA66" s="3962"/>
      <c r="AB66" s="3963"/>
      <c r="AC66" s="384"/>
      <c r="AD66" s="384"/>
      <c r="AE66" s="384"/>
      <c r="AF66" s="384"/>
      <c r="AG66" s="384"/>
      <c r="AH66" s="384"/>
      <c r="AI66" s="384"/>
      <c r="AJ66" s="384"/>
      <c r="AK66" s="480"/>
      <c r="AL66" s="480"/>
      <c r="AM66" s="480"/>
      <c r="AN66" s="480"/>
      <c r="AO66" s="480"/>
      <c r="AP66" s="480"/>
      <c r="AQ66" s="480"/>
      <c r="AR66" s="480"/>
      <c r="AS66" s="480"/>
      <c r="AT66" s="480"/>
      <c r="AU66" s="480"/>
      <c r="AV66" s="480"/>
      <c r="AW66" s="480"/>
      <c r="AX66" s="480"/>
      <c r="AY66" s="480"/>
      <c r="AZ66" s="480"/>
      <c r="BA66" s="480"/>
      <c r="BB66" s="480"/>
      <c r="BC66" s="480"/>
      <c r="BD66" s="480"/>
      <c r="BE66" s="480"/>
      <c r="BF66" s="480"/>
      <c r="BG66" s="480"/>
      <c r="BH66" s="480"/>
      <c r="BI66" s="480"/>
      <c r="BJ66" s="480"/>
      <c r="BK66" s="480"/>
      <c r="BL66" s="480"/>
      <c r="BM66" s="480"/>
      <c r="BN66" s="480"/>
      <c r="BO66" s="480"/>
      <c r="BP66" s="480"/>
      <c r="BQ66" s="480"/>
      <c r="BR66" s="480"/>
      <c r="BS66" s="480"/>
      <c r="BT66" s="480"/>
      <c r="BU66" s="480"/>
      <c r="BV66" s="480"/>
      <c r="BW66" s="480"/>
      <c r="BX66" s="480"/>
      <c r="BY66" s="480"/>
      <c r="BZ66" s="480"/>
      <c r="CA66" s="480"/>
      <c r="CB66" s="480"/>
      <c r="CC66" s="480"/>
      <c r="CD66" s="480"/>
      <c r="CE66" s="480"/>
      <c r="CF66" s="480"/>
      <c r="CG66" s="480"/>
      <c r="CH66" s="480"/>
      <c r="CI66" s="480"/>
      <c r="CJ66" s="480"/>
      <c r="CK66" s="480"/>
      <c r="CL66" s="480"/>
      <c r="CM66" s="480"/>
      <c r="CN66" s="480"/>
      <c r="CO66" s="480"/>
      <c r="CP66" s="480"/>
      <c r="CQ66" s="480"/>
      <c r="CR66" s="480"/>
      <c r="CS66" s="480"/>
      <c r="CT66" s="480"/>
      <c r="CU66" s="480"/>
      <c r="CV66" s="480"/>
      <c r="CW66" s="480"/>
      <c r="CX66" s="480"/>
      <c r="CY66" s="480"/>
      <c r="CZ66" s="480"/>
      <c r="DA66" s="480"/>
      <c r="DB66" s="480"/>
      <c r="DC66" s="480"/>
      <c r="DD66" s="480"/>
      <c r="DE66" s="480"/>
      <c r="DF66" s="480"/>
      <c r="DG66" s="480"/>
      <c r="DH66" s="480"/>
      <c r="DI66" s="480"/>
      <c r="DJ66" s="480"/>
      <c r="DK66" s="480"/>
      <c r="DL66" s="480"/>
      <c r="DM66" s="480"/>
      <c r="DN66" s="480"/>
      <c r="DO66" s="480"/>
      <c r="DP66" s="480"/>
      <c r="DQ66" s="480"/>
      <c r="DR66" s="480"/>
      <c r="DS66" s="480"/>
      <c r="DT66" s="480"/>
      <c r="DU66" s="480"/>
      <c r="DV66" s="480"/>
      <c r="DW66" s="480"/>
      <c r="DX66" s="480"/>
    </row>
    <row r="67" spans="1:128" ht="15.75" thickBot="1">
      <c r="A67" s="4070"/>
      <c r="B67" s="614"/>
      <c r="C67" s="614"/>
      <c r="D67" s="614"/>
      <c r="E67" s="614"/>
      <c r="F67" s="614"/>
      <c r="G67" s="614"/>
      <c r="H67" s="614"/>
      <c r="I67" s="614"/>
      <c r="J67" s="614"/>
      <c r="K67" s="614"/>
      <c r="L67" s="614"/>
      <c r="M67" s="614"/>
      <c r="N67" s="614"/>
      <c r="O67" s="483"/>
      <c r="P67" s="3964" t="s">
        <v>568</v>
      </c>
      <c r="Q67" s="3965"/>
      <c r="R67" s="3965"/>
      <c r="S67" s="3965"/>
      <c r="T67" s="3965"/>
      <c r="U67" s="3965"/>
      <c r="V67" s="3965"/>
      <c r="W67" s="3965"/>
      <c r="X67" s="3965"/>
      <c r="Y67" s="3965"/>
      <c r="Z67" s="3965"/>
      <c r="AA67" s="3965"/>
      <c r="AB67" s="3966"/>
      <c r="AC67" s="384"/>
      <c r="AD67" s="384"/>
      <c r="AE67" s="384"/>
      <c r="AF67" s="384"/>
      <c r="AG67" s="384"/>
      <c r="AH67" s="384"/>
      <c r="AI67" s="384"/>
      <c r="AJ67" s="384"/>
      <c r="AK67" s="480"/>
      <c r="AL67" s="480"/>
      <c r="AM67" s="480"/>
      <c r="AN67" s="480"/>
      <c r="AO67" s="480"/>
      <c r="AP67" s="480"/>
      <c r="AQ67" s="480"/>
      <c r="AR67" s="480"/>
      <c r="AS67" s="480"/>
      <c r="AT67" s="480"/>
      <c r="AU67" s="480"/>
      <c r="AV67" s="480"/>
      <c r="AW67" s="480"/>
      <c r="AX67" s="480"/>
      <c r="AY67" s="480"/>
      <c r="AZ67" s="480"/>
      <c r="BA67" s="480"/>
      <c r="BB67" s="480"/>
      <c r="BC67" s="480"/>
      <c r="BD67" s="480"/>
      <c r="BE67" s="480"/>
      <c r="BF67" s="480"/>
      <c r="BG67" s="480"/>
      <c r="BH67" s="480"/>
      <c r="BI67" s="480"/>
      <c r="BJ67" s="480"/>
      <c r="BK67" s="480"/>
      <c r="BL67" s="480"/>
      <c r="BM67" s="480"/>
      <c r="BN67" s="480"/>
      <c r="BO67" s="480"/>
      <c r="BP67" s="480"/>
      <c r="BQ67" s="480"/>
      <c r="BR67" s="480"/>
      <c r="BS67" s="480"/>
      <c r="BT67" s="480"/>
      <c r="BU67" s="480"/>
      <c r="BV67" s="480"/>
      <c r="BW67" s="480"/>
      <c r="BX67" s="480"/>
      <c r="BY67" s="480"/>
      <c r="BZ67" s="480"/>
      <c r="CA67" s="480"/>
      <c r="CB67" s="480"/>
      <c r="CC67" s="480"/>
      <c r="CD67" s="480"/>
      <c r="CE67" s="480"/>
      <c r="CF67" s="480"/>
      <c r="CG67" s="480"/>
      <c r="CH67" s="480"/>
      <c r="CI67" s="480"/>
      <c r="CJ67" s="480"/>
      <c r="CK67" s="480"/>
      <c r="CL67" s="480"/>
      <c r="CM67" s="480"/>
      <c r="CN67" s="480"/>
      <c r="CO67" s="480"/>
      <c r="CP67" s="480"/>
      <c r="CQ67" s="480"/>
      <c r="CR67" s="480"/>
      <c r="CS67" s="480"/>
      <c r="CT67" s="480"/>
      <c r="CU67" s="480"/>
      <c r="CV67" s="480"/>
      <c r="CW67" s="480"/>
      <c r="CX67" s="480"/>
      <c r="CY67" s="480"/>
      <c r="CZ67" s="480"/>
      <c r="DA67" s="480"/>
      <c r="DB67" s="480"/>
      <c r="DC67" s="480"/>
      <c r="DD67" s="480"/>
      <c r="DE67" s="480"/>
      <c r="DF67" s="480"/>
      <c r="DG67" s="480"/>
      <c r="DH67" s="480"/>
      <c r="DI67" s="480"/>
      <c r="DJ67" s="480"/>
      <c r="DK67" s="480"/>
      <c r="DL67" s="480"/>
      <c r="DM67" s="480"/>
      <c r="DN67" s="480"/>
      <c r="DO67" s="480"/>
      <c r="DP67" s="480"/>
      <c r="DQ67" s="480"/>
      <c r="DR67" s="480"/>
      <c r="DS67" s="480"/>
      <c r="DT67" s="480"/>
      <c r="DU67" s="480"/>
      <c r="DV67" s="480"/>
      <c r="DW67" s="480"/>
      <c r="DX67" s="480"/>
    </row>
    <row r="68" spans="1:128" ht="76.5" customHeight="1">
      <c r="A68" s="571"/>
      <c r="B68" s="572"/>
      <c r="C68" s="572"/>
      <c r="D68" s="572"/>
      <c r="E68" s="572"/>
      <c r="F68" s="572"/>
      <c r="G68" s="572"/>
      <c r="H68" s="572"/>
      <c r="I68" s="572"/>
      <c r="J68" s="572"/>
      <c r="K68" s="572"/>
      <c r="L68" s="572"/>
      <c r="M68" s="572"/>
      <c r="N68" s="572"/>
      <c r="O68" s="572"/>
      <c r="P68" s="572"/>
      <c r="Q68" s="572"/>
      <c r="R68" s="572"/>
      <c r="S68" s="572"/>
      <c r="T68" s="572"/>
      <c r="U68" s="572"/>
      <c r="V68" s="572"/>
      <c r="W68" s="572"/>
      <c r="X68" s="572"/>
      <c r="Y68" s="572"/>
      <c r="Z68" s="572"/>
      <c r="AA68" s="572"/>
      <c r="AB68" s="572"/>
      <c r="AC68" s="572"/>
      <c r="AD68" s="572"/>
      <c r="AE68" s="572"/>
      <c r="AF68" s="572"/>
      <c r="AG68" s="572"/>
      <c r="AH68" s="572"/>
      <c r="AI68" s="572"/>
      <c r="AJ68" s="572"/>
      <c r="AK68" s="572"/>
      <c r="AL68" s="572"/>
      <c r="AM68" s="572"/>
      <c r="AN68" s="572"/>
      <c r="AO68" s="572"/>
      <c r="AP68" s="572"/>
      <c r="AQ68" s="572"/>
      <c r="AR68" s="572"/>
      <c r="AS68" s="572"/>
      <c r="AT68" s="572"/>
      <c r="AU68" s="572"/>
      <c r="AV68" s="572"/>
      <c r="AW68" s="572"/>
      <c r="AX68" s="572"/>
      <c r="AY68" s="572"/>
      <c r="AZ68" s="572"/>
      <c r="BA68" s="572"/>
      <c r="BB68" s="572"/>
      <c r="BC68" s="572"/>
      <c r="BD68" s="572"/>
      <c r="BE68" s="572"/>
      <c r="BF68" s="572"/>
      <c r="BG68" s="572"/>
      <c r="BH68" s="572"/>
      <c r="BI68" s="572"/>
      <c r="BJ68" s="572"/>
      <c r="BK68" s="572"/>
      <c r="BL68" s="572"/>
      <c r="BM68" s="572"/>
      <c r="BN68" s="572"/>
      <c r="BO68" s="572"/>
      <c r="BP68" s="572"/>
      <c r="BQ68" s="572"/>
      <c r="BR68" s="572"/>
      <c r="BS68" s="572"/>
      <c r="BT68" s="572"/>
      <c r="BU68" s="572"/>
      <c r="BV68" s="572"/>
      <c r="BW68" s="572"/>
      <c r="BX68" s="572"/>
      <c r="BY68" s="572"/>
      <c r="BZ68" s="572"/>
      <c r="CA68" s="572"/>
      <c r="CB68" s="572"/>
      <c r="CC68" s="572"/>
      <c r="CD68" s="572"/>
      <c r="CE68" s="572"/>
      <c r="CF68" s="572"/>
      <c r="CG68" s="572"/>
      <c r="CH68" s="572"/>
      <c r="CI68" s="572"/>
      <c r="CJ68" s="572"/>
      <c r="CK68" s="572"/>
      <c r="CL68" s="572"/>
      <c r="CM68" s="572"/>
      <c r="CN68" s="572"/>
      <c r="CO68" s="572"/>
      <c r="CP68" s="572"/>
      <c r="CQ68" s="572"/>
      <c r="CR68" s="572"/>
      <c r="CS68" s="572"/>
      <c r="CT68" s="572"/>
      <c r="CU68" s="572"/>
      <c r="CV68" s="572"/>
      <c r="CW68" s="572"/>
      <c r="CX68" s="572"/>
      <c r="CY68" s="572"/>
      <c r="CZ68" s="572"/>
      <c r="DA68" s="572"/>
      <c r="DB68" s="572"/>
      <c r="DC68" s="572"/>
      <c r="DD68" s="572"/>
      <c r="DE68" s="572"/>
      <c r="DF68" s="572"/>
      <c r="DG68" s="572"/>
      <c r="DH68" s="572"/>
      <c r="DI68" s="572"/>
      <c r="DJ68" s="572"/>
      <c r="DK68" s="572"/>
      <c r="DL68" s="572"/>
      <c r="DM68" s="572"/>
      <c r="DN68" s="572"/>
      <c r="DO68" s="572"/>
      <c r="DP68" s="572"/>
      <c r="DQ68" s="572"/>
      <c r="DR68" s="572"/>
      <c r="DS68" s="572"/>
      <c r="DT68" s="572"/>
      <c r="DU68" s="572"/>
      <c r="DV68" s="572"/>
      <c r="DW68" s="572"/>
      <c r="DX68" s="573"/>
    </row>
    <row r="69" spans="1:128" ht="15" customHeight="1">
      <c r="A69" s="203"/>
      <c r="B69" s="203"/>
      <c r="C69" s="203"/>
      <c r="D69" s="203"/>
      <c r="E69" s="203"/>
      <c r="F69" s="203"/>
      <c r="G69" s="203"/>
      <c r="H69" s="203"/>
      <c r="I69" s="203"/>
      <c r="J69" s="203"/>
      <c r="K69" s="203"/>
      <c r="L69" s="203"/>
      <c r="M69" s="203"/>
      <c r="N69" s="204" t="s">
        <v>601</v>
      </c>
      <c r="O69" s="483"/>
      <c r="P69" s="204" t="s">
        <v>601</v>
      </c>
      <c r="Q69" s="4178" t="s">
        <v>741</v>
      </c>
      <c r="R69" s="4178"/>
      <c r="S69" s="4178"/>
      <c r="T69" s="4178"/>
      <c r="U69" s="4178"/>
      <c r="V69" s="4178"/>
      <c r="W69" s="4178"/>
      <c r="X69" s="480"/>
      <c r="Y69" s="480"/>
      <c r="Z69" s="480"/>
      <c r="AA69" s="480"/>
      <c r="AB69" s="480"/>
      <c r="AC69" s="480"/>
      <c r="AD69" s="480"/>
      <c r="AE69" s="480"/>
      <c r="AF69" s="480"/>
      <c r="AG69" s="480"/>
      <c r="AH69" s="480"/>
      <c r="AI69" s="480"/>
      <c r="AJ69" s="480"/>
      <c r="AK69" s="480"/>
      <c r="AL69" s="480"/>
      <c r="AM69" s="480"/>
      <c r="AN69" s="480"/>
      <c r="AO69" s="480"/>
      <c r="AP69" s="480"/>
      <c r="AQ69" s="480"/>
      <c r="AR69" s="480"/>
      <c r="AS69" s="480"/>
      <c r="AT69" s="480"/>
      <c r="AU69" s="480"/>
      <c r="AV69" s="480"/>
      <c r="AW69" s="480"/>
      <c r="AX69" s="480"/>
      <c r="AY69" s="480"/>
      <c r="AZ69" s="480"/>
      <c r="BA69" s="480"/>
      <c r="BB69" s="480"/>
      <c r="BC69" s="480"/>
      <c r="BD69" s="480"/>
      <c r="BE69" s="480"/>
      <c r="BF69" s="480"/>
      <c r="BG69" s="480"/>
      <c r="BH69" s="480"/>
      <c r="BI69" s="480"/>
      <c r="BJ69" s="480"/>
      <c r="BK69" s="480"/>
      <c r="BL69" s="480"/>
      <c r="BM69" s="480"/>
      <c r="BN69" s="480"/>
      <c r="BO69" s="480"/>
      <c r="BP69" s="480"/>
      <c r="BQ69" s="480"/>
      <c r="BR69" s="480"/>
      <c r="BS69" s="480"/>
      <c r="BT69" s="480"/>
      <c r="BU69" s="480"/>
      <c r="BV69" s="480"/>
      <c r="BW69" s="480"/>
      <c r="BX69" s="480"/>
      <c r="BY69" s="480"/>
      <c r="BZ69" s="480"/>
      <c r="CA69" s="480"/>
      <c r="CB69" s="480"/>
      <c r="CC69" s="480"/>
      <c r="CD69" s="480"/>
      <c r="CE69" s="480"/>
      <c r="CF69" s="480"/>
      <c r="CG69" s="480"/>
      <c r="CH69" s="480"/>
      <c r="CI69" s="480"/>
      <c r="CJ69" s="480"/>
      <c r="CK69" s="480"/>
      <c r="CL69" s="480"/>
      <c r="CM69" s="480"/>
      <c r="CN69" s="480"/>
      <c r="CO69" s="480"/>
      <c r="CP69" s="480"/>
      <c r="CQ69" s="480"/>
      <c r="CR69" s="480"/>
      <c r="CS69" s="480"/>
      <c r="CT69" s="480"/>
      <c r="CU69" s="480"/>
      <c r="CV69" s="480"/>
      <c r="CW69" s="480"/>
      <c r="CX69" s="480"/>
      <c r="CY69" s="480"/>
      <c r="CZ69" s="480"/>
      <c r="DA69" s="480"/>
      <c r="DB69" s="480"/>
      <c r="DC69" s="480"/>
      <c r="DD69" s="480"/>
      <c r="DE69" s="480"/>
      <c r="DF69" s="480"/>
      <c r="DG69" s="480"/>
      <c r="DH69" s="480"/>
      <c r="DI69" s="480"/>
      <c r="DJ69" s="480"/>
      <c r="DK69" s="480"/>
      <c r="DL69" s="480"/>
      <c r="DM69" s="480"/>
      <c r="DN69" s="480"/>
      <c r="DO69" s="480"/>
      <c r="DP69" s="480"/>
      <c r="DQ69" s="480"/>
      <c r="DR69" s="480"/>
      <c r="DS69" s="480"/>
      <c r="DT69" s="480"/>
      <c r="DU69" s="480"/>
      <c r="DV69" s="480"/>
      <c r="DW69" s="480"/>
      <c r="DX69" s="480"/>
    </row>
    <row r="70" spans="1:128" ht="26.25">
      <c r="A70" s="203"/>
      <c r="B70" s="4049" t="s">
        <v>666</v>
      </c>
      <c r="C70" s="4049"/>
      <c r="D70" s="4049"/>
      <c r="E70" s="4049"/>
      <c r="F70" s="4049"/>
      <c r="G70" s="4049"/>
      <c r="H70" s="4049"/>
      <c r="I70" s="4049"/>
      <c r="J70" s="4049"/>
      <c r="K70" s="4049"/>
      <c r="L70" s="4049"/>
      <c r="M70" s="4049"/>
      <c r="N70" s="4050" t="s">
        <v>1461</v>
      </c>
      <c r="O70" s="483"/>
      <c r="P70" s="4050" t="s">
        <v>1461</v>
      </c>
      <c r="Q70" s="4178"/>
      <c r="R70" s="4178"/>
      <c r="S70" s="4178"/>
      <c r="T70" s="4178"/>
      <c r="U70" s="4178"/>
      <c r="V70" s="4178"/>
      <c r="W70" s="4178"/>
      <c r="X70" s="480"/>
      <c r="Y70" s="480"/>
      <c r="Z70" s="480"/>
      <c r="AA70" s="480"/>
      <c r="AB70" s="480"/>
      <c r="AC70" s="480"/>
      <c r="AD70" s="480"/>
      <c r="AE70" s="480"/>
      <c r="AF70" s="480"/>
      <c r="AG70" s="480"/>
      <c r="AH70" s="480"/>
      <c r="AI70" s="480"/>
      <c r="AJ70" s="480"/>
      <c r="AK70" s="480"/>
      <c r="AL70" s="480"/>
      <c r="AM70" s="480"/>
      <c r="AN70" s="480"/>
      <c r="AO70" s="480"/>
      <c r="AP70" s="480"/>
      <c r="AQ70" s="480"/>
      <c r="AR70" s="480"/>
      <c r="AS70" s="480"/>
      <c r="AT70" s="480"/>
      <c r="AU70" s="480"/>
      <c r="AV70" s="480"/>
      <c r="AW70" s="480"/>
      <c r="AX70" s="480"/>
      <c r="AY70" s="480"/>
      <c r="AZ70" s="480"/>
      <c r="BA70" s="480"/>
      <c r="BB70" s="480"/>
      <c r="BC70" s="480"/>
      <c r="BD70" s="480"/>
      <c r="BE70" s="480"/>
      <c r="BF70" s="480"/>
      <c r="BG70" s="480"/>
      <c r="BH70" s="480"/>
      <c r="BI70" s="480"/>
      <c r="BJ70" s="480"/>
      <c r="BK70" s="480"/>
      <c r="BL70" s="480"/>
      <c r="BM70" s="480"/>
      <c r="BN70" s="480"/>
      <c r="BO70" s="480"/>
      <c r="BP70" s="480"/>
      <c r="BQ70" s="480"/>
      <c r="BR70" s="480"/>
      <c r="BS70" s="480"/>
      <c r="BT70" s="480"/>
      <c r="BU70" s="480"/>
      <c r="BV70" s="480"/>
      <c r="BW70" s="480"/>
      <c r="BX70" s="480"/>
      <c r="BY70" s="480"/>
      <c r="BZ70" s="480"/>
      <c r="CA70" s="480"/>
      <c r="CB70" s="480"/>
      <c r="CC70" s="480"/>
      <c r="CD70" s="480"/>
      <c r="CE70" s="480"/>
      <c r="CF70" s="480"/>
      <c r="CG70" s="480"/>
      <c r="CH70" s="480"/>
      <c r="CI70" s="480"/>
      <c r="CJ70" s="480"/>
      <c r="CK70" s="480"/>
      <c r="CL70" s="480"/>
      <c r="CM70" s="480"/>
      <c r="CN70" s="480"/>
      <c r="CO70" s="480"/>
      <c r="CP70" s="480"/>
      <c r="CQ70" s="480"/>
      <c r="CR70" s="480"/>
      <c r="CS70" s="480"/>
      <c r="CT70" s="480"/>
      <c r="CU70" s="480"/>
      <c r="CV70" s="480"/>
      <c r="CW70" s="480"/>
      <c r="CX70" s="480"/>
      <c r="CY70" s="480"/>
      <c r="CZ70" s="480"/>
      <c r="DA70" s="480"/>
      <c r="DB70" s="480"/>
      <c r="DC70" s="480"/>
      <c r="DD70" s="480"/>
      <c r="DE70" s="480"/>
      <c r="DF70" s="480"/>
      <c r="DG70" s="480"/>
      <c r="DH70" s="480"/>
      <c r="DI70" s="480"/>
      <c r="DJ70" s="480"/>
      <c r="DK70" s="480"/>
      <c r="DL70" s="480"/>
      <c r="DM70" s="480"/>
      <c r="DN70" s="480"/>
      <c r="DO70" s="480"/>
      <c r="DP70" s="480"/>
      <c r="DQ70" s="480"/>
      <c r="DR70" s="480"/>
      <c r="DS70" s="480"/>
      <c r="DT70" s="480"/>
      <c r="DU70" s="480"/>
      <c r="DV70" s="480"/>
      <c r="DW70" s="480"/>
      <c r="DX70" s="480"/>
    </row>
    <row r="71" spans="1:128" ht="15" customHeight="1">
      <c r="A71" s="69"/>
      <c r="B71" s="69"/>
      <c r="C71" s="69"/>
      <c r="D71" s="69"/>
      <c r="E71" s="69"/>
      <c r="F71" s="69"/>
      <c r="G71" s="69"/>
      <c r="H71" s="69"/>
      <c r="I71" s="69"/>
      <c r="J71" s="69"/>
      <c r="K71" s="69"/>
      <c r="L71" s="69"/>
      <c r="M71" s="69"/>
      <c r="N71" s="4051"/>
      <c r="O71" s="483"/>
      <c r="P71" s="4051"/>
      <c r="Q71" s="4178"/>
      <c r="R71" s="4178"/>
      <c r="S71" s="4178"/>
      <c r="T71" s="4178"/>
      <c r="U71" s="4178"/>
      <c r="V71" s="4178"/>
      <c r="W71" s="4178"/>
      <c r="X71" s="480"/>
      <c r="Y71" s="480"/>
      <c r="Z71" s="480"/>
      <c r="AA71" s="480"/>
      <c r="AB71" s="480"/>
      <c r="AC71" s="480"/>
      <c r="AD71" s="480"/>
      <c r="AE71" s="480"/>
      <c r="AF71" s="480"/>
      <c r="AG71" s="480"/>
      <c r="AH71" s="480"/>
      <c r="AI71" s="480"/>
      <c r="AJ71" s="480"/>
      <c r="AK71" s="480"/>
      <c r="AL71" s="480"/>
      <c r="AM71" s="480"/>
      <c r="AN71" s="480"/>
      <c r="AO71" s="480"/>
      <c r="AP71" s="480"/>
      <c r="AQ71" s="480"/>
      <c r="AR71" s="480"/>
      <c r="AS71" s="480"/>
      <c r="AT71" s="480"/>
      <c r="AU71" s="480"/>
      <c r="AV71" s="480"/>
      <c r="AW71" s="480"/>
      <c r="AX71" s="480"/>
      <c r="AY71" s="480"/>
      <c r="AZ71" s="480"/>
      <c r="BA71" s="480"/>
      <c r="BB71" s="480"/>
      <c r="BC71" s="480"/>
      <c r="BD71" s="480"/>
      <c r="BE71" s="480"/>
      <c r="BF71" s="480"/>
      <c r="BG71" s="480"/>
      <c r="BH71" s="480"/>
      <c r="BI71" s="480"/>
      <c r="BJ71" s="480"/>
      <c r="BK71" s="480"/>
      <c r="BL71" s="480"/>
      <c r="BM71" s="480"/>
      <c r="BN71" s="480"/>
      <c r="BO71" s="480"/>
      <c r="BP71" s="480"/>
      <c r="BQ71" s="480"/>
      <c r="BR71" s="480"/>
      <c r="BS71" s="480"/>
      <c r="BT71" s="480"/>
      <c r="BU71" s="480"/>
      <c r="BV71" s="480"/>
      <c r="BW71" s="480"/>
      <c r="BX71" s="480"/>
      <c r="BY71" s="480"/>
      <c r="BZ71" s="480"/>
      <c r="CA71" s="480"/>
      <c r="CB71" s="480"/>
      <c r="CC71" s="480"/>
      <c r="CD71" s="480"/>
      <c r="CE71" s="480"/>
      <c r="CF71" s="480"/>
      <c r="CG71" s="480"/>
      <c r="CH71" s="480"/>
      <c r="CI71" s="480"/>
      <c r="CJ71" s="480"/>
      <c r="CK71" s="480"/>
      <c r="CL71" s="480"/>
      <c r="CM71" s="480"/>
      <c r="CN71" s="480"/>
      <c r="CO71" s="480"/>
      <c r="CP71" s="480"/>
      <c r="CQ71" s="480"/>
      <c r="CR71" s="480"/>
      <c r="CS71" s="480"/>
      <c r="CT71" s="480"/>
      <c r="CU71" s="480"/>
      <c r="CV71" s="480"/>
      <c r="CW71" s="480"/>
      <c r="CX71" s="480"/>
      <c r="CY71" s="480"/>
      <c r="CZ71" s="480"/>
      <c r="DA71" s="480"/>
      <c r="DB71" s="480"/>
      <c r="DC71" s="480"/>
      <c r="DD71" s="480"/>
      <c r="DE71" s="480"/>
      <c r="DF71" s="480"/>
      <c r="DG71" s="480"/>
      <c r="DH71" s="480"/>
      <c r="DI71" s="480"/>
      <c r="DJ71" s="480"/>
      <c r="DK71" s="480"/>
      <c r="DL71" s="480"/>
      <c r="DM71" s="480"/>
      <c r="DN71" s="480"/>
      <c r="DO71" s="480"/>
      <c r="DP71" s="480"/>
      <c r="DQ71" s="480"/>
      <c r="DR71" s="480"/>
      <c r="DS71" s="480"/>
      <c r="DT71" s="480"/>
      <c r="DU71" s="480"/>
      <c r="DV71" s="480"/>
      <c r="DW71" s="480"/>
      <c r="DX71" s="480"/>
    </row>
    <row r="72" spans="1:128" s="480" customFormat="1" ht="15.75" thickBot="1">
      <c r="A72" s="615"/>
      <c r="B72" s="615"/>
      <c r="C72" s="615"/>
      <c r="D72" s="615"/>
      <c r="E72" s="615"/>
      <c r="F72" s="615"/>
      <c r="G72" s="615"/>
      <c r="H72" s="615"/>
      <c r="I72" s="615"/>
      <c r="J72" s="615"/>
      <c r="K72" s="615"/>
      <c r="L72" s="615"/>
      <c r="M72" s="615"/>
      <c r="N72" s="615"/>
      <c r="O72" s="483"/>
    </row>
    <row r="73" spans="1:128">
      <c r="A73" s="4009" t="s">
        <v>550</v>
      </c>
      <c r="B73" s="3953" t="s">
        <v>665</v>
      </c>
      <c r="C73" s="3954"/>
      <c r="D73" s="3954"/>
      <c r="E73" s="3954"/>
      <c r="F73" s="3954"/>
      <c r="G73" s="3954"/>
      <c r="H73" s="3954"/>
      <c r="I73" s="3954"/>
      <c r="J73" s="3954"/>
      <c r="K73" s="3954"/>
      <c r="L73" s="3954"/>
      <c r="M73" s="3954"/>
      <c r="N73" s="3957">
        <v>2</v>
      </c>
      <c r="O73" s="483"/>
      <c r="P73" s="3953" t="s">
        <v>665</v>
      </c>
      <c r="Q73" s="3954"/>
      <c r="R73" s="3954"/>
      <c r="S73" s="3954"/>
      <c r="T73" s="3954"/>
      <c r="U73" s="3954"/>
      <c r="V73" s="3954"/>
      <c r="W73" s="3954"/>
      <c r="X73" s="3954"/>
      <c r="Y73" s="3954"/>
      <c r="Z73" s="3954"/>
      <c r="AA73" s="3954"/>
      <c r="AB73" s="3957">
        <v>2</v>
      </c>
      <c r="AC73" s="483"/>
      <c r="AD73" s="3967" t="s">
        <v>550</v>
      </c>
      <c r="AE73" s="3951"/>
      <c r="AF73" s="3952"/>
      <c r="AG73" s="3952"/>
      <c r="AH73" s="3952"/>
      <c r="AI73" s="3952"/>
      <c r="AJ73" s="3952"/>
      <c r="AK73" s="3952"/>
      <c r="AL73" s="3952"/>
      <c r="AM73" s="3952"/>
      <c r="AN73" s="3952"/>
      <c r="AO73" s="3952"/>
      <c r="AP73" s="3952"/>
      <c r="AQ73" s="3952"/>
      <c r="AR73" s="3952"/>
      <c r="AS73" s="3952"/>
      <c r="AT73" s="3952"/>
      <c r="AU73" s="3952"/>
      <c r="AV73" s="3952"/>
      <c r="AW73" s="3952"/>
      <c r="AX73" s="3952"/>
      <c r="AY73" s="3952"/>
      <c r="AZ73" s="3952"/>
      <c r="BA73" s="3952"/>
      <c r="BB73" s="3952"/>
      <c r="BC73" s="3952"/>
      <c r="BD73" s="3952"/>
      <c r="BE73" s="3952"/>
      <c r="BF73" s="3952"/>
      <c r="BG73" s="3952"/>
      <c r="BH73" s="3952"/>
      <c r="BI73" s="3952"/>
      <c r="BJ73" s="3952"/>
      <c r="BK73" s="3952"/>
      <c r="BL73" s="3952"/>
      <c r="BM73" s="3952"/>
      <c r="BN73" s="3952"/>
      <c r="BO73" s="3952"/>
      <c r="BP73" s="3952"/>
      <c r="BQ73" s="3952"/>
      <c r="BR73" s="3952"/>
      <c r="BS73" s="3952"/>
      <c r="BT73" s="3952"/>
      <c r="BU73" s="3952"/>
      <c r="BV73" s="3952"/>
      <c r="BW73" s="3952"/>
      <c r="BX73" s="3952"/>
      <c r="BY73" s="3952"/>
      <c r="BZ73" s="3952"/>
      <c r="CA73" s="3952"/>
      <c r="CB73" s="3952"/>
      <c r="CC73" s="3952"/>
      <c r="CD73" s="3952"/>
      <c r="CE73" s="3952"/>
      <c r="CF73" s="3952"/>
      <c r="CG73" s="3952"/>
      <c r="CH73" s="3952"/>
      <c r="CI73" s="3952"/>
      <c r="CJ73" s="3952"/>
      <c r="CK73" s="3952"/>
      <c r="CL73" s="3952"/>
      <c r="CM73" s="3952"/>
      <c r="CN73" s="3952"/>
      <c r="CO73" s="3952"/>
      <c r="CP73" s="3952"/>
      <c r="CQ73" s="3952"/>
      <c r="CR73" s="3952"/>
      <c r="CS73" s="3952"/>
      <c r="CT73" s="3952"/>
      <c r="CU73" s="3952"/>
      <c r="CV73" s="3952"/>
      <c r="CW73" s="3952"/>
      <c r="CX73" s="3952"/>
      <c r="CY73" s="3952"/>
      <c r="CZ73" s="3952"/>
      <c r="DA73" s="3952"/>
      <c r="DB73" s="3952"/>
      <c r="DC73" s="3952"/>
      <c r="DD73" s="3952"/>
      <c r="DE73" s="3952"/>
      <c r="DF73" s="3952"/>
      <c r="DG73" s="3952"/>
      <c r="DH73" s="3952"/>
      <c r="DI73" s="3952"/>
      <c r="DJ73" s="3952"/>
      <c r="DK73" s="3952"/>
      <c r="DL73" s="3952"/>
      <c r="DM73" s="3952"/>
      <c r="DN73" s="3952"/>
      <c r="DO73" s="3952"/>
      <c r="DP73" s="3952"/>
      <c r="DQ73" s="3952"/>
      <c r="DR73" s="3952"/>
      <c r="DS73" s="3952"/>
      <c r="DT73" s="3952"/>
      <c r="DU73" s="3952"/>
      <c r="DV73" s="3952"/>
      <c r="DW73" s="3952"/>
      <c r="DX73" s="3952"/>
    </row>
    <row r="74" spans="1:128" ht="19.5" thickBot="1">
      <c r="A74" s="4010"/>
      <c r="B74" s="3955"/>
      <c r="C74" s="3956"/>
      <c r="D74" s="3956"/>
      <c r="E74" s="3956"/>
      <c r="F74" s="3956"/>
      <c r="G74" s="3956"/>
      <c r="H74" s="3956"/>
      <c r="I74" s="3956"/>
      <c r="J74" s="3956"/>
      <c r="K74" s="3956"/>
      <c r="L74" s="3956"/>
      <c r="M74" s="3956"/>
      <c r="N74" s="3958"/>
      <c r="O74" s="483"/>
      <c r="P74" s="3955"/>
      <c r="Q74" s="3956"/>
      <c r="R74" s="3956"/>
      <c r="S74" s="3956"/>
      <c r="T74" s="3956"/>
      <c r="U74" s="3956"/>
      <c r="V74" s="3956"/>
      <c r="W74" s="3956"/>
      <c r="X74" s="3956"/>
      <c r="Y74" s="3956"/>
      <c r="Z74" s="3956"/>
      <c r="AA74" s="3956"/>
      <c r="AB74" s="3958"/>
      <c r="AC74" s="483"/>
      <c r="AD74" s="3968"/>
      <c r="AF74" s="3969" t="s">
        <v>641</v>
      </c>
      <c r="AG74" s="3969"/>
      <c r="AH74" s="3969"/>
      <c r="AI74" s="3969"/>
      <c r="AJ74" s="3969"/>
      <c r="AK74" s="3969"/>
      <c r="AL74" s="3969"/>
      <c r="AM74" s="3969"/>
      <c r="AN74" s="3969"/>
      <c r="AO74" s="3969"/>
      <c r="AP74" s="3969"/>
      <c r="AQ74" s="3969"/>
      <c r="AR74" s="3969"/>
      <c r="AT74" s="616" t="s">
        <v>664</v>
      </c>
      <c r="AU74" s="616"/>
      <c r="AV74" s="616"/>
      <c r="AW74" s="616"/>
      <c r="AX74" s="616"/>
      <c r="AY74" s="616"/>
      <c r="AZ74" s="616"/>
      <c r="BA74" s="616"/>
      <c r="BB74" s="616"/>
      <c r="BQ74" s="4107" t="s">
        <v>207</v>
      </c>
      <c r="BR74" s="4108"/>
      <c r="BS74" s="4123" t="s">
        <v>650</v>
      </c>
      <c r="BT74" s="4124"/>
      <c r="CE74" s="4107" t="s">
        <v>207</v>
      </c>
      <c r="CF74" s="4108"/>
      <c r="CG74" s="4123" t="s">
        <v>650</v>
      </c>
      <c r="CH74" s="4124"/>
      <c r="CS74" s="4107" t="s">
        <v>207</v>
      </c>
      <c r="CT74" s="4108"/>
      <c r="CU74" s="4123" t="s">
        <v>650</v>
      </c>
      <c r="CV74" s="4124"/>
      <c r="DG74" s="4107" t="s">
        <v>207</v>
      </c>
      <c r="DH74" s="4108"/>
      <c r="DI74" s="4123" t="s">
        <v>650</v>
      </c>
      <c r="DJ74" s="4124"/>
      <c r="DU74" s="4107" t="s">
        <v>207</v>
      </c>
      <c r="DV74" s="4108"/>
      <c r="DW74" s="4123" t="s">
        <v>650</v>
      </c>
      <c r="DX74" s="4124"/>
    </row>
    <row r="75" spans="1:128" ht="24" thickBot="1">
      <c r="A75" s="4010"/>
      <c r="B75" s="3955"/>
      <c r="C75" s="3956"/>
      <c r="D75" s="3956"/>
      <c r="E75" s="3956"/>
      <c r="F75" s="3956"/>
      <c r="G75" s="3956"/>
      <c r="H75" s="3956"/>
      <c r="I75" s="3956"/>
      <c r="J75" s="3956"/>
      <c r="K75" s="3956"/>
      <c r="L75" s="3956"/>
      <c r="M75" s="3956"/>
      <c r="N75" s="3958"/>
      <c r="O75" s="483"/>
      <c r="P75" s="3955"/>
      <c r="Q75" s="3956"/>
      <c r="R75" s="3956"/>
      <c r="S75" s="3956"/>
      <c r="T75" s="3956"/>
      <c r="U75" s="3956"/>
      <c r="V75" s="3956"/>
      <c r="W75" s="3956"/>
      <c r="X75" s="3956"/>
      <c r="Y75" s="3956"/>
      <c r="Z75" s="3956"/>
      <c r="AA75" s="3956"/>
      <c r="AB75" s="3958"/>
      <c r="AC75" s="483"/>
      <c r="AD75" s="3970" t="s">
        <v>640</v>
      </c>
      <c r="AF75" s="617" t="s">
        <v>639</v>
      </c>
      <c r="AG75" s="480"/>
      <c r="AH75" s="480"/>
      <c r="AI75" s="480"/>
      <c r="AJ75" s="618" t="s">
        <v>570</v>
      </c>
      <c r="AK75" s="480"/>
      <c r="AL75" s="480"/>
      <c r="AM75" s="480"/>
      <c r="AN75" s="480"/>
      <c r="AO75" s="480"/>
      <c r="AP75" s="480"/>
      <c r="AQ75" s="480"/>
      <c r="AR75" s="480"/>
      <c r="AT75" s="4121" t="s">
        <v>663</v>
      </c>
      <c r="AU75" s="4122"/>
      <c r="AV75" s="4122"/>
      <c r="AW75" s="4122"/>
      <c r="AX75" s="4122"/>
      <c r="AY75" s="4122"/>
      <c r="AZ75" s="4122"/>
      <c r="BA75" s="4122"/>
      <c r="BB75" s="4122"/>
      <c r="BC75" s="619"/>
      <c r="BD75" s="619"/>
      <c r="BE75" s="619"/>
      <c r="BF75" s="555"/>
      <c r="BH75" s="4109" t="s">
        <v>445</v>
      </c>
      <c r="BI75" s="4110"/>
      <c r="BJ75" s="4110"/>
      <c r="BK75" s="4110"/>
      <c r="BL75" s="4110"/>
      <c r="BM75" s="4110"/>
      <c r="BN75" s="4110"/>
      <c r="BO75" s="4110"/>
      <c r="BP75" s="4110"/>
      <c r="BQ75" s="4125" t="s">
        <v>210</v>
      </c>
      <c r="BR75" s="4126"/>
      <c r="BS75" s="4100">
        <v>20</v>
      </c>
      <c r="BT75" s="4101"/>
      <c r="BV75" s="4111" t="s">
        <v>433</v>
      </c>
      <c r="BW75" s="4112"/>
      <c r="BX75" s="4112"/>
      <c r="BY75" s="4112"/>
      <c r="BZ75" s="4112"/>
      <c r="CA75" s="4112"/>
      <c r="CB75" s="4112"/>
      <c r="CC75" s="4112"/>
      <c r="CD75" s="4112"/>
      <c r="CE75" s="4125" t="s">
        <v>490</v>
      </c>
      <c r="CF75" s="4126"/>
      <c r="CG75" s="4100">
        <v>16</v>
      </c>
      <c r="CH75" s="4101"/>
      <c r="CJ75" s="4119" t="s">
        <v>453</v>
      </c>
      <c r="CK75" s="4120"/>
      <c r="CL75" s="4120"/>
      <c r="CM75" s="4120"/>
      <c r="CN75" s="4120"/>
      <c r="CO75" s="4120"/>
      <c r="CP75" s="4120"/>
      <c r="CQ75" s="4120"/>
      <c r="CR75" s="4120"/>
      <c r="CS75" s="4125" t="s">
        <v>212</v>
      </c>
      <c r="CT75" s="4126"/>
      <c r="CU75" s="4100">
        <v>5</v>
      </c>
      <c r="CV75" s="4101"/>
      <c r="CX75" s="4119" t="s">
        <v>461</v>
      </c>
      <c r="CY75" s="4120"/>
      <c r="CZ75" s="4120"/>
      <c r="DA75" s="4120"/>
      <c r="DB75" s="4120"/>
      <c r="DC75" s="4120"/>
      <c r="DD75" s="4120"/>
      <c r="DE75" s="4120"/>
      <c r="DF75" s="4120"/>
      <c r="DG75" s="4125" t="s">
        <v>212</v>
      </c>
      <c r="DH75" s="4126"/>
      <c r="DI75" s="4100">
        <v>7</v>
      </c>
      <c r="DJ75" s="4101"/>
      <c r="DK75" s="619"/>
      <c r="DL75" s="4113" t="s">
        <v>216</v>
      </c>
      <c r="DM75" s="4114"/>
      <c r="DN75" s="4114"/>
      <c r="DO75" s="4114"/>
      <c r="DP75" s="4114"/>
      <c r="DQ75" s="4114"/>
      <c r="DR75" s="4114"/>
      <c r="DS75" s="4114"/>
      <c r="DT75" s="4114"/>
      <c r="DU75" s="4125" t="s">
        <v>212</v>
      </c>
      <c r="DV75" s="4126"/>
      <c r="DW75" s="4100">
        <v>4.5</v>
      </c>
      <c r="DX75" s="4101"/>
    </row>
    <row r="76" spans="1:128" ht="24" thickBot="1">
      <c r="A76" s="3941"/>
      <c r="B76" s="4014" t="s">
        <v>662</v>
      </c>
      <c r="C76" s="4015"/>
      <c r="D76" s="4015"/>
      <c r="E76" s="4015"/>
      <c r="F76" s="4015"/>
      <c r="G76" s="4015"/>
      <c r="H76" s="4015"/>
      <c r="I76" s="4015"/>
      <c r="J76" s="4015"/>
      <c r="K76" s="4015"/>
      <c r="L76" s="4015"/>
      <c r="M76" s="4015"/>
      <c r="N76" s="4016"/>
      <c r="O76" s="483"/>
      <c r="P76" s="3981" t="s">
        <v>622</v>
      </c>
      <c r="Q76" s="3982"/>
      <c r="R76" s="3982"/>
      <c r="S76" s="3982"/>
      <c r="T76" s="3982"/>
      <c r="U76" s="3982"/>
      <c r="V76" s="3982"/>
      <c r="W76" s="3982"/>
      <c r="X76" s="3982"/>
      <c r="Y76" s="3982"/>
      <c r="Z76" s="3982"/>
      <c r="AA76" s="3982"/>
      <c r="AB76" s="3983"/>
      <c r="AC76" s="483"/>
      <c r="AD76" s="3970"/>
      <c r="AF76" s="620" t="s">
        <v>570</v>
      </c>
      <c r="AG76" s="3959" t="s">
        <v>633</v>
      </c>
      <c r="AH76" s="3959"/>
      <c r="AI76" s="3960"/>
      <c r="AJ76" s="620" t="s">
        <v>570</v>
      </c>
      <c r="AK76" s="3959" t="s">
        <v>661</v>
      </c>
      <c r="AL76" s="3959"/>
      <c r="AM76" s="3960"/>
      <c r="AN76" s="620" t="s">
        <v>570</v>
      </c>
      <c r="AO76" s="3959" t="s">
        <v>1427</v>
      </c>
      <c r="AP76" s="3959"/>
      <c r="AQ76" s="3960"/>
      <c r="AT76" s="4115" t="s">
        <v>660</v>
      </c>
      <c r="AU76" s="4116"/>
      <c r="AV76" s="4116"/>
      <c r="AW76" s="4116"/>
      <c r="AX76" s="4116"/>
      <c r="AY76" s="4116"/>
      <c r="AZ76" s="4116"/>
      <c r="BA76" s="4116"/>
      <c r="BB76" s="4116"/>
      <c r="BC76" s="619"/>
      <c r="BD76" s="619"/>
      <c r="BE76" s="619"/>
      <c r="BF76" s="555"/>
      <c r="BV76" s="206"/>
      <c r="BW76" s="206"/>
      <c r="BX76" s="206"/>
      <c r="BY76" s="206"/>
      <c r="BZ76" s="206"/>
      <c r="CA76" s="206"/>
      <c r="CB76" s="206"/>
      <c r="CC76" s="206"/>
      <c r="CD76" s="206"/>
      <c r="CE76" s="480"/>
      <c r="CF76" s="480"/>
      <c r="CG76" s="480"/>
      <c r="CH76" s="480"/>
      <c r="CJ76" s="206"/>
      <c r="CK76" s="206"/>
      <c r="CL76" s="206"/>
      <c r="CM76" s="206"/>
      <c r="CN76" s="206"/>
      <c r="CO76" s="206"/>
      <c r="CP76" s="206"/>
      <c r="CQ76" s="206"/>
      <c r="CR76" s="206"/>
      <c r="CS76" s="480"/>
      <c r="CT76" s="480"/>
      <c r="CU76" s="480"/>
      <c r="CV76" s="480"/>
      <c r="CX76" s="206"/>
      <c r="CY76" s="206"/>
      <c r="CZ76" s="206"/>
      <c r="DA76" s="206"/>
      <c r="DB76" s="206"/>
      <c r="DC76" s="206"/>
      <c r="DD76" s="206"/>
      <c r="DE76" s="206"/>
      <c r="DF76" s="206"/>
      <c r="DG76" s="480"/>
      <c r="DH76" s="480"/>
      <c r="DI76" s="480"/>
      <c r="DJ76" s="480"/>
      <c r="DK76" s="480"/>
      <c r="DL76" s="206"/>
      <c r="DM76" s="206"/>
      <c r="DN76" s="206"/>
      <c r="DO76" s="206"/>
      <c r="DP76" s="206"/>
      <c r="DQ76" s="206"/>
      <c r="DR76" s="206"/>
      <c r="DS76" s="206"/>
      <c r="DT76" s="206"/>
      <c r="DU76" s="480"/>
      <c r="DV76" s="480"/>
      <c r="DW76" s="205"/>
      <c r="DX76" s="205"/>
    </row>
    <row r="77" spans="1:128" ht="23.25">
      <c r="A77" s="3941"/>
      <c r="B77" s="4014"/>
      <c r="C77" s="4015"/>
      <c r="D77" s="4015"/>
      <c r="E77" s="4015"/>
      <c r="F77" s="4015"/>
      <c r="G77" s="4015"/>
      <c r="H77" s="4015"/>
      <c r="I77" s="4015"/>
      <c r="J77" s="4015"/>
      <c r="K77" s="4015"/>
      <c r="L77" s="4015"/>
      <c r="M77" s="4015"/>
      <c r="N77" s="4016"/>
      <c r="O77" s="483"/>
      <c r="P77" s="621" t="s">
        <v>570</v>
      </c>
      <c r="Q77" s="215" t="s">
        <v>621</v>
      </c>
      <c r="R77" s="506"/>
      <c r="S77" s="507"/>
      <c r="T77" s="508"/>
      <c r="U77" s="509"/>
      <c r="V77" s="510"/>
      <c r="W77" s="511"/>
      <c r="X77" s="512"/>
      <c r="Y77" s="508"/>
      <c r="Z77" s="513"/>
      <c r="AA77" s="514"/>
      <c r="AB77" s="515"/>
      <c r="AC77" s="483"/>
      <c r="AD77" s="3970"/>
      <c r="AF77" s="620" t="s">
        <v>570</v>
      </c>
      <c r="AG77" s="3959" t="s">
        <v>633</v>
      </c>
      <c r="AH77" s="3959"/>
      <c r="AI77" s="3960"/>
      <c r="AJ77" s="620" t="s">
        <v>570</v>
      </c>
      <c r="AK77" s="3959" t="s">
        <v>659</v>
      </c>
      <c r="AL77" s="3959"/>
      <c r="AM77" s="3960"/>
      <c r="AN77" s="620" t="s">
        <v>570</v>
      </c>
      <c r="AO77" s="3959" t="s">
        <v>1428</v>
      </c>
      <c r="AP77" s="3959"/>
      <c r="AQ77" s="3960"/>
      <c r="AT77" s="4117" t="s">
        <v>658</v>
      </c>
      <c r="AU77" s="4118"/>
      <c r="AV77" s="4118"/>
      <c r="AW77" s="4118"/>
      <c r="AX77" s="4118"/>
      <c r="AY77" s="4118"/>
      <c r="AZ77" s="4118"/>
      <c r="BA77" s="4118"/>
      <c r="BB77" s="4118"/>
      <c r="BC77" s="619"/>
      <c r="BD77" s="619"/>
      <c r="BE77" s="619"/>
      <c r="BF77" s="555"/>
      <c r="BH77" s="4109" t="s">
        <v>444</v>
      </c>
      <c r="BI77" s="4110"/>
      <c r="BJ77" s="4110"/>
      <c r="BK77" s="4110"/>
      <c r="BL77" s="4110"/>
      <c r="BM77" s="4110"/>
      <c r="BN77" s="4110"/>
      <c r="BO77" s="4110"/>
      <c r="BP77" s="4110"/>
      <c r="BQ77" s="4125" t="s">
        <v>210</v>
      </c>
      <c r="BR77" s="4126"/>
      <c r="BS77" s="4100">
        <v>24</v>
      </c>
      <c r="BT77" s="4101"/>
      <c r="BV77" s="4111" t="s">
        <v>436</v>
      </c>
      <c r="BW77" s="4112"/>
      <c r="BX77" s="4112"/>
      <c r="BY77" s="4112"/>
      <c r="BZ77" s="4112"/>
      <c r="CA77" s="4112"/>
      <c r="CB77" s="4112"/>
      <c r="CC77" s="4112"/>
      <c r="CD77" s="4112"/>
      <c r="CE77" s="4125" t="s">
        <v>490</v>
      </c>
      <c r="CF77" s="4126"/>
      <c r="CG77" s="4100">
        <v>20</v>
      </c>
      <c r="CH77" s="4101"/>
      <c r="CJ77" s="4119" t="s">
        <v>451</v>
      </c>
      <c r="CK77" s="4120"/>
      <c r="CL77" s="4120"/>
      <c r="CM77" s="4120"/>
      <c r="CN77" s="4120"/>
      <c r="CO77" s="4120"/>
      <c r="CP77" s="4120"/>
      <c r="CQ77" s="4120"/>
      <c r="CR77" s="4120"/>
      <c r="CS77" s="4125" t="s">
        <v>212</v>
      </c>
      <c r="CT77" s="4126"/>
      <c r="CU77" s="4100">
        <v>5</v>
      </c>
      <c r="CV77" s="4101"/>
      <c r="CX77" s="4119" t="s">
        <v>462</v>
      </c>
      <c r="CY77" s="4120"/>
      <c r="CZ77" s="4120"/>
      <c r="DA77" s="4120"/>
      <c r="DB77" s="4120"/>
      <c r="DC77" s="4120"/>
      <c r="DD77" s="4120"/>
      <c r="DE77" s="4120"/>
      <c r="DF77" s="4120"/>
      <c r="DG77" s="4125" t="s">
        <v>212</v>
      </c>
      <c r="DH77" s="4126"/>
      <c r="DI77" s="4100">
        <v>8</v>
      </c>
      <c r="DJ77" s="4101"/>
      <c r="DK77" s="619"/>
      <c r="DL77" s="4113" t="s">
        <v>469</v>
      </c>
      <c r="DM77" s="4114"/>
      <c r="DN77" s="4114"/>
      <c r="DO77" s="4114"/>
      <c r="DP77" s="4114"/>
      <c r="DQ77" s="4114"/>
      <c r="DR77" s="4114"/>
      <c r="DS77" s="4114"/>
      <c r="DT77" s="4114"/>
      <c r="DU77" s="4125" t="s">
        <v>212</v>
      </c>
      <c r="DV77" s="4126"/>
      <c r="DW77" s="4100">
        <v>2.5</v>
      </c>
      <c r="DX77" s="4101"/>
    </row>
    <row r="78" spans="1:128" ht="24" thickBot="1">
      <c r="A78" s="3941"/>
      <c r="B78" s="4014"/>
      <c r="C78" s="4015"/>
      <c r="D78" s="4015"/>
      <c r="E78" s="4015"/>
      <c r="F78" s="4015"/>
      <c r="G78" s="4015"/>
      <c r="H78" s="4015"/>
      <c r="I78" s="4015"/>
      <c r="J78" s="4015"/>
      <c r="K78" s="4015"/>
      <c r="L78" s="4015"/>
      <c r="M78" s="4015"/>
      <c r="N78" s="4016"/>
      <c r="O78" s="483"/>
      <c r="P78" s="622" t="s">
        <v>569</v>
      </c>
      <c r="Q78" s="214" t="s">
        <v>647</v>
      </c>
      <c r="R78" s="506"/>
      <c r="S78" s="507"/>
      <c r="T78" s="508"/>
      <c r="U78" s="509"/>
      <c r="V78" s="510"/>
      <c r="W78" s="511"/>
      <c r="X78" s="512"/>
      <c r="Y78" s="508"/>
      <c r="Z78" s="513"/>
      <c r="AA78" s="514"/>
      <c r="AB78" s="515"/>
      <c r="AC78" s="483"/>
      <c r="AD78" s="3970"/>
      <c r="AF78" s="620" t="s">
        <v>570</v>
      </c>
      <c r="AG78" s="3959" t="s">
        <v>636</v>
      </c>
      <c r="AH78" s="3959"/>
      <c r="AI78" s="3960"/>
      <c r="AJ78" s="620" t="s">
        <v>570</v>
      </c>
      <c r="AK78" s="3959" t="s">
        <v>657</v>
      </c>
      <c r="AL78" s="3959"/>
      <c r="AM78" s="3960"/>
      <c r="AN78" s="620" t="s">
        <v>570</v>
      </c>
      <c r="AO78" s="3959" t="s">
        <v>1429</v>
      </c>
      <c r="AP78" s="3959"/>
      <c r="AQ78" s="3960"/>
      <c r="AT78" s="4134" t="s">
        <v>656</v>
      </c>
      <c r="AU78" s="4135"/>
      <c r="AV78" s="4135"/>
      <c r="AW78" s="4135"/>
      <c r="AX78" s="4135"/>
      <c r="AY78" s="4135"/>
      <c r="AZ78" s="4135"/>
      <c r="BA78" s="4135"/>
      <c r="BB78" s="4135"/>
      <c r="BC78" s="619"/>
      <c r="BD78" s="619"/>
      <c r="BE78" s="619"/>
      <c r="BF78" s="555"/>
      <c r="BH78" s="206"/>
      <c r="BI78" s="206"/>
      <c r="BJ78" s="206"/>
      <c r="BK78" s="206"/>
      <c r="BL78" s="206"/>
      <c r="BM78" s="206"/>
      <c r="BN78" s="206"/>
      <c r="BO78" s="206"/>
      <c r="BP78" s="206"/>
      <c r="CG78" s="480"/>
      <c r="CH78" s="480"/>
      <c r="CJ78" s="206"/>
      <c r="CK78" s="206"/>
      <c r="CL78" s="206"/>
      <c r="CM78" s="206"/>
      <c r="CN78" s="206"/>
      <c r="CO78" s="206"/>
      <c r="CP78" s="206"/>
      <c r="CQ78" s="206"/>
      <c r="CR78" s="206"/>
      <c r="CS78" s="480"/>
      <c r="CT78" s="480"/>
      <c r="CU78" s="480"/>
      <c r="CV78" s="480"/>
      <c r="CX78" s="206"/>
      <c r="CY78" s="206"/>
      <c r="CZ78" s="206"/>
      <c r="DA78" s="206"/>
      <c r="DB78" s="206"/>
      <c r="DC78" s="206"/>
      <c r="DD78" s="206"/>
      <c r="DE78" s="206"/>
      <c r="DF78" s="206"/>
      <c r="DG78" s="480"/>
      <c r="DH78" s="480"/>
      <c r="DI78" s="480"/>
      <c r="DJ78" s="480"/>
      <c r="DK78" s="480"/>
      <c r="DL78" s="206"/>
      <c r="DM78" s="206"/>
      <c r="DN78" s="206"/>
      <c r="DO78" s="206"/>
      <c r="DP78" s="206"/>
      <c r="DQ78" s="206"/>
      <c r="DR78" s="206"/>
      <c r="DS78" s="206"/>
      <c r="DT78" s="206"/>
      <c r="DU78" s="480"/>
      <c r="DV78" s="480"/>
      <c r="DW78" s="205"/>
      <c r="DX78" s="205"/>
    </row>
    <row r="79" spans="1:128" ht="23.25">
      <c r="A79" s="3941"/>
      <c r="B79" s="4136" t="s">
        <v>440</v>
      </c>
      <c r="C79" s="4059"/>
      <c r="D79" s="4059"/>
      <c r="E79" s="4059"/>
      <c r="F79" s="4059"/>
      <c r="G79" s="4059"/>
      <c r="H79" s="4059"/>
      <c r="I79" s="4059"/>
      <c r="J79" s="4059"/>
      <c r="K79" s="620" t="s">
        <v>570</v>
      </c>
      <c r="L79" s="3959" t="s">
        <v>633</v>
      </c>
      <c r="M79" s="3959"/>
      <c r="N79" s="3960"/>
      <c r="O79" s="483"/>
      <c r="P79" s="623" t="s">
        <v>602</v>
      </c>
      <c r="Q79" s="213" t="s">
        <v>646</v>
      </c>
      <c r="R79" s="506"/>
      <c r="S79" s="507"/>
      <c r="T79" s="508"/>
      <c r="U79" s="509"/>
      <c r="V79" s="510"/>
      <c r="W79" s="511"/>
      <c r="X79" s="512"/>
      <c r="Y79" s="508"/>
      <c r="Z79" s="513"/>
      <c r="AA79" s="514"/>
      <c r="AB79" s="515"/>
      <c r="AC79" s="483"/>
      <c r="AD79" s="3970"/>
      <c r="AF79" s="620" t="s">
        <v>570</v>
      </c>
      <c r="AG79" s="3959" t="s">
        <v>635</v>
      </c>
      <c r="AH79" s="3959"/>
      <c r="AI79" s="3960"/>
      <c r="AJ79" s="620" t="s">
        <v>570</v>
      </c>
      <c r="AK79" s="3959" t="s">
        <v>655</v>
      </c>
      <c r="AL79" s="3959"/>
      <c r="AM79" s="3960"/>
      <c r="AN79" s="620"/>
      <c r="AO79" s="3959"/>
      <c r="AP79" s="3959"/>
      <c r="AQ79" s="3960"/>
      <c r="AT79" s="4132" t="s">
        <v>654</v>
      </c>
      <c r="AU79" s="4133"/>
      <c r="AV79" s="4133"/>
      <c r="AW79" s="4133"/>
      <c r="AX79" s="4133"/>
      <c r="AY79" s="4133"/>
      <c r="AZ79" s="4133"/>
      <c r="BA79" s="4133"/>
      <c r="BB79" s="4133"/>
      <c r="BC79" s="619"/>
      <c r="BD79" s="619"/>
      <c r="BE79" s="619"/>
      <c r="BF79" s="555"/>
      <c r="BH79" s="4109" t="s">
        <v>211</v>
      </c>
      <c r="BI79" s="4110"/>
      <c r="BJ79" s="4110"/>
      <c r="BK79" s="4110"/>
      <c r="BL79" s="4110"/>
      <c r="BM79" s="4110"/>
      <c r="BN79" s="4110"/>
      <c r="BO79" s="4110"/>
      <c r="BP79" s="4110"/>
      <c r="BQ79" s="4125" t="s">
        <v>212</v>
      </c>
      <c r="BR79" s="4126"/>
      <c r="BS79" s="4100">
        <v>3</v>
      </c>
      <c r="BT79" s="4101"/>
      <c r="BV79" s="4111" t="s">
        <v>435</v>
      </c>
      <c r="BW79" s="4112"/>
      <c r="BX79" s="4112"/>
      <c r="BY79" s="4112"/>
      <c r="BZ79" s="4112"/>
      <c r="CA79" s="4112"/>
      <c r="CB79" s="4112"/>
      <c r="CC79" s="4112"/>
      <c r="CD79" s="4112"/>
      <c r="CE79" s="4125" t="s">
        <v>490</v>
      </c>
      <c r="CF79" s="4126"/>
      <c r="CG79" s="4100">
        <v>12</v>
      </c>
      <c r="CH79" s="4101"/>
      <c r="CJ79" s="4119" t="s">
        <v>454</v>
      </c>
      <c r="CK79" s="4120"/>
      <c r="CL79" s="4120"/>
      <c r="CM79" s="4120"/>
      <c r="CN79" s="4120"/>
      <c r="CO79" s="4120"/>
      <c r="CP79" s="4120"/>
      <c r="CQ79" s="4120"/>
      <c r="CR79" s="4120"/>
      <c r="CS79" s="4157" t="s">
        <v>212</v>
      </c>
      <c r="CT79" s="4158"/>
      <c r="CU79" s="4100">
        <v>4</v>
      </c>
      <c r="CV79" s="4048"/>
      <c r="CX79" s="4119" t="s">
        <v>463</v>
      </c>
      <c r="CY79" s="4120"/>
      <c r="CZ79" s="4120"/>
      <c r="DA79" s="4120"/>
      <c r="DB79" s="4120"/>
      <c r="DC79" s="4120"/>
      <c r="DD79" s="4120"/>
      <c r="DE79" s="4120"/>
      <c r="DF79" s="4120"/>
      <c r="DG79" s="4125" t="s">
        <v>212</v>
      </c>
      <c r="DH79" s="4126"/>
      <c r="DI79" s="4100">
        <v>4</v>
      </c>
      <c r="DJ79" s="4101"/>
      <c r="DK79" s="619"/>
      <c r="DL79" s="624" t="s">
        <v>221</v>
      </c>
      <c r="DM79" s="625"/>
      <c r="DN79" s="625"/>
      <c r="DO79" s="625"/>
      <c r="DP79" s="625"/>
      <c r="DQ79" s="625"/>
      <c r="DR79" s="625"/>
      <c r="DU79" s="626"/>
      <c r="DV79" s="626"/>
      <c r="DW79" s="207"/>
      <c r="DX79" s="207"/>
    </row>
    <row r="80" spans="1:128" ht="24" thickBot="1">
      <c r="A80" s="3941"/>
      <c r="B80" s="4107" t="s">
        <v>207</v>
      </c>
      <c r="C80" s="4108"/>
      <c r="D80" s="4123" t="s">
        <v>650</v>
      </c>
      <c r="E80" s="4124"/>
      <c r="F80" s="627"/>
      <c r="G80" s="4127" t="s">
        <v>506</v>
      </c>
      <c r="H80" s="4127"/>
      <c r="I80" s="4127"/>
      <c r="J80" s="4127"/>
      <c r="K80" s="4128"/>
      <c r="L80" s="4129" t="s">
        <v>208</v>
      </c>
      <c r="M80" s="4130"/>
      <c r="N80" s="4131"/>
      <c r="O80" s="483"/>
      <c r="P80" s="628" t="s">
        <v>603</v>
      </c>
      <c r="Q80" s="212" t="s">
        <v>645</v>
      </c>
      <c r="R80" s="506"/>
      <c r="S80" s="507"/>
      <c r="T80" s="508"/>
      <c r="U80" s="509"/>
      <c r="V80" s="510"/>
      <c r="W80" s="511"/>
      <c r="X80" s="512"/>
      <c r="Y80" s="508"/>
      <c r="Z80" s="513"/>
      <c r="AA80" s="514"/>
      <c r="AB80" s="515"/>
      <c r="AC80" s="483"/>
      <c r="AD80" s="3970"/>
      <c r="AF80" s="620" t="s">
        <v>570</v>
      </c>
      <c r="AG80" s="3959" t="s">
        <v>632</v>
      </c>
      <c r="AH80" s="3959"/>
      <c r="AI80" s="3960"/>
      <c r="AJ80" s="620"/>
      <c r="AK80" s="3959"/>
      <c r="AL80" s="3959"/>
      <c r="AM80" s="3960"/>
      <c r="AN80" s="620"/>
      <c r="AO80" s="3959"/>
      <c r="AP80" s="3959"/>
      <c r="AQ80" s="3960"/>
      <c r="AT80" s="4137" t="s">
        <v>653</v>
      </c>
      <c r="AU80" s="4138"/>
      <c r="AV80" s="4138"/>
      <c r="AW80" s="4138"/>
      <c r="AX80" s="4138"/>
      <c r="AY80" s="4138"/>
      <c r="AZ80" s="4138"/>
      <c r="BA80" s="4138"/>
      <c r="BB80" s="4138"/>
      <c r="BC80" s="619"/>
      <c r="BD80" s="619"/>
      <c r="BE80" s="619"/>
      <c r="BF80" s="555"/>
      <c r="BH80" s="206"/>
      <c r="BI80" s="206"/>
      <c r="BJ80" s="206"/>
      <c r="BK80" s="206"/>
      <c r="BL80" s="206"/>
      <c r="BM80" s="206"/>
      <c r="BN80" s="206"/>
      <c r="BO80" s="206"/>
      <c r="BP80" s="206"/>
      <c r="BV80" s="206"/>
      <c r="BW80" s="206"/>
      <c r="BX80" s="206"/>
      <c r="BY80" s="206"/>
      <c r="BZ80" s="206"/>
      <c r="CA80" s="206"/>
      <c r="CB80" s="206"/>
      <c r="CC80" s="206"/>
      <c r="CD80" s="206"/>
      <c r="CX80" s="206"/>
      <c r="CY80" s="206"/>
      <c r="CZ80" s="206"/>
      <c r="DA80" s="206"/>
      <c r="DB80" s="206"/>
      <c r="DC80" s="206"/>
      <c r="DD80" s="206"/>
      <c r="DE80" s="206"/>
      <c r="DF80" s="206"/>
      <c r="DG80" s="480"/>
      <c r="DH80" s="480"/>
      <c r="DI80" s="480"/>
      <c r="DJ80" s="480"/>
      <c r="DK80" s="480"/>
      <c r="DL80" s="206"/>
      <c r="DM80" s="206"/>
      <c r="DN80" s="206"/>
      <c r="DO80" s="206"/>
      <c r="DP80" s="206"/>
      <c r="DQ80" s="206"/>
      <c r="DR80" s="206"/>
      <c r="DS80" s="206"/>
      <c r="DT80" s="206"/>
      <c r="DU80" s="480"/>
      <c r="DV80" s="480"/>
      <c r="DW80" s="205"/>
      <c r="DX80" s="205"/>
    </row>
    <row r="81" spans="1:128" ht="23.25">
      <c r="A81" s="3941"/>
      <c r="B81" s="4139" t="s">
        <v>569</v>
      </c>
      <c r="C81" s="4140"/>
      <c r="D81" s="4141" t="s">
        <v>602</v>
      </c>
      <c r="E81" s="4142"/>
      <c r="F81" s="629"/>
      <c r="G81" s="630" t="s">
        <v>156</v>
      </c>
      <c r="H81" s="631" t="s">
        <v>157</v>
      </c>
      <c r="I81" s="632" t="s">
        <v>158</v>
      </c>
      <c r="J81" s="632" t="s">
        <v>35</v>
      </c>
      <c r="K81" s="633" t="s">
        <v>409</v>
      </c>
      <c r="L81" s="4143" t="s">
        <v>244</v>
      </c>
      <c r="M81" s="4144"/>
      <c r="N81" s="4145"/>
      <c r="O81" s="483"/>
      <c r="P81" s="634" t="s">
        <v>604</v>
      </c>
      <c r="Q81" s="211" t="s">
        <v>644</v>
      </c>
      <c r="R81" s="635"/>
      <c r="S81" s="636"/>
      <c r="T81" s="637"/>
      <c r="U81" s="638"/>
      <c r="V81" s="639"/>
      <c r="W81" s="640"/>
      <c r="X81" s="641"/>
      <c r="Y81" s="637"/>
      <c r="Z81" s="642"/>
      <c r="AA81" s="643"/>
      <c r="AB81" s="644"/>
      <c r="AC81" s="483"/>
      <c r="AD81" s="3970"/>
      <c r="AF81" s="620"/>
      <c r="AG81" s="3959"/>
      <c r="AH81" s="3959"/>
      <c r="AI81" s="3960"/>
      <c r="AJ81" s="620" t="s">
        <v>570</v>
      </c>
      <c r="AK81" s="3959" t="s">
        <v>1430</v>
      </c>
      <c r="AL81" s="3959"/>
      <c r="AM81" s="3960"/>
      <c r="AN81" s="620" t="s">
        <v>570</v>
      </c>
      <c r="AO81" s="3959" t="s">
        <v>1431</v>
      </c>
      <c r="AP81" s="3959"/>
      <c r="AQ81" s="3960"/>
      <c r="AT81" s="4146" t="s">
        <v>652</v>
      </c>
      <c r="AU81" s="4147"/>
      <c r="AV81" s="4147"/>
      <c r="AW81" s="4147"/>
      <c r="AX81" s="4147"/>
      <c r="AY81" s="4147"/>
      <c r="AZ81" s="4147"/>
      <c r="BA81" s="4147"/>
      <c r="BB81" s="4147"/>
      <c r="BC81" s="619"/>
      <c r="BD81" s="619"/>
      <c r="BE81" s="619"/>
      <c r="BF81" s="555"/>
      <c r="BH81" s="4109" t="s">
        <v>218</v>
      </c>
      <c r="BI81" s="4110"/>
      <c r="BJ81" s="4110"/>
      <c r="BK81" s="4110"/>
      <c r="BL81" s="4110"/>
      <c r="BM81" s="4110"/>
      <c r="BN81" s="4110"/>
      <c r="BO81" s="4110"/>
      <c r="BP81" s="4110"/>
      <c r="BQ81" s="4125" t="s">
        <v>219</v>
      </c>
      <c r="BR81" s="4126"/>
      <c r="BS81" s="4100">
        <v>20</v>
      </c>
      <c r="BT81" s="4101"/>
      <c r="BV81" s="4111" t="s">
        <v>437</v>
      </c>
      <c r="BW81" s="4112"/>
      <c r="BX81" s="4112"/>
      <c r="BY81" s="4112"/>
      <c r="BZ81" s="4112"/>
      <c r="CA81" s="4112"/>
      <c r="CB81" s="4112"/>
      <c r="CC81" s="4112"/>
      <c r="CD81" s="4112"/>
      <c r="CE81" s="4125" t="s">
        <v>438</v>
      </c>
      <c r="CF81" s="4126"/>
      <c r="CG81" s="4100">
        <v>12</v>
      </c>
      <c r="CH81" s="4101"/>
      <c r="CJ81" s="4119" t="s">
        <v>455</v>
      </c>
      <c r="CK81" s="4120"/>
      <c r="CL81" s="4120"/>
      <c r="CM81" s="4120"/>
      <c r="CN81" s="4120"/>
      <c r="CO81" s="4120"/>
      <c r="CP81" s="4120"/>
      <c r="CQ81" s="4120"/>
      <c r="CR81" s="4120"/>
      <c r="CS81" s="4125" t="s">
        <v>212</v>
      </c>
      <c r="CT81" s="4126"/>
      <c r="CU81" s="4100">
        <v>5</v>
      </c>
      <c r="CV81" s="4101"/>
      <c r="CX81" s="4119" t="s">
        <v>464</v>
      </c>
      <c r="CY81" s="4120"/>
      <c r="CZ81" s="4120"/>
      <c r="DA81" s="4120"/>
      <c r="DB81" s="4120"/>
      <c r="DC81" s="4120"/>
      <c r="DD81" s="4120"/>
      <c r="DE81" s="4120"/>
      <c r="DF81" s="4120"/>
      <c r="DG81" s="4125" t="s">
        <v>212</v>
      </c>
      <c r="DH81" s="4126"/>
      <c r="DI81" s="4100">
        <v>5</v>
      </c>
      <c r="DJ81" s="4101"/>
      <c r="DK81" s="619"/>
      <c r="DL81" s="4113" t="s">
        <v>222</v>
      </c>
      <c r="DM81" s="4114"/>
      <c r="DN81" s="4114"/>
      <c r="DO81" s="4114"/>
      <c r="DP81" s="4114"/>
      <c r="DQ81" s="4114"/>
      <c r="DR81" s="4114"/>
      <c r="DS81" s="4114"/>
      <c r="DT81" s="4114"/>
      <c r="DU81" s="4125" t="s">
        <v>212</v>
      </c>
      <c r="DV81" s="4126"/>
      <c r="DW81" s="4100">
        <v>2</v>
      </c>
      <c r="DX81" s="4101"/>
    </row>
    <row r="82" spans="1:128" ht="24" thickBot="1">
      <c r="A82" s="3941"/>
      <c r="B82" s="4125" t="s">
        <v>441</v>
      </c>
      <c r="C82" s="4126"/>
      <c r="D82" s="4100">
        <v>16</v>
      </c>
      <c r="E82" s="4101"/>
      <c r="F82" s="645" t="s">
        <v>603</v>
      </c>
      <c r="G82" s="646">
        <v>220</v>
      </c>
      <c r="H82" s="647">
        <v>350</v>
      </c>
      <c r="I82" s="647">
        <v>60</v>
      </c>
      <c r="J82" s="647">
        <v>20</v>
      </c>
      <c r="K82" s="648">
        <v>30</v>
      </c>
      <c r="L82" s="4152">
        <f>SUM(G82:K82)</f>
        <v>680</v>
      </c>
      <c r="M82" s="4153"/>
      <c r="N82" s="4154"/>
      <c r="O82" s="483"/>
      <c r="P82" s="3984" t="s">
        <v>610</v>
      </c>
      <c r="Q82" s="3985"/>
      <c r="R82" s="3985"/>
      <c r="S82" s="3985"/>
      <c r="T82" s="3985"/>
      <c r="U82" s="3985"/>
      <c r="V82" s="3985"/>
      <c r="W82" s="3985"/>
      <c r="X82" s="3985"/>
      <c r="Y82" s="3985"/>
      <c r="Z82" s="3985"/>
      <c r="AA82" s="3985"/>
      <c r="AB82" s="3986"/>
      <c r="AC82" s="483"/>
      <c r="AD82" s="3970"/>
      <c r="AF82" s="620" t="s">
        <v>570</v>
      </c>
      <c r="AG82" s="3959" t="s">
        <v>631</v>
      </c>
      <c r="AH82" s="3959"/>
      <c r="AI82" s="3960"/>
      <c r="AJ82" s="620" t="s">
        <v>570</v>
      </c>
      <c r="AK82" s="3959" t="s">
        <v>1432</v>
      </c>
      <c r="AL82" s="3959"/>
      <c r="AM82" s="3960"/>
      <c r="AN82" s="620" t="s">
        <v>570</v>
      </c>
      <c r="AO82" s="3959" t="s">
        <v>1433</v>
      </c>
      <c r="AP82" s="3959"/>
      <c r="AQ82" s="3960"/>
      <c r="AT82" s="4155" t="s">
        <v>648</v>
      </c>
      <c r="AU82" s="4156"/>
      <c r="AV82" s="4156"/>
      <c r="AW82" s="4156"/>
      <c r="AX82" s="4156"/>
      <c r="AY82" s="4156"/>
      <c r="AZ82" s="4156"/>
      <c r="BA82" s="4156"/>
      <c r="BB82" s="4156"/>
      <c r="BC82" s="619"/>
      <c r="BD82" s="619"/>
      <c r="BE82" s="619"/>
      <c r="BF82" s="555"/>
      <c r="BH82" s="206"/>
      <c r="BI82" s="206"/>
      <c r="BJ82" s="206"/>
      <c r="BK82" s="206"/>
      <c r="BL82" s="206"/>
      <c r="BM82" s="206"/>
      <c r="BN82" s="206"/>
      <c r="BO82" s="206"/>
      <c r="BP82" s="206"/>
      <c r="BV82" s="206"/>
      <c r="BW82" s="206"/>
      <c r="BX82" s="206"/>
      <c r="BY82" s="206"/>
      <c r="BZ82" s="206"/>
      <c r="CA82" s="206"/>
      <c r="CB82" s="206"/>
      <c r="CC82" s="206"/>
      <c r="CD82" s="206"/>
      <c r="CE82" s="480"/>
      <c r="CF82" s="480"/>
      <c r="CG82" s="480"/>
      <c r="CH82" s="480"/>
      <c r="CJ82" s="206"/>
      <c r="CK82" s="206"/>
      <c r="CL82" s="206"/>
      <c r="CM82" s="206"/>
      <c r="CN82" s="206"/>
      <c r="CO82" s="206"/>
      <c r="CP82" s="206"/>
      <c r="CQ82" s="206"/>
      <c r="CR82" s="206"/>
      <c r="CS82" s="480"/>
      <c r="CT82" s="480"/>
      <c r="CU82" s="480"/>
      <c r="CV82" s="480"/>
    </row>
    <row r="83" spans="1:128" ht="23.25">
      <c r="A83" s="3941"/>
      <c r="B83" s="649"/>
      <c r="C83" s="650"/>
      <c r="D83" s="4165" t="str">
        <f>B82</f>
        <v>escalopes</v>
      </c>
      <c r="E83" s="4166"/>
      <c r="F83" s="651" t="s">
        <v>604</v>
      </c>
      <c r="G83" s="652">
        <v>1</v>
      </c>
      <c r="H83" s="653">
        <v>1</v>
      </c>
      <c r="I83" s="653">
        <v>1</v>
      </c>
      <c r="J83" s="653">
        <v>1</v>
      </c>
      <c r="K83" s="654">
        <v>1</v>
      </c>
      <c r="L83" s="655">
        <f>+(G83*G82)+(H83*H82)+(I83*I82)+(J83*J82)+(K83*K82)</f>
        <v>680</v>
      </c>
      <c r="M83" s="4167" t="str">
        <f>B82</f>
        <v>escalopes</v>
      </c>
      <c r="N83" s="4168"/>
      <c r="O83" s="483"/>
      <c r="P83" s="3987"/>
      <c r="Q83" s="3988"/>
      <c r="R83" s="3988"/>
      <c r="S83" s="3988"/>
      <c r="T83" s="3988"/>
      <c r="U83" s="3988"/>
      <c r="V83" s="3988"/>
      <c r="W83" s="3988"/>
      <c r="X83" s="3988"/>
      <c r="Y83" s="3988"/>
      <c r="Z83" s="3988"/>
      <c r="AA83" s="3988"/>
      <c r="AB83" s="3989"/>
      <c r="AC83" s="483"/>
      <c r="AD83" s="3970"/>
      <c r="AF83" s="620" t="s">
        <v>570</v>
      </c>
      <c r="AG83" s="3959" t="s">
        <v>630</v>
      </c>
      <c r="AH83" s="3959"/>
      <c r="AI83" s="3960"/>
      <c r="AJ83" s="620" t="s">
        <v>570</v>
      </c>
      <c r="AK83" s="3959" t="s">
        <v>1434</v>
      </c>
      <c r="AL83" s="3959"/>
      <c r="AM83" s="3960"/>
      <c r="AN83" s="620" t="s">
        <v>570</v>
      </c>
      <c r="AO83" s="3959" t="s">
        <v>1435</v>
      </c>
      <c r="AP83" s="3959"/>
      <c r="AQ83" s="3960"/>
      <c r="AT83" s="4148" t="s">
        <v>651</v>
      </c>
      <c r="AU83" s="4149"/>
      <c r="AV83" s="4149"/>
      <c r="AW83" s="4149"/>
      <c r="AX83" s="4149"/>
      <c r="AY83" s="4149"/>
      <c r="AZ83" s="4149"/>
      <c r="BA83" s="4149"/>
      <c r="BB83" s="4149"/>
      <c r="BC83" s="619"/>
      <c r="BD83" s="619"/>
      <c r="BE83" s="619"/>
      <c r="BF83" s="555"/>
      <c r="BH83" s="4109" t="s">
        <v>489</v>
      </c>
      <c r="BI83" s="4110"/>
      <c r="BJ83" s="4110"/>
      <c r="BK83" s="4110"/>
      <c r="BL83" s="4110"/>
      <c r="BM83" s="4110"/>
      <c r="BN83" s="4110"/>
      <c r="BO83" s="4110"/>
      <c r="BP83" s="4110"/>
      <c r="BQ83" s="4125" t="s">
        <v>490</v>
      </c>
      <c r="BR83" s="4126"/>
      <c r="BS83" s="4100">
        <v>12</v>
      </c>
      <c r="BT83" s="4101"/>
      <c r="BV83" s="4150" t="s">
        <v>211</v>
      </c>
      <c r="BW83" s="4151"/>
      <c r="BX83" s="4151"/>
      <c r="BY83" s="4151"/>
      <c r="BZ83" s="4151"/>
      <c r="CA83" s="4151"/>
      <c r="CB83" s="4151"/>
      <c r="CC83" s="4151"/>
      <c r="CD83" s="4151"/>
      <c r="CE83" s="656"/>
      <c r="CF83" s="656"/>
      <c r="CG83" s="480"/>
      <c r="CH83" s="480"/>
      <c r="CJ83" s="4119" t="s">
        <v>496</v>
      </c>
      <c r="CK83" s="4120"/>
      <c r="CL83" s="4120"/>
      <c r="CM83" s="4120"/>
      <c r="CN83" s="4120"/>
      <c r="CO83" s="4120"/>
      <c r="CP83" s="4120"/>
      <c r="CQ83" s="4120"/>
      <c r="CR83" s="4120"/>
      <c r="CS83" s="4157" t="s">
        <v>212</v>
      </c>
      <c r="CT83" s="4158"/>
      <c r="CU83" s="4100">
        <v>4</v>
      </c>
      <c r="CV83" s="4048"/>
      <c r="CX83" s="4119" t="s">
        <v>465</v>
      </c>
      <c r="CY83" s="4120"/>
      <c r="CZ83" s="4120"/>
      <c r="DA83" s="4120"/>
      <c r="DB83" s="4120"/>
      <c r="DC83" s="4120"/>
      <c r="DD83" s="4120"/>
      <c r="DE83" s="4120"/>
      <c r="DF83" s="4120"/>
      <c r="DG83" s="4157" t="s">
        <v>212</v>
      </c>
      <c r="DH83" s="4158"/>
      <c r="DI83" s="4101">
        <v>4</v>
      </c>
      <c r="DJ83" s="4048"/>
      <c r="DK83" s="619"/>
      <c r="DL83" s="4109" t="s">
        <v>223</v>
      </c>
      <c r="DM83" s="4110"/>
      <c r="DN83" s="4110"/>
      <c r="DO83" s="4110"/>
      <c r="DP83" s="4110"/>
      <c r="DQ83" s="4110"/>
      <c r="DR83" s="4110"/>
      <c r="DS83" s="4110"/>
      <c r="DT83" s="4110"/>
      <c r="DU83" s="4125" t="s">
        <v>224</v>
      </c>
      <c r="DV83" s="4126"/>
      <c r="DW83" s="4100">
        <v>50</v>
      </c>
      <c r="DX83" s="4101"/>
    </row>
    <row r="84" spans="1:128" ht="24" thickBot="1">
      <c r="A84" s="3941"/>
      <c r="B84" s="3998"/>
      <c r="C84" s="3999"/>
      <c r="D84" s="3999"/>
      <c r="E84" s="3999"/>
      <c r="F84" s="3999"/>
      <c r="G84" s="3999"/>
      <c r="H84" s="3999"/>
      <c r="I84" s="601" t="s">
        <v>625</v>
      </c>
      <c r="J84" s="3999"/>
      <c r="K84" s="3999"/>
      <c r="L84" s="3999"/>
      <c r="M84" s="3999"/>
      <c r="N84" s="4000"/>
      <c r="O84" s="483"/>
      <c r="P84" s="552" t="s">
        <v>609</v>
      </c>
      <c r="Q84" s="3990" t="str">
        <f ca="1">CELL("nomfichier")</f>
        <v>D:\Données\1.UPRT\0-UPRT.fait\uprt-php\www\mesimages\fichiers-uprt\ff-fiches-fabrication\ff-fiches-fabrication-maj-08-2020\[ff-5-B.collectivite-conditionnement-gastronormes.xlsx]complément</v>
      </c>
      <c r="R84" s="3990"/>
      <c r="S84" s="3990"/>
      <c r="T84" s="3990"/>
      <c r="U84" s="3990"/>
      <c r="V84" s="3990"/>
      <c r="W84" s="3990"/>
      <c r="X84" s="3990"/>
      <c r="Y84" s="3990"/>
      <c r="Z84" s="3990"/>
      <c r="AA84" s="3990"/>
      <c r="AB84" s="3991"/>
      <c r="AC84" s="483"/>
      <c r="AD84" s="3970"/>
      <c r="AF84" s="480"/>
      <c r="AG84" s="480"/>
      <c r="AH84" s="480"/>
      <c r="AI84" s="480"/>
      <c r="AJ84" s="480"/>
      <c r="AK84" s="480"/>
      <c r="AL84" s="480"/>
      <c r="AM84" s="480"/>
      <c r="AN84" s="480"/>
      <c r="AO84" s="480"/>
      <c r="AP84" s="480"/>
      <c r="AQ84" s="480"/>
      <c r="AR84" s="480"/>
      <c r="AT84" s="657"/>
      <c r="AU84" s="657"/>
      <c r="AV84" s="657"/>
      <c r="AW84" s="657"/>
      <c r="AX84" s="657"/>
      <c r="AY84" s="657"/>
      <c r="AZ84" s="657"/>
      <c r="BA84" s="657"/>
      <c r="BB84" s="657"/>
      <c r="BC84" s="4107" t="s">
        <v>207</v>
      </c>
      <c r="BD84" s="4108"/>
      <c r="BE84" s="4123" t="s">
        <v>650</v>
      </c>
      <c r="BF84" s="4124"/>
      <c r="BH84" s="206"/>
      <c r="BI84" s="206"/>
      <c r="BJ84" s="206"/>
      <c r="BK84" s="206"/>
      <c r="BL84" s="206"/>
      <c r="BM84" s="206"/>
      <c r="BN84" s="206"/>
      <c r="BO84" s="206"/>
      <c r="BP84" s="206"/>
      <c r="BV84" s="206"/>
      <c r="BW84" s="206"/>
      <c r="BX84" s="206"/>
      <c r="BY84" s="206"/>
      <c r="BZ84" s="206"/>
      <c r="CA84" s="206"/>
      <c r="CB84" s="206"/>
      <c r="CC84" s="206"/>
      <c r="CD84" s="206"/>
      <c r="CE84" s="480"/>
      <c r="CF84" s="480"/>
      <c r="CG84" s="480"/>
      <c r="CH84" s="480"/>
      <c r="CJ84" s="206"/>
      <c r="CK84" s="206"/>
      <c r="CL84" s="206"/>
      <c r="CM84" s="206"/>
      <c r="CN84" s="206"/>
      <c r="CO84" s="206"/>
      <c r="CP84" s="206"/>
      <c r="CQ84" s="206"/>
      <c r="CR84" s="206"/>
      <c r="CS84" s="480"/>
      <c r="CT84" s="480"/>
      <c r="CU84" s="480"/>
      <c r="CV84" s="480"/>
      <c r="CX84" s="206"/>
      <c r="CY84" s="206"/>
      <c r="CZ84" s="206"/>
      <c r="DA84" s="206"/>
      <c r="DB84" s="206"/>
      <c r="DC84" s="206"/>
      <c r="DD84" s="206"/>
      <c r="DE84" s="206"/>
      <c r="DF84" s="206"/>
      <c r="DG84" s="480"/>
      <c r="DH84" s="480"/>
      <c r="DI84" s="480"/>
      <c r="DJ84" s="480"/>
      <c r="DK84" s="480"/>
      <c r="DL84" s="206"/>
      <c r="DM84" s="206"/>
      <c r="DN84" s="206"/>
      <c r="DO84" s="206"/>
      <c r="DP84" s="206"/>
      <c r="DQ84" s="206"/>
      <c r="DR84" s="206"/>
      <c r="DS84" s="206"/>
      <c r="DT84" s="206"/>
      <c r="DU84" s="480"/>
      <c r="DV84" s="480"/>
      <c r="DW84" s="205"/>
      <c r="DX84" s="205"/>
    </row>
    <row r="85" spans="1:128" ht="24" thickBot="1">
      <c r="A85" s="3941"/>
      <c r="B85" s="4159" t="s">
        <v>649</v>
      </c>
      <c r="C85" s="4160"/>
      <c r="D85" s="4160"/>
      <c r="E85" s="4028">
        <f>IF(L83=0,0,INT(L83/D82))</f>
        <v>42</v>
      </c>
      <c r="F85" s="4029" t="str">
        <f>L79</f>
        <v>Gastro 1/1 prof. 65 mm</v>
      </c>
      <c r="G85" s="4029"/>
      <c r="H85" s="4029"/>
      <c r="I85" s="4030">
        <f>D82</f>
        <v>16</v>
      </c>
      <c r="J85" s="4031" t="str">
        <f>D83</f>
        <v>escalopes</v>
      </c>
      <c r="K85" s="4031"/>
      <c r="L85" s="4032">
        <f>L83-(E85*D82)</f>
        <v>8</v>
      </c>
      <c r="M85" s="4031" t="str">
        <f>B82</f>
        <v>escalopes</v>
      </c>
      <c r="N85" s="4033"/>
      <c r="O85" s="483"/>
      <c r="P85" s="561" t="s">
        <v>608</v>
      </c>
      <c r="Q85" s="3962" t="s">
        <v>607</v>
      </c>
      <c r="R85" s="3962"/>
      <c r="S85" s="3962"/>
      <c r="T85" s="3962"/>
      <c r="U85" s="3962"/>
      <c r="V85" s="3962"/>
      <c r="W85" s="3962"/>
      <c r="X85" s="3962"/>
      <c r="Y85" s="3962"/>
      <c r="Z85" s="3962"/>
      <c r="AA85" s="3962"/>
      <c r="AB85" s="3963"/>
      <c r="AC85" s="483"/>
      <c r="AD85" s="3970"/>
      <c r="AF85" s="658" t="s">
        <v>624</v>
      </c>
      <c r="AG85" s="658"/>
      <c r="AH85" s="658"/>
      <c r="AI85" s="658"/>
      <c r="AJ85" s="658"/>
      <c r="AK85" s="659" t="s">
        <v>569</v>
      </c>
      <c r="AL85" s="658"/>
      <c r="AM85" s="658"/>
      <c r="AN85" s="658"/>
      <c r="AO85" s="658"/>
      <c r="AP85" s="658"/>
      <c r="AQ85" s="658"/>
      <c r="AR85" s="480"/>
      <c r="AT85" s="616"/>
      <c r="AU85" s="616"/>
      <c r="AV85" s="616"/>
      <c r="AW85" s="616"/>
      <c r="AX85" s="616"/>
      <c r="AY85" s="616"/>
      <c r="AZ85" s="616"/>
      <c r="BA85" s="616"/>
      <c r="BB85" s="616"/>
      <c r="BH85" s="4109" t="s">
        <v>213</v>
      </c>
      <c r="BI85" s="4110"/>
      <c r="BJ85" s="4110"/>
      <c r="BK85" s="4110"/>
      <c r="BL85" s="4110"/>
      <c r="BM85" s="4110"/>
      <c r="BN85" s="4110"/>
      <c r="BO85" s="4110"/>
      <c r="BP85" s="4110"/>
      <c r="BQ85" s="4125" t="s">
        <v>214</v>
      </c>
      <c r="BR85" s="4126"/>
      <c r="BS85" s="4100">
        <v>60</v>
      </c>
      <c r="BT85" s="4101"/>
      <c r="BV85" s="4163" t="s">
        <v>648</v>
      </c>
      <c r="BW85" s="4164"/>
      <c r="BX85" s="4164"/>
      <c r="BY85" s="4164"/>
      <c r="BZ85" s="4164"/>
      <c r="CA85" s="4164"/>
      <c r="CB85" s="4164"/>
      <c r="CC85" s="4164"/>
      <c r="CD85" s="4164"/>
      <c r="CE85" s="4164"/>
      <c r="CF85" s="4164"/>
      <c r="CG85" s="480"/>
      <c r="CH85" s="480"/>
      <c r="CJ85" s="4119" t="s">
        <v>456</v>
      </c>
      <c r="CK85" s="4120"/>
      <c r="CL85" s="4120"/>
      <c r="CM85" s="4120"/>
      <c r="CN85" s="4120"/>
      <c r="CO85" s="4120"/>
      <c r="CP85" s="4120"/>
      <c r="CQ85" s="4120"/>
      <c r="CR85" s="4120"/>
      <c r="CS85" s="4125" t="s">
        <v>212</v>
      </c>
      <c r="CT85" s="4126"/>
      <c r="CU85" s="4100">
        <v>5</v>
      </c>
      <c r="CV85" s="4101"/>
      <c r="CX85" s="4176" t="s">
        <v>465</v>
      </c>
      <c r="CY85" s="4177"/>
      <c r="CZ85" s="4177"/>
      <c r="DA85" s="4177"/>
      <c r="DB85" s="4177"/>
      <c r="DC85" s="4177"/>
      <c r="DD85" s="4177"/>
      <c r="DE85" s="4177"/>
      <c r="DF85" s="4177"/>
      <c r="DG85" s="619"/>
      <c r="DH85" s="619"/>
      <c r="DI85" s="619"/>
      <c r="DJ85" s="619"/>
      <c r="DK85" s="619"/>
      <c r="DL85" s="4119" t="s">
        <v>225</v>
      </c>
      <c r="DM85" s="4120"/>
      <c r="DN85" s="4120"/>
      <c r="DO85" s="4120"/>
      <c r="DP85" s="4120"/>
      <c r="DQ85" s="4120"/>
      <c r="DR85" s="4120"/>
      <c r="DS85" s="4120"/>
      <c r="DT85" s="4120"/>
      <c r="DU85" s="4125" t="s">
        <v>212</v>
      </c>
      <c r="DV85" s="4126"/>
      <c r="DW85" s="4100">
        <v>3</v>
      </c>
      <c r="DX85" s="4101"/>
    </row>
    <row r="86" spans="1:128" ht="24" thickBot="1">
      <c r="A86" s="3941"/>
      <c r="B86" s="4159"/>
      <c r="C86" s="4160"/>
      <c r="D86" s="4160"/>
      <c r="E86" s="4028"/>
      <c r="F86" s="4029"/>
      <c r="G86" s="4029"/>
      <c r="H86" s="4029"/>
      <c r="I86" s="4030"/>
      <c r="J86" s="4031"/>
      <c r="K86" s="4031"/>
      <c r="L86" s="4032"/>
      <c r="M86" s="4031"/>
      <c r="N86" s="4033"/>
      <c r="O86" s="483"/>
      <c r="P86" s="3964" t="s">
        <v>568</v>
      </c>
      <c r="Q86" s="3965"/>
      <c r="R86" s="3965"/>
      <c r="S86" s="3965"/>
      <c r="T86" s="3965"/>
      <c r="U86" s="3965"/>
      <c r="V86" s="3965"/>
      <c r="W86" s="3965"/>
      <c r="X86" s="3965"/>
      <c r="Y86" s="3965"/>
      <c r="Z86" s="3965"/>
      <c r="AA86" s="3965"/>
      <c r="AB86" s="3966"/>
      <c r="AC86" s="483"/>
      <c r="AD86" s="3970"/>
      <c r="AF86" s="480"/>
      <c r="AG86" s="480"/>
      <c r="AH86" s="480"/>
      <c r="AI86" s="480"/>
      <c r="AJ86" s="480"/>
      <c r="AK86" s="480"/>
      <c r="AL86" s="480"/>
      <c r="AM86" s="480"/>
      <c r="AN86" s="480"/>
      <c r="AO86" s="480"/>
      <c r="AP86" s="480"/>
      <c r="AQ86" s="480"/>
      <c r="AR86" s="480"/>
      <c r="AT86" s="4109" t="s">
        <v>491</v>
      </c>
      <c r="AU86" s="4110"/>
      <c r="AV86" s="4110"/>
      <c r="AW86" s="4110"/>
      <c r="AX86" s="4110"/>
      <c r="AY86" s="4110"/>
      <c r="AZ86" s="4110"/>
      <c r="BA86" s="4110"/>
      <c r="BB86" s="4110"/>
      <c r="BC86" s="4125" t="s">
        <v>492</v>
      </c>
      <c r="BD86" s="4126"/>
      <c r="BE86" s="4100">
        <v>12</v>
      </c>
      <c r="BF86" s="4101"/>
      <c r="BH86" s="206"/>
      <c r="BI86" s="206"/>
      <c r="BJ86" s="206"/>
      <c r="BK86" s="206"/>
      <c r="BL86" s="206"/>
      <c r="BM86" s="206"/>
      <c r="BN86" s="206"/>
      <c r="BO86" s="206"/>
      <c r="BP86" s="206"/>
      <c r="BV86" s="4163"/>
      <c r="BW86" s="4164"/>
      <c r="BX86" s="4164"/>
      <c r="BY86" s="4164"/>
      <c r="BZ86" s="4164"/>
      <c r="CA86" s="4164"/>
      <c r="CB86" s="4164"/>
      <c r="CC86" s="4164"/>
      <c r="CD86" s="4164"/>
      <c r="CE86" s="4164"/>
      <c r="CF86" s="4164"/>
      <c r="CG86" s="480"/>
      <c r="CH86" s="480"/>
      <c r="CJ86" s="206"/>
      <c r="CK86" s="206"/>
      <c r="CL86" s="206"/>
      <c r="CM86" s="206"/>
      <c r="CN86" s="206"/>
      <c r="CO86" s="206"/>
      <c r="CP86" s="206"/>
      <c r="CQ86" s="206"/>
      <c r="CR86" s="206"/>
      <c r="CS86" s="480"/>
      <c r="CT86" s="480"/>
      <c r="CU86" s="480"/>
      <c r="CV86" s="480"/>
      <c r="CX86" s="206"/>
      <c r="CY86" s="206"/>
      <c r="CZ86" s="206"/>
      <c r="DA86" s="206"/>
      <c r="DB86" s="206"/>
      <c r="DC86" s="206"/>
      <c r="DD86" s="206"/>
      <c r="DE86" s="206"/>
      <c r="DF86" s="206"/>
      <c r="DG86" s="480"/>
      <c r="DH86" s="480"/>
      <c r="DI86" s="480"/>
      <c r="DJ86" s="480"/>
      <c r="DK86" s="480"/>
      <c r="DL86" s="206"/>
      <c r="DM86" s="206"/>
      <c r="DN86" s="206"/>
      <c r="DO86" s="206"/>
      <c r="DP86" s="206"/>
      <c r="DQ86" s="206"/>
      <c r="DR86" s="206"/>
      <c r="DS86" s="206"/>
      <c r="DT86" s="206"/>
      <c r="DU86" s="480"/>
      <c r="DV86" s="480"/>
      <c r="DW86" s="205"/>
      <c r="DX86" s="205"/>
    </row>
    <row r="87" spans="1:128" ht="24" thickBot="1">
      <c r="A87" s="3941"/>
      <c r="B87" s="4159"/>
      <c r="C87" s="4160"/>
      <c r="D87" s="4160"/>
      <c r="E87" s="4028">
        <f>IF(L85=0,0,E85+1)</f>
        <v>43</v>
      </c>
      <c r="F87" s="4029" t="str">
        <f>L79</f>
        <v>Gastro 1/1 prof. 65 mm</v>
      </c>
      <c r="G87" s="4029"/>
      <c r="H87" s="4029"/>
      <c r="I87" s="4030">
        <f>D82</f>
        <v>16</v>
      </c>
      <c r="J87" s="4031" t="str">
        <f>D83</f>
        <v>escalopes</v>
      </c>
      <c r="K87" s="4031"/>
      <c r="L87" s="4032">
        <f>IF(L85=0,0,L83-(E87*D82))</f>
        <v>-8</v>
      </c>
      <c r="M87" s="4031" t="str">
        <f>B82</f>
        <v>escalopes</v>
      </c>
      <c r="N87" s="4033"/>
      <c r="O87" s="483"/>
      <c r="P87" s="660"/>
      <c r="Q87" s="483"/>
      <c r="R87" s="483"/>
      <c r="S87" s="483"/>
      <c r="T87" s="483"/>
      <c r="U87" s="483"/>
      <c r="V87" s="483"/>
      <c r="W87" s="483"/>
      <c r="X87" s="483"/>
      <c r="Y87" s="483"/>
      <c r="Z87" s="483"/>
      <c r="AA87" s="483"/>
      <c r="AB87" s="483"/>
      <c r="AC87" s="483"/>
      <c r="AD87" s="3970"/>
      <c r="AF87" s="480"/>
      <c r="AG87" s="3950" t="s">
        <v>212</v>
      </c>
      <c r="AH87" s="4171"/>
      <c r="AI87" s="480"/>
      <c r="AJ87" s="3950" t="s">
        <v>623</v>
      </c>
      <c r="AK87" s="4171"/>
      <c r="AL87" s="480"/>
      <c r="AM87" s="3950" t="s">
        <v>277</v>
      </c>
      <c r="AN87" s="4171"/>
      <c r="AO87" s="480"/>
      <c r="AP87" s="3950" t="s">
        <v>441</v>
      </c>
      <c r="AQ87" s="4171"/>
      <c r="AR87" s="480"/>
      <c r="AT87" s="206"/>
      <c r="AU87" s="206"/>
      <c r="AV87" s="206"/>
      <c r="AW87" s="206"/>
      <c r="AX87" s="206"/>
      <c r="AY87" s="206"/>
      <c r="AZ87" s="206"/>
      <c r="BA87" s="480"/>
      <c r="BB87" s="480"/>
      <c r="BH87" s="4174" t="s">
        <v>493</v>
      </c>
      <c r="BI87" s="4175"/>
      <c r="BJ87" s="4175"/>
      <c r="BK87" s="4175"/>
      <c r="BL87" s="4175"/>
      <c r="BM87" s="4175"/>
      <c r="BN87" s="4175"/>
      <c r="BO87" s="4175"/>
      <c r="BP87" s="4175"/>
      <c r="BQ87" s="4125" t="s">
        <v>212</v>
      </c>
      <c r="BR87" s="4126"/>
      <c r="BS87" s="4100">
        <v>5.4</v>
      </c>
      <c r="BT87" s="4101"/>
      <c r="CG87" s="480"/>
      <c r="CH87" s="480"/>
      <c r="CJ87" s="4119" t="s">
        <v>457</v>
      </c>
      <c r="CK87" s="4120"/>
      <c r="CL87" s="4120"/>
      <c r="CM87" s="4120"/>
      <c r="CN87" s="4120"/>
      <c r="CO87" s="4120"/>
      <c r="CP87" s="4120"/>
      <c r="CQ87" s="4120"/>
      <c r="CR87" s="4120"/>
      <c r="CS87" s="4125" t="s">
        <v>212</v>
      </c>
      <c r="CT87" s="4126"/>
      <c r="CU87" s="4100">
        <v>5</v>
      </c>
      <c r="CV87" s="4101"/>
      <c r="CX87" s="4113" t="s">
        <v>220</v>
      </c>
      <c r="CY87" s="4114"/>
      <c r="CZ87" s="4114"/>
      <c r="DA87" s="4114"/>
      <c r="DB87" s="4114"/>
      <c r="DC87" s="4114"/>
      <c r="DD87" s="4114"/>
      <c r="DE87" s="4114"/>
      <c r="DF87" s="4114"/>
      <c r="DG87" s="4157" t="s">
        <v>212</v>
      </c>
      <c r="DH87" s="4158"/>
      <c r="DI87" s="4100">
        <v>3</v>
      </c>
      <c r="DJ87" s="4048"/>
      <c r="DK87" s="619"/>
      <c r="DL87" s="209"/>
      <c r="DM87" s="209"/>
      <c r="DN87" s="209"/>
      <c r="DO87" s="209"/>
      <c r="DP87" s="209"/>
      <c r="DQ87" s="209"/>
      <c r="DR87" s="209"/>
      <c r="DS87" s="209"/>
      <c r="DT87" s="209"/>
      <c r="DU87" s="208"/>
      <c r="DV87" s="208"/>
      <c r="DW87" s="207"/>
      <c r="DX87" s="207"/>
    </row>
    <row r="88" spans="1:128" ht="24" thickBot="1">
      <c r="A88" s="3941"/>
      <c r="B88" s="661">
        <f>L83/D82</f>
        <v>42.5</v>
      </c>
      <c r="C88" s="662"/>
      <c r="D88" s="662"/>
      <c r="E88" s="4084"/>
      <c r="F88" s="4085"/>
      <c r="G88" s="4085"/>
      <c r="H88" s="4085"/>
      <c r="I88" s="4161"/>
      <c r="J88" s="4162"/>
      <c r="K88" s="4162"/>
      <c r="L88" s="4169"/>
      <c r="M88" s="4162"/>
      <c r="N88" s="4170"/>
      <c r="O88" s="483"/>
      <c r="P88" s="660"/>
      <c r="Q88" s="483"/>
      <c r="R88" s="483"/>
      <c r="S88" s="483"/>
      <c r="T88" s="483"/>
      <c r="U88" s="483"/>
      <c r="V88" s="483"/>
      <c r="W88" s="483"/>
      <c r="X88" s="483"/>
      <c r="Y88" s="483"/>
      <c r="Z88" s="483"/>
      <c r="AA88" s="483"/>
      <c r="AB88" s="483"/>
      <c r="AC88" s="483"/>
      <c r="AD88" s="3970"/>
      <c r="AF88" s="480"/>
      <c r="AG88" s="3950" t="s">
        <v>134</v>
      </c>
      <c r="AH88" s="4171"/>
      <c r="AI88" s="480"/>
      <c r="AJ88" s="3950" t="s">
        <v>490</v>
      </c>
      <c r="AK88" s="4171"/>
      <c r="AL88" s="480"/>
      <c r="AM88" s="3950" t="s">
        <v>214</v>
      </c>
      <c r="AN88" s="4171"/>
      <c r="AO88" s="480"/>
      <c r="AP88" s="3950" t="s">
        <v>492</v>
      </c>
      <c r="AQ88" s="4171"/>
      <c r="AR88" s="480"/>
      <c r="AT88" s="4109" t="s">
        <v>487</v>
      </c>
      <c r="AU88" s="4110"/>
      <c r="AV88" s="4110"/>
      <c r="AW88" s="4110"/>
      <c r="AX88" s="4110"/>
      <c r="AY88" s="4110"/>
      <c r="AZ88" s="4110"/>
      <c r="BA88" s="4110"/>
      <c r="BB88" s="4110"/>
      <c r="BC88" s="4125" t="s">
        <v>210</v>
      </c>
      <c r="BD88" s="4126"/>
      <c r="BE88" s="4100">
        <v>12</v>
      </c>
      <c r="BF88" s="4101"/>
      <c r="BH88" s="206"/>
      <c r="BI88" s="206"/>
      <c r="BJ88" s="206"/>
      <c r="BK88" s="206"/>
      <c r="BL88" s="206"/>
      <c r="BM88" s="206"/>
      <c r="BN88" s="206"/>
      <c r="BO88" s="206"/>
      <c r="BP88" s="206"/>
      <c r="BV88" s="4119" t="s">
        <v>447</v>
      </c>
      <c r="BW88" s="4120"/>
      <c r="BX88" s="4120"/>
      <c r="BY88" s="4120"/>
      <c r="BZ88" s="4120"/>
      <c r="CA88" s="4120"/>
      <c r="CB88" s="4120"/>
      <c r="CC88" s="4120"/>
      <c r="CD88" s="4120"/>
      <c r="CE88" s="4125" t="s">
        <v>212</v>
      </c>
      <c r="CF88" s="4126"/>
      <c r="CG88" s="4100">
        <v>5</v>
      </c>
      <c r="CH88" s="4101"/>
      <c r="CJ88" s="206"/>
      <c r="CK88" s="206"/>
      <c r="CL88" s="206"/>
      <c r="CM88" s="206"/>
      <c r="CN88" s="206"/>
      <c r="CO88" s="206"/>
      <c r="CP88" s="206"/>
      <c r="CQ88" s="206"/>
      <c r="CR88" s="206"/>
      <c r="CS88" s="480"/>
      <c r="CT88" s="480"/>
      <c r="CU88" s="480"/>
      <c r="CV88" s="480"/>
      <c r="CX88" s="206"/>
      <c r="CY88" s="206"/>
      <c r="CZ88" s="206"/>
      <c r="DA88" s="206"/>
      <c r="DB88" s="206"/>
      <c r="DC88" s="206"/>
      <c r="DD88" s="206"/>
      <c r="DE88" s="206"/>
      <c r="DF88" s="206"/>
      <c r="DG88" s="480"/>
      <c r="DH88" s="480"/>
      <c r="DI88" s="480"/>
      <c r="DJ88" s="480"/>
      <c r="DK88" s="480"/>
      <c r="DL88" s="210"/>
      <c r="DM88" s="210"/>
      <c r="DN88" s="210"/>
      <c r="DO88" s="210"/>
      <c r="DP88" s="210"/>
      <c r="DQ88" s="210"/>
      <c r="DR88" s="210"/>
      <c r="DS88" s="210"/>
      <c r="DT88" s="210"/>
      <c r="DU88" s="210"/>
      <c r="DV88" s="210"/>
      <c r="DW88" s="205"/>
      <c r="DX88" s="205"/>
    </row>
    <row r="89" spans="1:128" ht="24" thickBot="1">
      <c r="A89" s="3941"/>
      <c r="B89" s="613"/>
      <c r="C89" s="613"/>
      <c r="D89" s="613"/>
      <c r="E89" s="613"/>
      <c r="F89" s="613"/>
      <c r="G89" s="613"/>
      <c r="H89" s="613"/>
      <c r="I89" s="613"/>
      <c r="J89" s="613"/>
      <c r="K89" s="613"/>
      <c r="L89" s="613"/>
      <c r="M89" s="613"/>
      <c r="N89" s="613"/>
      <c r="O89" s="483"/>
      <c r="P89" s="660"/>
      <c r="Q89" s="483"/>
      <c r="R89" s="483"/>
      <c r="S89" s="483"/>
      <c r="T89" s="483"/>
      <c r="U89" s="483"/>
      <c r="V89" s="483"/>
      <c r="W89" s="483"/>
      <c r="X89" s="483"/>
      <c r="Y89" s="483"/>
      <c r="Z89" s="483"/>
      <c r="AA89" s="483"/>
      <c r="AB89" s="483"/>
      <c r="AC89" s="483"/>
      <c r="AD89" s="3970"/>
      <c r="AF89" s="480"/>
      <c r="AG89" s="3950" t="s">
        <v>616</v>
      </c>
      <c r="AH89" s="4171"/>
      <c r="AI89" s="480"/>
      <c r="AJ89" s="3950" t="s">
        <v>615</v>
      </c>
      <c r="AK89" s="4171"/>
      <c r="AL89" s="480"/>
      <c r="AM89" s="3950" t="s">
        <v>614</v>
      </c>
      <c r="AN89" s="4171"/>
      <c r="AO89" s="480"/>
      <c r="AP89" s="3950" t="s">
        <v>219</v>
      </c>
      <c r="AQ89" s="4171"/>
      <c r="AR89" s="480"/>
      <c r="AT89" s="206"/>
      <c r="AU89" s="206"/>
      <c r="AV89" s="206"/>
      <c r="AW89" s="206"/>
      <c r="AX89" s="206"/>
      <c r="AY89" s="206"/>
      <c r="AZ89" s="206"/>
      <c r="BA89" s="480"/>
      <c r="BB89" s="480"/>
      <c r="BH89" s="4174" t="s">
        <v>494</v>
      </c>
      <c r="BI89" s="4175"/>
      <c r="BJ89" s="4175"/>
      <c r="BK89" s="4175"/>
      <c r="BL89" s="4175"/>
      <c r="BM89" s="4175"/>
      <c r="BN89" s="4175"/>
      <c r="BO89" s="4175"/>
      <c r="BP89" s="4175"/>
      <c r="BQ89" s="4157" t="s">
        <v>212</v>
      </c>
      <c r="BR89" s="4158"/>
      <c r="BS89" s="4101">
        <v>7.2</v>
      </c>
      <c r="BT89" s="4048"/>
      <c r="BV89" s="206"/>
      <c r="BW89" s="206"/>
      <c r="BX89" s="206"/>
      <c r="BY89" s="206"/>
      <c r="BZ89" s="206"/>
      <c r="CA89" s="206"/>
      <c r="CB89" s="206"/>
      <c r="CC89" s="206"/>
      <c r="CD89" s="206"/>
      <c r="CE89" s="480"/>
      <c r="CF89" s="480"/>
      <c r="CG89" s="480"/>
      <c r="CH89" s="480"/>
      <c r="CJ89" s="4119" t="s">
        <v>497</v>
      </c>
      <c r="CK89" s="4120"/>
      <c r="CL89" s="4120"/>
      <c r="CM89" s="4120"/>
      <c r="CN89" s="4120"/>
      <c r="CO89" s="4120"/>
      <c r="CP89" s="4120"/>
      <c r="CQ89" s="4120"/>
      <c r="CR89" s="4120"/>
      <c r="CS89" s="4125" t="s">
        <v>212</v>
      </c>
      <c r="CT89" s="4126"/>
      <c r="CU89" s="4100">
        <v>5</v>
      </c>
      <c r="CV89" s="4101"/>
      <c r="CX89" s="4113" t="s">
        <v>498</v>
      </c>
      <c r="CY89" s="4114"/>
      <c r="CZ89" s="4114"/>
      <c r="DA89" s="4114"/>
      <c r="DB89" s="4114"/>
      <c r="DC89" s="4114"/>
      <c r="DD89" s="4114"/>
      <c r="DE89" s="4114"/>
      <c r="DF89" s="4114"/>
      <c r="DG89" s="4157" t="s">
        <v>212</v>
      </c>
      <c r="DH89" s="4158"/>
      <c r="DI89" s="4100">
        <v>2.25</v>
      </c>
      <c r="DJ89" s="4048"/>
      <c r="DK89" s="619"/>
      <c r="DL89" s="209"/>
      <c r="DM89" s="209"/>
      <c r="DN89" s="209"/>
      <c r="DO89" s="209"/>
      <c r="DP89" s="209"/>
      <c r="DQ89" s="209"/>
      <c r="DR89" s="209"/>
      <c r="DS89" s="209"/>
      <c r="DT89" s="209"/>
      <c r="DU89" s="208"/>
      <c r="DV89" s="208"/>
      <c r="DW89" s="207"/>
      <c r="DX89" s="207"/>
    </row>
    <row r="90" spans="1:128" ht="24" thickBot="1">
      <c r="A90" s="3941"/>
      <c r="B90" s="613"/>
      <c r="C90" s="613"/>
      <c r="D90" s="613"/>
      <c r="E90" s="613"/>
      <c r="F90" s="613"/>
      <c r="G90" s="613"/>
      <c r="H90" s="613"/>
      <c r="I90" s="613"/>
      <c r="J90" s="613"/>
      <c r="K90" s="613"/>
      <c r="L90" s="613"/>
      <c r="M90" s="613"/>
      <c r="N90" s="613"/>
      <c r="O90" s="483"/>
      <c r="P90" s="660"/>
      <c r="Q90" s="483"/>
      <c r="R90" s="483"/>
      <c r="S90" s="483"/>
      <c r="T90" s="483"/>
      <c r="U90" s="483"/>
      <c r="V90" s="483"/>
      <c r="W90" s="483"/>
      <c r="X90" s="483"/>
      <c r="Y90" s="483"/>
      <c r="Z90" s="483"/>
      <c r="AA90" s="483"/>
      <c r="AB90" s="483"/>
      <c r="AC90" s="483"/>
      <c r="AD90" s="3970"/>
      <c r="AF90" s="480"/>
      <c r="AG90" s="480"/>
      <c r="AH90" s="480"/>
      <c r="AI90" s="480"/>
      <c r="AJ90" s="480"/>
      <c r="AK90" s="480"/>
      <c r="AL90" s="480"/>
      <c r="AM90" s="480"/>
      <c r="AN90" s="480"/>
      <c r="AO90" s="480"/>
      <c r="AP90" s="480"/>
      <c r="AQ90" s="480"/>
      <c r="AR90" s="480"/>
      <c r="AT90" s="4109" t="s">
        <v>440</v>
      </c>
      <c r="AU90" s="4110"/>
      <c r="AV90" s="4110"/>
      <c r="AW90" s="4110"/>
      <c r="AX90" s="4110"/>
      <c r="AY90" s="4110"/>
      <c r="AZ90" s="4110"/>
      <c r="BA90" s="4110"/>
      <c r="BB90" s="4110"/>
      <c r="BC90" s="4125" t="s">
        <v>441</v>
      </c>
      <c r="BD90" s="4126"/>
      <c r="BE90" s="4100">
        <v>25</v>
      </c>
      <c r="BF90" s="4101"/>
      <c r="BH90" s="206"/>
      <c r="BI90" s="206"/>
      <c r="BJ90" s="206"/>
      <c r="BK90" s="206"/>
      <c r="BL90" s="206"/>
      <c r="BM90" s="206"/>
      <c r="BN90" s="206"/>
      <c r="BO90" s="206"/>
      <c r="BP90" s="206"/>
      <c r="BV90" s="4119" t="s">
        <v>449</v>
      </c>
      <c r="BW90" s="4120"/>
      <c r="BX90" s="4120"/>
      <c r="BY90" s="4120"/>
      <c r="BZ90" s="4120"/>
      <c r="CA90" s="4120"/>
      <c r="CB90" s="4120"/>
      <c r="CC90" s="4120"/>
      <c r="CD90" s="4120"/>
      <c r="CE90" s="4125" t="s">
        <v>212</v>
      </c>
      <c r="CF90" s="4126"/>
      <c r="CG90" s="4100">
        <v>5</v>
      </c>
      <c r="CH90" s="4101"/>
      <c r="CJ90" s="206"/>
      <c r="CK90" s="206"/>
      <c r="CL90" s="206"/>
      <c r="CM90" s="206"/>
      <c r="CN90" s="206"/>
      <c r="CO90" s="206"/>
      <c r="CP90" s="206"/>
      <c r="CQ90" s="206"/>
      <c r="CR90" s="206"/>
      <c r="CS90" s="480"/>
      <c r="CT90" s="480"/>
      <c r="CU90" s="480"/>
      <c r="CV90" s="480"/>
      <c r="CX90" s="206"/>
      <c r="CY90" s="206"/>
      <c r="CZ90" s="206"/>
      <c r="DA90" s="206"/>
      <c r="DB90" s="206"/>
      <c r="DC90" s="206"/>
      <c r="DD90" s="206"/>
      <c r="DE90" s="206"/>
      <c r="DF90" s="206"/>
      <c r="DG90" s="480"/>
      <c r="DH90" s="480"/>
      <c r="DI90" s="480"/>
      <c r="DJ90" s="480"/>
      <c r="DK90" s="480"/>
      <c r="DL90" s="210"/>
      <c r="DM90" s="210"/>
      <c r="DN90" s="210"/>
      <c r="DO90" s="210"/>
      <c r="DP90" s="210"/>
      <c r="DQ90" s="210"/>
      <c r="DR90" s="210"/>
      <c r="DS90" s="210"/>
      <c r="DT90" s="210"/>
      <c r="DU90" s="210"/>
      <c r="DV90" s="210"/>
      <c r="DW90" s="205"/>
      <c r="DX90" s="205"/>
    </row>
    <row r="91" spans="1:128" ht="24" thickBot="1">
      <c r="A91" s="3941"/>
      <c r="B91" s="613"/>
      <c r="C91" s="613"/>
      <c r="D91" s="613"/>
      <c r="E91" s="613"/>
      <c r="F91" s="613"/>
      <c r="G91" s="613"/>
      <c r="H91" s="613"/>
      <c r="I91" s="613"/>
      <c r="J91" s="613"/>
      <c r="K91" s="613"/>
      <c r="L91" s="613"/>
      <c r="M91" s="613"/>
      <c r="N91" s="613"/>
      <c r="O91" s="483"/>
      <c r="P91" s="660"/>
      <c r="Q91" s="483"/>
      <c r="R91" s="483"/>
      <c r="S91" s="483"/>
      <c r="T91" s="483"/>
      <c r="U91" s="483"/>
      <c r="V91" s="483"/>
      <c r="W91" s="483"/>
      <c r="X91" s="483"/>
      <c r="Y91" s="483"/>
      <c r="Z91" s="483"/>
      <c r="AA91" s="483"/>
      <c r="AB91" s="483"/>
      <c r="AC91" s="483"/>
      <c r="AD91" s="3970"/>
      <c r="AF91" s="658" t="s">
        <v>624</v>
      </c>
      <c r="AG91" s="658"/>
      <c r="AH91" s="658"/>
      <c r="AI91" s="658"/>
      <c r="AJ91" s="658"/>
      <c r="AK91" s="663" t="s">
        <v>603</v>
      </c>
      <c r="AL91" s="480"/>
      <c r="AM91" s="480"/>
      <c r="AN91" s="480"/>
      <c r="AO91" s="480"/>
      <c r="AP91" s="480"/>
      <c r="AQ91" s="480"/>
      <c r="AR91" s="480"/>
      <c r="AT91" s="206"/>
      <c r="AU91" s="206"/>
      <c r="AV91" s="206"/>
      <c r="AW91" s="206"/>
      <c r="AX91" s="206"/>
      <c r="AY91" s="206"/>
      <c r="AZ91" s="206"/>
      <c r="BA91" s="480"/>
      <c r="BB91" s="480"/>
      <c r="BH91" s="4111" t="s">
        <v>434</v>
      </c>
      <c r="BI91" s="4112"/>
      <c r="BJ91" s="4112"/>
      <c r="BK91" s="4112"/>
      <c r="BL91" s="4112"/>
      <c r="BM91" s="4112"/>
      <c r="BN91" s="4112"/>
      <c r="BO91" s="4112"/>
      <c r="BP91" s="4112"/>
      <c r="BQ91" s="4125" t="s">
        <v>490</v>
      </c>
      <c r="BR91" s="4126"/>
      <c r="BS91" s="4100">
        <v>12</v>
      </c>
      <c r="BT91" s="4101"/>
      <c r="BV91" s="206"/>
      <c r="BW91" s="206"/>
      <c r="BX91" s="206"/>
      <c r="BY91" s="206"/>
      <c r="BZ91" s="206"/>
      <c r="CA91" s="206"/>
      <c r="CB91" s="206"/>
      <c r="CC91" s="206"/>
      <c r="CD91" s="206"/>
      <c r="CE91" s="480"/>
      <c r="CF91" s="480"/>
      <c r="CG91" s="480"/>
      <c r="CH91" s="480"/>
      <c r="CJ91" s="4119" t="s">
        <v>458</v>
      </c>
      <c r="CK91" s="4120"/>
      <c r="CL91" s="4120"/>
      <c r="CM91" s="4120"/>
      <c r="CN91" s="4120"/>
      <c r="CO91" s="4120"/>
      <c r="CP91" s="4120"/>
      <c r="CQ91" s="4120"/>
      <c r="CR91" s="4120"/>
      <c r="CS91" s="4125" t="s">
        <v>212</v>
      </c>
      <c r="CT91" s="4126"/>
      <c r="CU91" s="4100">
        <v>5</v>
      </c>
      <c r="CV91" s="4101"/>
      <c r="CX91" s="4113" t="s">
        <v>467</v>
      </c>
      <c r="CY91" s="4114"/>
      <c r="CZ91" s="4114"/>
      <c r="DA91" s="4114"/>
      <c r="DB91" s="4114"/>
      <c r="DC91" s="4114"/>
      <c r="DD91" s="4114"/>
      <c r="DE91" s="4114"/>
      <c r="DF91" s="4114"/>
      <c r="DG91" s="4157" t="s">
        <v>212</v>
      </c>
      <c r="DH91" s="4158"/>
      <c r="DI91" s="4101">
        <v>4</v>
      </c>
      <c r="DJ91" s="4048"/>
      <c r="DK91" s="619"/>
      <c r="DL91" s="209"/>
      <c r="DM91" s="209"/>
      <c r="DN91" s="209"/>
      <c r="DO91" s="209"/>
      <c r="DP91" s="209"/>
      <c r="DQ91" s="209"/>
      <c r="DR91" s="209"/>
      <c r="DS91" s="209"/>
      <c r="DT91" s="209"/>
      <c r="DU91" s="208"/>
      <c r="DV91" s="208"/>
      <c r="DW91" s="207"/>
      <c r="DX91" s="207"/>
    </row>
    <row r="92" spans="1:128" ht="24" thickBot="1">
      <c r="A92" s="3941"/>
      <c r="B92" s="613"/>
      <c r="C92" s="613"/>
      <c r="D92" s="613"/>
      <c r="E92" s="613"/>
      <c r="F92" s="613"/>
      <c r="G92" s="613"/>
      <c r="H92" s="613"/>
      <c r="I92" s="613"/>
      <c r="J92" s="613"/>
      <c r="K92" s="613"/>
      <c r="L92" s="613"/>
      <c r="M92" s="613"/>
      <c r="N92" s="613"/>
      <c r="O92" s="483"/>
      <c r="P92" s="660"/>
      <c r="Q92" s="483"/>
      <c r="R92" s="483"/>
      <c r="S92" s="483"/>
      <c r="T92" s="483"/>
      <c r="U92" s="483"/>
      <c r="V92" s="483"/>
      <c r="W92" s="483"/>
      <c r="X92" s="483"/>
      <c r="Y92" s="483"/>
      <c r="Z92" s="483"/>
      <c r="AA92" s="483"/>
      <c r="AB92" s="483"/>
      <c r="AC92" s="483"/>
      <c r="AD92" s="3970"/>
      <c r="AF92" s="480"/>
      <c r="AG92" s="480"/>
      <c r="AH92" s="480"/>
      <c r="AI92" s="480"/>
      <c r="AJ92" s="480"/>
      <c r="AK92" s="480"/>
      <c r="AL92" s="480"/>
      <c r="AM92" s="480"/>
      <c r="AN92" s="480"/>
      <c r="AO92" s="480"/>
      <c r="AP92" s="480"/>
      <c r="AQ92" s="480"/>
      <c r="AR92" s="480"/>
      <c r="AT92" s="4109" t="s">
        <v>488</v>
      </c>
      <c r="AU92" s="4110"/>
      <c r="AV92" s="4110"/>
      <c r="AW92" s="4110"/>
      <c r="AX92" s="4110"/>
      <c r="AY92" s="4110"/>
      <c r="AZ92" s="4110"/>
      <c r="BA92" s="4110"/>
      <c r="BB92" s="4110"/>
      <c r="BC92" s="4125" t="s">
        <v>277</v>
      </c>
      <c r="BD92" s="4126"/>
      <c r="BE92" s="4100">
        <v>12</v>
      </c>
      <c r="BF92" s="4101"/>
      <c r="BH92" s="206"/>
      <c r="BI92" s="206"/>
      <c r="BJ92" s="206"/>
      <c r="BK92" s="206"/>
      <c r="BL92" s="206"/>
      <c r="BM92" s="206"/>
      <c r="BN92" s="206"/>
      <c r="BO92" s="206"/>
      <c r="BP92" s="206"/>
      <c r="BV92" s="4119" t="s">
        <v>450</v>
      </c>
      <c r="BW92" s="4120"/>
      <c r="BX92" s="4120"/>
      <c r="BY92" s="4120"/>
      <c r="BZ92" s="4120"/>
      <c r="CA92" s="4120"/>
      <c r="CB92" s="4120"/>
      <c r="CC92" s="4120"/>
      <c r="CD92" s="4120"/>
      <c r="CE92" s="4125" t="s">
        <v>212</v>
      </c>
      <c r="CF92" s="4126"/>
      <c r="CG92" s="4100">
        <v>5</v>
      </c>
      <c r="CH92" s="4101"/>
      <c r="CJ92" s="206"/>
      <c r="CK92" s="206"/>
      <c r="CL92" s="206"/>
      <c r="CM92" s="206"/>
      <c r="CN92" s="206"/>
      <c r="CO92" s="206"/>
      <c r="CP92" s="206"/>
      <c r="CQ92" s="206"/>
      <c r="CR92" s="206"/>
      <c r="CS92" s="480"/>
      <c r="CT92" s="480"/>
      <c r="CU92" s="480"/>
      <c r="CV92" s="480"/>
      <c r="CX92" s="206"/>
      <c r="CY92" s="206"/>
      <c r="CZ92" s="206"/>
      <c r="DA92" s="206"/>
      <c r="DB92" s="206"/>
      <c r="DC92" s="206"/>
      <c r="DD92" s="206"/>
      <c r="DE92" s="206"/>
      <c r="DF92" s="206"/>
      <c r="DG92" s="480"/>
      <c r="DH92" s="480"/>
      <c r="DI92" s="480"/>
      <c r="DJ92" s="480"/>
      <c r="DK92" s="480"/>
      <c r="DL92" s="210"/>
      <c r="DM92" s="210"/>
      <c r="DN92" s="210"/>
      <c r="DO92" s="210"/>
      <c r="DP92" s="210"/>
      <c r="DQ92" s="210"/>
      <c r="DR92" s="210"/>
      <c r="DS92" s="210"/>
      <c r="DT92" s="210"/>
      <c r="DU92" s="210"/>
      <c r="DV92" s="210"/>
      <c r="DW92" s="205"/>
      <c r="DX92" s="205"/>
    </row>
    <row r="93" spans="1:128" ht="24" thickBot="1">
      <c r="A93" s="3941"/>
      <c r="B93" s="613"/>
      <c r="C93" s="613"/>
      <c r="D93" s="613"/>
      <c r="E93" s="613"/>
      <c r="F93" s="613"/>
      <c r="G93" s="613"/>
      <c r="H93" s="613"/>
      <c r="I93" s="613"/>
      <c r="J93" s="613"/>
      <c r="K93" s="613"/>
      <c r="L93" s="613"/>
      <c r="M93" s="613"/>
      <c r="N93" s="613"/>
      <c r="O93" s="483"/>
      <c r="P93" s="660"/>
      <c r="Q93" s="483"/>
      <c r="R93" s="483"/>
      <c r="S93" s="483"/>
      <c r="T93" s="483"/>
      <c r="U93" s="483"/>
      <c r="V93" s="483"/>
      <c r="W93" s="483"/>
      <c r="X93" s="483"/>
      <c r="Y93" s="483"/>
      <c r="Z93" s="483"/>
      <c r="AA93" s="483"/>
      <c r="AB93" s="483"/>
      <c r="AC93" s="483"/>
      <c r="AD93" s="3970"/>
      <c r="AF93" s="480"/>
      <c r="AG93" s="4172" t="s">
        <v>615</v>
      </c>
      <c r="AH93" s="4173"/>
      <c r="AI93" s="480"/>
      <c r="AJ93" s="4172" t="s">
        <v>490</v>
      </c>
      <c r="AK93" s="4173"/>
      <c r="AL93" s="480"/>
      <c r="AM93" s="4172" t="s">
        <v>628</v>
      </c>
      <c r="AN93" s="4173"/>
      <c r="AO93" s="480"/>
      <c r="AP93" s="4172" t="s">
        <v>616</v>
      </c>
      <c r="AQ93" s="4173"/>
      <c r="AR93" s="480"/>
      <c r="AT93" s="206"/>
      <c r="AU93" s="206"/>
      <c r="AV93" s="206"/>
      <c r="AW93" s="206"/>
      <c r="AX93" s="206"/>
      <c r="AY93" s="206"/>
      <c r="AZ93" s="206"/>
      <c r="BA93" s="480"/>
      <c r="BB93" s="480"/>
      <c r="BH93" s="4111" t="s">
        <v>215</v>
      </c>
      <c r="BI93" s="4112"/>
      <c r="BJ93" s="4112"/>
      <c r="BK93" s="4112"/>
      <c r="BL93" s="4112"/>
      <c r="BM93" s="4112"/>
      <c r="BN93" s="4112"/>
      <c r="BO93" s="4112"/>
      <c r="BP93" s="4112"/>
      <c r="BQ93" s="4125" t="s">
        <v>212</v>
      </c>
      <c r="BR93" s="4126"/>
      <c r="BS93" s="4100">
        <v>4</v>
      </c>
      <c r="BT93" s="4101"/>
      <c r="BV93" s="206"/>
      <c r="BW93" s="206"/>
      <c r="BX93" s="206"/>
      <c r="BY93" s="206"/>
      <c r="BZ93" s="206"/>
      <c r="CA93" s="206"/>
      <c r="CB93" s="206"/>
      <c r="CC93" s="206"/>
      <c r="CD93" s="206"/>
      <c r="CE93" s="480"/>
      <c r="CF93" s="480"/>
      <c r="CG93" s="480"/>
      <c r="CH93" s="480"/>
      <c r="CJ93" s="4119" t="s">
        <v>459</v>
      </c>
      <c r="CK93" s="4120"/>
      <c r="CL93" s="4120"/>
      <c r="CM93" s="4120"/>
      <c r="CN93" s="4120"/>
      <c r="CO93" s="4120"/>
      <c r="CP93" s="4120"/>
      <c r="CQ93" s="4120"/>
      <c r="CR93" s="4120"/>
      <c r="CS93" s="4125" t="s">
        <v>212</v>
      </c>
      <c r="CT93" s="4126"/>
      <c r="CU93" s="4100">
        <v>5</v>
      </c>
      <c r="CV93" s="4101"/>
      <c r="CX93" s="4113" t="s">
        <v>466</v>
      </c>
      <c r="CY93" s="4114"/>
      <c r="CZ93" s="4114"/>
      <c r="DA93" s="4114"/>
      <c r="DB93" s="4114"/>
      <c r="DC93" s="4114"/>
      <c r="DD93" s="4114"/>
      <c r="DE93" s="4114"/>
      <c r="DF93" s="4114"/>
      <c r="DG93" s="4157" t="s">
        <v>212</v>
      </c>
      <c r="DH93" s="4158"/>
      <c r="DI93" s="4101">
        <v>5</v>
      </c>
      <c r="DJ93" s="4048"/>
      <c r="DK93" s="619"/>
      <c r="DL93" s="209"/>
      <c r="DM93" s="209"/>
      <c r="DN93" s="209"/>
      <c r="DO93" s="209"/>
      <c r="DP93" s="209"/>
      <c r="DQ93" s="209"/>
      <c r="DR93" s="209"/>
      <c r="DS93" s="209"/>
      <c r="DT93" s="209"/>
      <c r="DU93" s="208"/>
      <c r="DV93" s="208"/>
      <c r="DW93" s="207"/>
      <c r="DX93" s="207"/>
    </row>
    <row r="94" spans="1:128" ht="24" thickBot="1">
      <c r="A94" s="3941"/>
      <c r="B94" s="613"/>
      <c r="C94" s="613"/>
      <c r="D94" s="613"/>
      <c r="E94" s="613"/>
      <c r="F94" s="613"/>
      <c r="G94" s="613"/>
      <c r="H94" s="613"/>
      <c r="I94" s="613"/>
      <c r="J94" s="613"/>
      <c r="K94" s="613"/>
      <c r="L94" s="613"/>
      <c r="M94" s="613"/>
      <c r="N94" s="613"/>
      <c r="O94" s="483"/>
      <c r="P94" s="660"/>
      <c r="Q94" s="483"/>
      <c r="R94" s="483"/>
      <c r="S94" s="483"/>
      <c r="T94" s="483"/>
      <c r="U94" s="483"/>
      <c r="V94" s="483"/>
      <c r="W94" s="483"/>
      <c r="X94" s="483"/>
      <c r="Y94" s="483"/>
      <c r="Z94" s="483"/>
      <c r="AA94" s="483"/>
      <c r="AB94" s="483"/>
      <c r="AC94" s="483"/>
      <c r="AD94" s="3970"/>
      <c r="AF94" s="480"/>
      <c r="AG94" s="480"/>
      <c r="AH94" s="480"/>
      <c r="AI94" s="480"/>
      <c r="AJ94" s="480"/>
      <c r="AK94" s="480"/>
      <c r="AL94" s="480"/>
      <c r="AM94" s="480"/>
      <c r="AN94" s="480"/>
      <c r="AO94" s="480"/>
      <c r="AP94" s="480"/>
      <c r="AQ94" s="480"/>
      <c r="AR94" s="480"/>
      <c r="AT94" s="4109" t="s">
        <v>442</v>
      </c>
      <c r="AU94" s="4110"/>
      <c r="AV94" s="4110"/>
      <c r="AW94" s="4110"/>
      <c r="AX94" s="4110"/>
      <c r="AY94" s="4110"/>
      <c r="AZ94" s="4110"/>
      <c r="BA94" s="4110"/>
      <c r="BB94" s="4110"/>
      <c r="BC94" s="4125" t="s">
        <v>443</v>
      </c>
      <c r="BD94" s="4126"/>
      <c r="BE94" s="4100">
        <v>25</v>
      </c>
      <c r="BF94" s="4101"/>
      <c r="BH94" s="206"/>
      <c r="BI94" s="206"/>
      <c r="BJ94" s="206"/>
      <c r="BK94" s="206"/>
      <c r="BL94" s="206"/>
      <c r="BM94" s="206"/>
      <c r="BN94" s="206"/>
      <c r="BO94" s="206"/>
      <c r="BP94" s="206"/>
      <c r="BV94" s="4119" t="s">
        <v>452</v>
      </c>
      <c r="BW94" s="4120"/>
      <c r="BX94" s="4120"/>
      <c r="BY94" s="4120"/>
      <c r="BZ94" s="4120"/>
      <c r="CA94" s="4120"/>
      <c r="CB94" s="4120"/>
      <c r="CC94" s="4120"/>
      <c r="CD94" s="4120"/>
      <c r="CE94" s="4125" t="s">
        <v>212</v>
      </c>
      <c r="CF94" s="4126"/>
      <c r="CG94" s="4100">
        <v>5</v>
      </c>
      <c r="CH94" s="4101"/>
      <c r="CJ94" s="206"/>
      <c r="CK94" s="206"/>
      <c r="CL94" s="206"/>
      <c r="CM94" s="206"/>
      <c r="CN94" s="206"/>
      <c r="CO94" s="206"/>
      <c r="CP94" s="206"/>
      <c r="CQ94" s="206"/>
      <c r="CR94" s="206"/>
      <c r="CS94" s="480"/>
      <c r="CT94" s="480"/>
      <c r="CU94" s="480"/>
      <c r="CV94" s="480"/>
      <c r="CX94" s="206"/>
      <c r="CY94" s="206"/>
      <c r="CZ94" s="206"/>
      <c r="DA94" s="206"/>
      <c r="DB94" s="206"/>
      <c r="DC94" s="206"/>
      <c r="DD94" s="206"/>
      <c r="DE94" s="206"/>
      <c r="DF94" s="206"/>
      <c r="DG94" s="480"/>
      <c r="DH94" s="480"/>
      <c r="DI94" s="480"/>
      <c r="DJ94" s="480"/>
      <c r="DK94" s="480"/>
      <c r="DL94" s="210"/>
      <c r="DM94" s="210"/>
      <c r="DN94" s="210"/>
      <c r="DO94" s="210"/>
      <c r="DP94" s="210"/>
      <c r="DQ94" s="210"/>
      <c r="DR94" s="210"/>
      <c r="DS94" s="210"/>
      <c r="DT94" s="210"/>
      <c r="DU94" s="210"/>
      <c r="DV94" s="210"/>
      <c r="DW94" s="205"/>
      <c r="DX94" s="205"/>
    </row>
    <row r="95" spans="1:128" ht="24" thickBot="1">
      <c r="A95" s="3941"/>
      <c r="B95" s="613"/>
      <c r="C95" s="613"/>
      <c r="D95" s="613"/>
      <c r="E95" s="613"/>
      <c r="F95" s="613"/>
      <c r="G95" s="613"/>
      <c r="H95" s="613"/>
      <c r="I95" s="613"/>
      <c r="J95" s="613"/>
      <c r="K95" s="613"/>
      <c r="L95" s="613"/>
      <c r="M95" s="613"/>
      <c r="N95" s="613"/>
      <c r="O95" s="483"/>
      <c r="P95" s="660"/>
      <c r="Q95" s="483"/>
      <c r="R95" s="483"/>
      <c r="S95" s="483"/>
      <c r="T95" s="483"/>
      <c r="U95" s="483"/>
      <c r="V95" s="483"/>
      <c r="W95" s="483"/>
      <c r="X95" s="483"/>
      <c r="Y95" s="483"/>
      <c r="Z95" s="483"/>
      <c r="AA95" s="483"/>
      <c r="AB95" s="483"/>
      <c r="AC95" s="483"/>
      <c r="AD95" s="3970"/>
      <c r="AF95" s="480"/>
      <c r="AG95" s="480"/>
      <c r="AH95" s="480"/>
      <c r="AI95" s="480"/>
      <c r="AJ95" s="480"/>
      <c r="AK95" s="480"/>
      <c r="AL95" s="480"/>
      <c r="AM95" s="480"/>
      <c r="AN95" s="480"/>
      <c r="AO95" s="480"/>
      <c r="AP95" s="480"/>
      <c r="AQ95" s="480"/>
      <c r="AR95" s="480"/>
      <c r="AT95" s="206"/>
      <c r="AU95" s="206"/>
      <c r="AV95" s="206"/>
      <c r="AW95" s="206"/>
      <c r="AX95" s="206"/>
      <c r="AY95" s="206"/>
      <c r="AZ95" s="206"/>
      <c r="BA95" s="480"/>
      <c r="BB95" s="480"/>
      <c r="BH95" s="4111" t="s">
        <v>439</v>
      </c>
      <c r="BI95" s="4112"/>
      <c r="BJ95" s="4112"/>
      <c r="BK95" s="4112"/>
      <c r="BL95" s="4112"/>
      <c r="BM95" s="4112"/>
      <c r="BN95" s="4112"/>
      <c r="BO95" s="4112"/>
      <c r="BP95" s="4112"/>
      <c r="BQ95" s="4125" t="s">
        <v>490</v>
      </c>
      <c r="BR95" s="4126"/>
      <c r="BS95" s="4100">
        <v>20</v>
      </c>
      <c r="BT95" s="4101"/>
      <c r="BV95" s="206"/>
      <c r="BW95" s="206"/>
      <c r="BX95" s="206"/>
      <c r="BY95" s="206"/>
      <c r="BZ95" s="206"/>
      <c r="CA95" s="206"/>
      <c r="CB95" s="206"/>
      <c r="CC95" s="206"/>
      <c r="CD95" s="206"/>
      <c r="CE95" s="480"/>
      <c r="CF95" s="480"/>
      <c r="CG95" s="480"/>
      <c r="CH95" s="480"/>
      <c r="CJ95" s="4119" t="s">
        <v>217</v>
      </c>
      <c r="CK95" s="4120"/>
      <c r="CL95" s="4120"/>
      <c r="CM95" s="4120"/>
      <c r="CN95" s="4120"/>
      <c r="CO95" s="4120"/>
      <c r="CP95" s="4120"/>
      <c r="CQ95" s="4120"/>
      <c r="CR95" s="4120"/>
      <c r="CS95" s="4125" t="s">
        <v>212</v>
      </c>
      <c r="CT95" s="4126"/>
      <c r="CU95" s="4100">
        <v>3</v>
      </c>
      <c r="CV95" s="4101"/>
      <c r="CX95" s="4113" t="s">
        <v>468</v>
      </c>
      <c r="CY95" s="4114"/>
      <c r="CZ95" s="4114"/>
      <c r="DA95" s="4114"/>
      <c r="DB95" s="4114"/>
      <c r="DC95" s="4114"/>
      <c r="DD95" s="4114"/>
      <c r="DE95" s="4114"/>
      <c r="DF95" s="4114"/>
      <c r="DG95" s="4157" t="s">
        <v>212</v>
      </c>
      <c r="DH95" s="4158"/>
      <c r="DI95" s="4101">
        <v>6</v>
      </c>
      <c r="DJ95" s="4048"/>
      <c r="DK95" s="619"/>
      <c r="DL95" s="209"/>
      <c r="DM95" s="209"/>
      <c r="DN95" s="209"/>
      <c r="DO95" s="209"/>
      <c r="DP95" s="209"/>
      <c r="DQ95" s="209"/>
      <c r="DR95" s="209"/>
      <c r="DS95" s="209"/>
      <c r="DT95" s="209"/>
      <c r="DU95" s="208"/>
      <c r="DV95" s="208"/>
      <c r="DW95" s="207"/>
      <c r="DX95" s="207"/>
    </row>
    <row r="96" spans="1:128" ht="24" thickBot="1">
      <c r="A96" s="3941"/>
      <c r="B96" s="613"/>
      <c r="C96" s="613"/>
      <c r="D96" s="613"/>
      <c r="E96" s="613"/>
      <c r="F96" s="613"/>
      <c r="G96" s="613"/>
      <c r="H96" s="613"/>
      <c r="I96" s="613"/>
      <c r="J96" s="613"/>
      <c r="K96" s="613"/>
      <c r="L96" s="613"/>
      <c r="M96" s="613"/>
      <c r="N96" s="613"/>
      <c r="O96" s="483"/>
      <c r="P96" s="660"/>
      <c r="Q96" s="483"/>
      <c r="R96" s="483"/>
      <c r="S96" s="483"/>
      <c r="T96" s="483"/>
      <c r="U96" s="483"/>
      <c r="V96" s="483"/>
      <c r="W96" s="483"/>
      <c r="X96" s="483"/>
      <c r="Y96" s="483"/>
      <c r="Z96" s="483"/>
      <c r="AA96" s="483"/>
      <c r="AB96" s="483"/>
      <c r="AC96" s="483"/>
      <c r="AD96" s="3970"/>
      <c r="AT96" s="4109" t="s">
        <v>446</v>
      </c>
      <c r="AU96" s="4110"/>
      <c r="AV96" s="4110"/>
      <c r="AW96" s="4110"/>
      <c r="AX96" s="4110"/>
      <c r="AY96" s="4110"/>
      <c r="AZ96" s="4110"/>
      <c r="BA96" s="4110"/>
      <c r="BB96" s="4110"/>
      <c r="BC96" s="4125" t="s">
        <v>210</v>
      </c>
      <c r="BD96" s="4126"/>
      <c r="BE96" s="4100">
        <v>16</v>
      </c>
      <c r="BF96" s="4101"/>
      <c r="BH96" s="206"/>
      <c r="BI96" s="206"/>
      <c r="BJ96" s="206"/>
      <c r="BK96" s="206"/>
      <c r="BL96" s="206"/>
      <c r="BM96" s="206"/>
      <c r="BN96" s="206"/>
      <c r="BO96" s="206"/>
      <c r="BP96" s="206"/>
      <c r="BV96" s="4119" t="s">
        <v>495</v>
      </c>
      <c r="BW96" s="4120"/>
      <c r="BX96" s="4120"/>
      <c r="BY96" s="4120"/>
      <c r="BZ96" s="4120"/>
      <c r="CA96" s="4120"/>
      <c r="CB96" s="4120"/>
      <c r="CC96" s="4120"/>
      <c r="CD96" s="4120"/>
      <c r="CE96" s="4125" t="s">
        <v>212</v>
      </c>
      <c r="CF96" s="4126"/>
      <c r="CG96" s="4100">
        <v>2.5</v>
      </c>
      <c r="CH96" s="4101"/>
      <c r="CJ96" s="206"/>
      <c r="CK96" s="206"/>
      <c r="CL96" s="206"/>
      <c r="CM96" s="206"/>
      <c r="CN96" s="206"/>
      <c r="CO96" s="206"/>
      <c r="CP96" s="206"/>
      <c r="CQ96" s="206"/>
      <c r="CR96" s="206"/>
      <c r="CS96" s="480"/>
      <c r="CT96" s="480"/>
      <c r="CU96" s="480"/>
      <c r="CV96" s="480"/>
      <c r="DW96" s="205"/>
      <c r="DX96" s="205"/>
    </row>
    <row r="97" spans="1:128" ht="23.25">
      <c r="A97" s="3941"/>
      <c r="B97" s="613"/>
      <c r="C97" s="613"/>
      <c r="D97" s="613"/>
      <c r="E97" s="613"/>
      <c r="F97" s="613"/>
      <c r="G97" s="613"/>
      <c r="H97" s="613"/>
      <c r="I97" s="613"/>
      <c r="J97" s="613"/>
      <c r="K97" s="613"/>
      <c r="L97" s="613"/>
      <c r="M97" s="613"/>
      <c r="N97" s="613"/>
      <c r="O97" s="483"/>
      <c r="P97" s="660"/>
      <c r="Q97" s="483"/>
      <c r="R97" s="483"/>
      <c r="S97" s="483"/>
      <c r="T97" s="483"/>
      <c r="U97" s="483"/>
      <c r="V97" s="483"/>
      <c r="W97" s="483"/>
      <c r="X97" s="483"/>
      <c r="Y97" s="483"/>
      <c r="Z97" s="483"/>
      <c r="AA97" s="483"/>
      <c r="AB97" s="483"/>
      <c r="AC97" s="483"/>
      <c r="AD97" s="3970"/>
      <c r="BH97" s="4111" t="s">
        <v>432</v>
      </c>
      <c r="BI97" s="4112"/>
      <c r="BJ97" s="4112"/>
      <c r="BK97" s="4112"/>
      <c r="BL97" s="4112"/>
      <c r="BM97" s="4112"/>
      <c r="BN97" s="4112"/>
      <c r="BO97" s="4112"/>
      <c r="BP97" s="4112"/>
      <c r="BQ97" s="4125" t="s">
        <v>490</v>
      </c>
      <c r="BR97" s="4126"/>
      <c r="BS97" s="4100">
        <v>14</v>
      </c>
      <c r="BT97" s="4101"/>
      <c r="CG97" s="480"/>
      <c r="CH97" s="480"/>
      <c r="CJ97" s="4119" t="s">
        <v>460</v>
      </c>
      <c r="CK97" s="4120"/>
      <c r="CL97" s="4120"/>
      <c r="CM97" s="4120"/>
      <c r="CN97" s="4120"/>
      <c r="CO97" s="4120"/>
      <c r="CP97" s="4120"/>
      <c r="CQ97" s="4120"/>
      <c r="CR97" s="4120"/>
      <c r="CS97" s="4125" t="s">
        <v>212</v>
      </c>
      <c r="CT97" s="4126"/>
      <c r="CU97" s="4100">
        <v>5</v>
      </c>
      <c r="CV97" s="4101"/>
      <c r="DW97" s="205"/>
      <c r="DX97" s="205"/>
    </row>
    <row r="98" spans="1:128" ht="18.75">
      <c r="A98" s="3941"/>
      <c r="B98" s="227" t="s">
        <v>742</v>
      </c>
      <c r="C98" s="613"/>
      <c r="D98" s="613"/>
      <c r="E98" s="613"/>
      <c r="F98" s="613"/>
      <c r="G98" s="613"/>
      <c r="H98" s="613"/>
      <c r="I98" s="613"/>
      <c r="J98" s="613"/>
      <c r="K98" s="613"/>
      <c r="L98" s="613"/>
      <c r="M98" s="613"/>
      <c r="N98" s="613"/>
      <c r="O98" s="483"/>
      <c r="P98" s="660"/>
      <c r="Q98" s="483"/>
      <c r="R98" s="483"/>
      <c r="S98" s="483"/>
      <c r="T98" s="483"/>
      <c r="U98" s="483"/>
      <c r="V98" s="483"/>
      <c r="W98" s="483"/>
      <c r="X98" s="483"/>
      <c r="Y98" s="483"/>
      <c r="Z98" s="483"/>
      <c r="AA98" s="483"/>
      <c r="AB98" s="483"/>
      <c r="AC98" s="483"/>
      <c r="AD98" s="3970"/>
      <c r="AE98" s="3951"/>
      <c r="AF98" s="3952"/>
      <c r="AG98" s="3952"/>
      <c r="AH98" s="3952"/>
      <c r="AI98" s="3952"/>
      <c r="AJ98" s="3952"/>
      <c r="AK98" s="3952"/>
      <c r="AL98" s="3952"/>
      <c r="AM98" s="3952"/>
      <c r="AN98" s="3952"/>
      <c r="AO98" s="3952"/>
      <c r="AP98" s="3952"/>
      <c r="AQ98" s="3952"/>
      <c r="AR98" s="3952"/>
      <c r="AS98" s="3952"/>
      <c r="AT98" s="3952"/>
      <c r="AU98" s="3952"/>
      <c r="AV98" s="3952"/>
      <c r="AW98" s="3952"/>
      <c r="AX98" s="3952"/>
      <c r="AY98" s="3952"/>
      <c r="AZ98" s="3952"/>
      <c r="BA98" s="3952"/>
      <c r="BB98" s="3952"/>
      <c r="BC98" s="3952"/>
      <c r="BD98" s="3952"/>
      <c r="BE98" s="3952"/>
      <c r="BF98" s="3952"/>
      <c r="BG98" s="3952"/>
      <c r="BH98" s="3952"/>
      <c r="BI98" s="3952"/>
      <c r="BJ98" s="3952"/>
      <c r="BK98" s="3952"/>
      <c r="BL98" s="3952"/>
      <c r="BM98" s="3952"/>
      <c r="BN98" s="3952"/>
      <c r="BO98" s="3952"/>
      <c r="BP98" s="3952"/>
      <c r="BQ98" s="3952"/>
      <c r="BR98" s="3952"/>
      <c r="BS98" s="3952"/>
      <c r="BT98" s="3952"/>
      <c r="BU98" s="3952"/>
      <c r="BV98" s="3952"/>
      <c r="BW98" s="3952"/>
      <c r="BX98" s="3952"/>
      <c r="BY98" s="3952"/>
      <c r="BZ98" s="3952"/>
      <c r="CA98" s="3952"/>
      <c r="CB98" s="3952"/>
      <c r="CC98" s="3952"/>
      <c r="CD98" s="3952"/>
      <c r="CE98" s="3952"/>
      <c r="CF98" s="3952"/>
      <c r="CG98" s="3952"/>
      <c r="CH98" s="3952"/>
      <c r="CI98" s="3952"/>
      <c r="CJ98" s="3952"/>
      <c r="CK98" s="3952"/>
      <c r="CL98" s="3952"/>
      <c r="CM98" s="3952"/>
      <c r="CN98" s="3952"/>
      <c r="CO98" s="3952"/>
      <c r="CP98" s="3952"/>
      <c r="CQ98" s="3952"/>
      <c r="CR98" s="3952"/>
      <c r="CS98" s="3952"/>
      <c r="CT98" s="3952"/>
      <c r="CU98" s="3952"/>
      <c r="CV98" s="3952"/>
      <c r="CW98" s="3952"/>
      <c r="CX98" s="3952"/>
      <c r="CY98" s="3952"/>
      <c r="CZ98" s="3952"/>
      <c r="DA98" s="3952"/>
      <c r="DB98" s="3952"/>
      <c r="DC98" s="3952"/>
      <c r="DD98" s="3952"/>
      <c r="DE98" s="3952"/>
      <c r="DF98" s="3952"/>
      <c r="DG98" s="3952"/>
      <c r="DH98" s="3952"/>
      <c r="DI98" s="3952"/>
      <c r="DJ98" s="3952"/>
      <c r="DK98" s="3952"/>
      <c r="DL98" s="3952"/>
      <c r="DM98" s="3952"/>
      <c r="DN98" s="3952"/>
      <c r="DO98" s="3952"/>
      <c r="DP98" s="3952"/>
      <c r="DQ98" s="3952"/>
      <c r="DR98" s="3952"/>
      <c r="DS98" s="3952"/>
      <c r="DT98" s="3952"/>
      <c r="DU98" s="3952"/>
      <c r="DV98" s="3952"/>
      <c r="DW98" s="3952"/>
      <c r="DX98" s="3952"/>
    </row>
    <row r="99" spans="1:128" ht="15.75">
      <c r="A99" s="3941"/>
      <c r="B99" s="613"/>
      <c r="C99" s="613"/>
      <c r="D99" s="613"/>
      <c r="E99" s="613"/>
      <c r="F99" s="613"/>
      <c r="G99" s="613"/>
      <c r="H99" s="613"/>
      <c r="I99" s="613"/>
      <c r="J99" s="613"/>
      <c r="K99" s="613"/>
      <c r="L99" s="613"/>
      <c r="M99" s="613"/>
      <c r="N99" s="613"/>
      <c r="O99" s="483"/>
      <c r="P99" s="660"/>
      <c r="Q99" s="483"/>
      <c r="R99" s="483"/>
      <c r="S99" s="483"/>
      <c r="T99" s="483"/>
      <c r="U99" s="483"/>
      <c r="V99" s="483"/>
      <c r="W99" s="483"/>
      <c r="X99" s="483"/>
      <c r="Y99" s="483"/>
      <c r="Z99" s="483"/>
      <c r="AA99" s="483"/>
      <c r="AB99" s="483"/>
      <c r="AC99" s="483"/>
      <c r="AD99" s="376"/>
      <c r="AE99" s="664"/>
      <c r="AF99" s="664"/>
      <c r="AG99" s="664"/>
      <c r="AH99" s="664"/>
      <c r="AI99" s="664"/>
      <c r="AJ99" s="664"/>
      <c r="AK99" s="664"/>
      <c r="AL99" s="664"/>
      <c r="AM99" s="664"/>
      <c r="AN99" s="664"/>
      <c r="AO99" s="664"/>
      <c r="AP99" s="664"/>
      <c r="AQ99" s="664"/>
      <c r="AR99" s="664"/>
      <c r="AS99" s="664"/>
      <c r="AT99" s="664"/>
      <c r="AU99" s="664"/>
      <c r="AV99" s="664"/>
      <c r="AW99" s="664"/>
      <c r="AX99" s="664"/>
      <c r="AY99" s="664"/>
      <c r="AZ99" s="664"/>
      <c r="BA99" s="664"/>
      <c r="BB99" s="664"/>
      <c r="BC99" s="664"/>
      <c r="BD99" s="664"/>
      <c r="BE99" s="664"/>
      <c r="BF99" s="664"/>
      <c r="BG99" s="664"/>
      <c r="BH99" s="664"/>
      <c r="BI99" s="664"/>
      <c r="BJ99" s="664"/>
      <c r="BK99" s="664"/>
      <c r="BL99" s="664"/>
      <c r="BM99" s="664"/>
      <c r="BN99" s="664"/>
      <c r="BO99" s="664"/>
      <c r="BP99" s="664"/>
      <c r="BQ99" s="664"/>
      <c r="BR99" s="664"/>
      <c r="BS99" s="664"/>
      <c r="BT99" s="664"/>
      <c r="BU99" s="664"/>
      <c r="BV99" s="664"/>
      <c r="BW99" s="664"/>
      <c r="BX99" s="664"/>
      <c r="BY99" s="664"/>
      <c r="BZ99" s="664"/>
      <c r="CA99" s="664"/>
      <c r="CB99" s="664"/>
      <c r="CC99" s="664"/>
      <c r="CD99" s="664"/>
      <c r="CE99" s="664"/>
      <c r="CF99" s="664"/>
      <c r="CG99" s="664"/>
      <c r="CH99" s="664"/>
      <c r="CI99" s="664"/>
      <c r="CJ99" s="664"/>
      <c r="CK99" s="664"/>
      <c r="CL99" s="664"/>
      <c r="CM99" s="664"/>
      <c r="CN99" s="664"/>
      <c r="CO99" s="664"/>
      <c r="CP99" s="664"/>
      <c r="CQ99" s="664"/>
      <c r="CR99" s="664"/>
      <c r="CS99" s="664"/>
      <c r="CT99" s="664"/>
      <c r="CU99" s="664"/>
      <c r="CV99" s="664"/>
      <c r="CW99" s="664"/>
      <c r="CX99" s="664"/>
      <c r="CY99" s="664"/>
      <c r="CZ99" s="664"/>
      <c r="DA99" s="664"/>
      <c r="DB99" s="664"/>
      <c r="DC99" s="664"/>
      <c r="DD99" s="664"/>
      <c r="DE99" s="664"/>
      <c r="DF99" s="664"/>
      <c r="DG99" s="664"/>
      <c r="DH99" s="664"/>
      <c r="DI99" s="664"/>
      <c r="DJ99" s="664"/>
      <c r="DK99" s="664"/>
      <c r="DL99" s="664"/>
      <c r="DM99" s="664"/>
      <c r="DN99" s="664"/>
      <c r="DO99" s="664"/>
      <c r="DP99" s="664"/>
      <c r="DQ99" s="664"/>
      <c r="DR99" s="664"/>
      <c r="DS99" s="664"/>
      <c r="DT99" s="664"/>
      <c r="DU99" s="664"/>
      <c r="DV99" s="664"/>
      <c r="DW99" s="664"/>
      <c r="DX99" s="664"/>
    </row>
    <row r="100" spans="1:128" ht="76.5" customHeight="1">
      <c r="A100" s="571"/>
      <c r="B100" s="572"/>
      <c r="C100" s="572"/>
      <c r="D100" s="572"/>
      <c r="E100" s="572"/>
      <c r="F100" s="572"/>
      <c r="G100" s="572"/>
      <c r="H100" s="572"/>
      <c r="I100" s="572"/>
      <c r="J100" s="572"/>
      <c r="K100" s="572"/>
      <c r="L100" s="572"/>
      <c r="M100" s="572"/>
      <c r="N100" s="572"/>
      <c r="O100" s="572"/>
      <c r="P100" s="572"/>
      <c r="Q100" s="572"/>
      <c r="R100" s="572"/>
      <c r="S100" s="572"/>
      <c r="T100" s="572"/>
      <c r="U100" s="572"/>
      <c r="V100" s="572"/>
      <c r="W100" s="572"/>
      <c r="X100" s="572"/>
      <c r="Y100" s="572"/>
      <c r="Z100" s="572"/>
      <c r="AA100" s="572"/>
      <c r="AB100" s="572"/>
      <c r="AC100" s="572"/>
      <c r="AD100" s="572"/>
      <c r="AE100" s="572"/>
      <c r="AF100" s="572"/>
      <c r="AG100" s="572"/>
      <c r="AH100" s="572"/>
      <c r="AI100" s="572"/>
      <c r="AJ100" s="572"/>
      <c r="AK100" s="572"/>
      <c r="AL100" s="572"/>
      <c r="AM100" s="572"/>
      <c r="AN100" s="572"/>
      <c r="AO100" s="572"/>
      <c r="AP100" s="572"/>
      <c r="AQ100" s="572"/>
      <c r="AR100" s="572"/>
      <c r="AS100" s="572"/>
      <c r="AT100" s="572"/>
      <c r="AU100" s="572"/>
      <c r="AV100" s="572"/>
      <c r="AW100" s="572"/>
      <c r="AX100" s="572"/>
      <c r="AY100" s="572"/>
      <c r="AZ100" s="572"/>
      <c r="BA100" s="572"/>
      <c r="BB100" s="572"/>
      <c r="BC100" s="572"/>
      <c r="BD100" s="572"/>
      <c r="BE100" s="572"/>
      <c r="BF100" s="572"/>
      <c r="BG100" s="572"/>
      <c r="BH100" s="572"/>
      <c r="BI100" s="572"/>
      <c r="BJ100" s="572"/>
      <c r="BK100" s="572"/>
      <c r="BL100" s="572"/>
      <c r="BM100" s="572"/>
      <c r="BN100" s="572"/>
      <c r="BO100" s="572"/>
      <c r="BP100" s="572"/>
      <c r="BQ100" s="572"/>
      <c r="BR100" s="572"/>
      <c r="BS100" s="572"/>
      <c r="BT100" s="572"/>
      <c r="BU100" s="572"/>
      <c r="BV100" s="572"/>
      <c r="BW100" s="572"/>
      <c r="BX100" s="572"/>
      <c r="BY100" s="572"/>
      <c r="BZ100" s="572"/>
      <c r="CA100" s="572"/>
      <c r="CB100" s="572"/>
      <c r="CC100" s="572"/>
      <c r="CD100" s="572"/>
      <c r="CE100" s="572"/>
      <c r="CF100" s="572"/>
      <c r="CG100" s="572"/>
      <c r="CH100" s="572"/>
      <c r="CI100" s="572"/>
      <c r="CJ100" s="572"/>
      <c r="CK100" s="572"/>
      <c r="CL100" s="572"/>
      <c r="CM100" s="572"/>
      <c r="CN100" s="572"/>
      <c r="CO100" s="572"/>
      <c r="CP100" s="572"/>
      <c r="CQ100" s="572"/>
      <c r="CR100" s="572"/>
      <c r="CS100" s="572"/>
      <c r="CT100" s="572"/>
      <c r="CU100" s="572"/>
      <c r="CV100" s="572"/>
      <c r="CW100" s="572"/>
      <c r="CX100" s="572"/>
      <c r="CY100" s="572"/>
      <c r="CZ100" s="572"/>
      <c r="DA100" s="572"/>
      <c r="DB100" s="572"/>
      <c r="DC100" s="572"/>
      <c r="DD100" s="572"/>
      <c r="DE100" s="572"/>
      <c r="DF100" s="572"/>
      <c r="DG100" s="572"/>
      <c r="DH100" s="572"/>
      <c r="DI100" s="572"/>
      <c r="DJ100" s="572"/>
      <c r="DK100" s="572"/>
      <c r="DL100" s="572"/>
      <c r="DM100" s="572"/>
      <c r="DN100" s="572"/>
      <c r="DO100" s="572"/>
      <c r="DP100" s="572"/>
      <c r="DQ100" s="572"/>
      <c r="DR100" s="572"/>
      <c r="DS100" s="572"/>
      <c r="DT100" s="572"/>
      <c r="DU100" s="572"/>
      <c r="DV100" s="572"/>
      <c r="DW100" s="572"/>
      <c r="DX100" s="573"/>
    </row>
    <row r="101" spans="1:128" ht="15" customHeight="1">
      <c r="A101" s="203"/>
      <c r="B101" s="203"/>
      <c r="C101" s="203"/>
      <c r="D101" s="203"/>
      <c r="E101" s="203"/>
      <c r="F101" s="203"/>
      <c r="G101" s="203"/>
      <c r="H101" s="203"/>
      <c r="I101" s="203"/>
      <c r="J101" s="203"/>
      <c r="K101" s="203"/>
      <c r="L101" s="203"/>
      <c r="M101" s="203"/>
      <c r="N101" s="204" t="s">
        <v>601</v>
      </c>
      <c r="O101" s="483"/>
      <c r="P101" s="204" t="s">
        <v>601</v>
      </c>
      <c r="Q101" s="4178" t="s">
        <v>740</v>
      </c>
      <c r="R101" s="4178"/>
      <c r="S101" s="4178"/>
      <c r="T101" s="4178"/>
      <c r="U101" s="4178"/>
      <c r="V101" s="4178"/>
      <c r="W101" s="4178"/>
      <c r="X101" s="480"/>
      <c r="Y101" s="480"/>
      <c r="Z101" s="480"/>
      <c r="AA101" s="480"/>
      <c r="AB101" s="480"/>
      <c r="AC101" s="480"/>
      <c r="AD101" s="480"/>
      <c r="AE101" s="480"/>
      <c r="AF101" s="480"/>
      <c r="AG101" s="480"/>
      <c r="AH101" s="480"/>
      <c r="AI101" s="480"/>
      <c r="AJ101" s="480"/>
      <c r="AK101" s="480"/>
      <c r="AL101" s="480"/>
      <c r="AM101" s="480"/>
      <c r="AN101" s="480"/>
      <c r="AO101" s="480"/>
      <c r="AP101" s="480"/>
      <c r="AQ101" s="480"/>
      <c r="AR101" s="480"/>
      <c r="AS101" s="480"/>
      <c r="AT101" s="480"/>
      <c r="AU101" s="480"/>
      <c r="AV101" s="480"/>
      <c r="AW101" s="480"/>
      <c r="AX101" s="480"/>
      <c r="AY101" s="480"/>
      <c r="AZ101" s="480"/>
      <c r="BA101" s="480"/>
      <c r="BB101" s="480"/>
      <c r="BC101" s="480"/>
      <c r="BD101" s="480"/>
      <c r="BE101" s="480"/>
      <c r="BF101" s="480"/>
      <c r="BG101" s="480"/>
      <c r="BH101" s="480"/>
      <c r="BI101" s="480"/>
      <c r="BJ101" s="480"/>
      <c r="BK101" s="480"/>
      <c r="BL101" s="480"/>
      <c r="BM101" s="480"/>
      <c r="BN101" s="480"/>
      <c r="BO101" s="480"/>
      <c r="BP101" s="480"/>
      <c r="BQ101" s="480"/>
      <c r="BR101" s="480"/>
      <c r="BS101" s="480"/>
      <c r="BT101" s="480"/>
      <c r="BU101" s="480"/>
      <c r="BV101" s="480"/>
      <c r="BW101" s="480"/>
      <c r="BX101" s="480"/>
      <c r="BY101" s="480"/>
      <c r="BZ101" s="480"/>
      <c r="CA101" s="480"/>
      <c r="CB101" s="480"/>
      <c r="CC101" s="480"/>
      <c r="CD101" s="480"/>
      <c r="CE101" s="480"/>
      <c r="CF101" s="480"/>
      <c r="CG101" s="480"/>
      <c r="CH101" s="480"/>
      <c r="CI101" s="480"/>
      <c r="CJ101" s="480"/>
      <c r="CK101" s="480"/>
      <c r="CL101" s="480"/>
      <c r="CM101" s="480"/>
      <c r="CN101" s="480"/>
      <c r="CO101" s="480"/>
      <c r="CP101" s="480"/>
      <c r="CQ101" s="480"/>
      <c r="CR101" s="480"/>
      <c r="CS101" s="480"/>
      <c r="CT101" s="480"/>
      <c r="CU101" s="480"/>
      <c r="CV101" s="480"/>
      <c r="CW101" s="480"/>
      <c r="CX101" s="480"/>
      <c r="CY101" s="480"/>
      <c r="CZ101" s="480"/>
      <c r="DA101" s="480"/>
      <c r="DB101" s="480"/>
      <c r="DC101" s="480"/>
      <c r="DD101" s="480"/>
      <c r="DE101" s="480"/>
      <c r="DF101" s="480"/>
      <c r="DG101" s="480"/>
      <c r="DH101" s="480"/>
      <c r="DI101" s="480"/>
      <c r="DJ101" s="480"/>
      <c r="DK101" s="480"/>
      <c r="DL101" s="480"/>
      <c r="DM101" s="480"/>
      <c r="DN101" s="480"/>
      <c r="DO101" s="480"/>
      <c r="DP101" s="480"/>
      <c r="DQ101" s="480"/>
      <c r="DR101" s="480"/>
      <c r="DS101" s="480"/>
      <c r="DT101" s="480"/>
      <c r="DU101" s="480"/>
      <c r="DV101" s="480"/>
      <c r="DW101" s="480"/>
      <c r="DX101" s="480"/>
    </row>
    <row r="102" spans="1:128" ht="26.25">
      <c r="A102" s="203"/>
      <c r="B102" s="4049" t="s">
        <v>643</v>
      </c>
      <c r="C102" s="4049"/>
      <c r="D102" s="4049"/>
      <c r="E102" s="4049"/>
      <c r="F102" s="4049"/>
      <c r="G102" s="4049"/>
      <c r="H102" s="4049"/>
      <c r="I102" s="4049"/>
      <c r="J102" s="4049"/>
      <c r="K102" s="4049"/>
      <c r="L102" s="4049"/>
      <c r="M102" s="4049"/>
      <c r="N102" s="4050" t="s">
        <v>1461</v>
      </c>
      <c r="O102" s="483"/>
      <c r="P102" s="4050" t="s">
        <v>1461</v>
      </c>
      <c r="Q102" s="4178"/>
      <c r="R102" s="4178"/>
      <c r="S102" s="4178"/>
      <c r="T102" s="4178"/>
      <c r="U102" s="4178"/>
      <c r="V102" s="4178"/>
      <c r="W102" s="4178"/>
      <c r="X102" s="480"/>
      <c r="Y102" s="480"/>
      <c r="Z102" s="480"/>
      <c r="AA102" s="480"/>
      <c r="AB102" s="480"/>
      <c r="AC102" s="480"/>
      <c r="AD102" s="480"/>
      <c r="AE102" s="480"/>
      <c r="AF102" s="480"/>
      <c r="AG102" s="480"/>
      <c r="AH102" s="480"/>
      <c r="AI102" s="480"/>
      <c r="AJ102" s="480"/>
      <c r="AK102" s="480"/>
      <c r="AL102" s="480"/>
      <c r="AM102" s="480"/>
      <c r="AN102" s="480"/>
      <c r="AO102" s="480"/>
      <c r="AP102" s="480"/>
      <c r="AQ102" s="480"/>
      <c r="AR102" s="480"/>
      <c r="AS102" s="480"/>
      <c r="AT102" s="480"/>
      <c r="AU102" s="480"/>
      <c r="AV102" s="480"/>
      <c r="AW102" s="480"/>
      <c r="AX102" s="480"/>
      <c r="AY102" s="480"/>
      <c r="AZ102" s="480"/>
      <c r="BA102" s="480"/>
      <c r="BB102" s="480"/>
      <c r="BC102" s="480"/>
      <c r="BD102" s="480"/>
      <c r="BE102" s="480"/>
      <c r="BF102" s="480"/>
      <c r="BG102" s="480"/>
      <c r="BH102" s="480"/>
      <c r="BI102" s="480"/>
      <c r="BJ102" s="480"/>
      <c r="BK102" s="480"/>
      <c r="BL102" s="480"/>
      <c r="BM102" s="480"/>
      <c r="BN102" s="480"/>
      <c r="BO102" s="480"/>
      <c r="BP102" s="480"/>
      <c r="BQ102" s="480"/>
      <c r="BR102" s="480"/>
      <c r="BS102" s="480"/>
      <c r="BT102" s="480"/>
      <c r="BU102" s="480"/>
      <c r="BV102" s="480"/>
      <c r="BW102" s="480"/>
      <c r="BX102" s="480"/>
      <c r="BY102" s="480"/>
      <c r="BZ102" s="480"/>
      <c r="CA102" s="480"/>
      <c r="CB102" s="480"/>
      <c r="CC102" s="480"/>
      <c r="CD102" s="480"/>
      <c r="CE102" s="480"/>
      <c r="CF102" s="480"/>
      <c r="CG102" s="480"/>
      <c r="CH102" s="480"/>
      <c r="CI102" s="480"/>
      <c r="CJ102" s="480"/>
      <c r="CK102" s="480"/>
      <c r="CL102" s="480"/>
      <c r="CM102" s="480"/>
      <c r="CN102" s="480"/>
      <c r="CO102" s="480"/>
      <c r="CP102" s="480"/>
      <c r="CQ102" s="480"/>
      <c r="CR102" s="480"/>
      <c r="CS102" s="480"/>
      <c r="CT102" s="480"/>
      <c r="CU102" s="480"/>
      <c r="CV102" s="480"/>
      <c r="CW102" s="480"/>
      <c r="CX102" s="480"/>
      <c r="CY102" s="480"/>
      <c r="CZ102" s="480"/>
      <c r="DA102" s="480"/>
      <c r="DB102" s="480"/>
      <c r="DC102" s="480"/>
      <c r="DD102" s="480"/>
      <c r="DE102" s="480"/>
      <c r="DF102" s="480"/>
      <c r="DG102" s="480"/>
      <c r="DH102" s="480"/>
      <c r="DI102" s="480"/>
      <c r="DJ102" s="480"/>
      <c r="DK102" s="480"/>
      <c r="DL102" s="480"/>
      <c r="DM102" s="480"/>
      <c r="DN102" s="480"/>
      <c r="DO102" s="480"/>
      <c r="DP102" s="480"/>
      <c r="DQ102" s="480"/>
      <c r="DR102" s="480"/>
      <c r="DS102" s="480"/>
      <c r="DT102" s="480"/>
      <c r="DU102" s="480"/>
      <c r="DV102" s="480"/>
      <c r="DW102" s="480"/>
      <c r="DX102" s="480"/>
    </row>
    <row r="103" spans="1:128" ht="15" customHeight="1">
      <c r="A103" s="69"/>
      <c r="B103" s="69"/>
      <c r="C103" s="69"/>
      <c r="D103" s="69"/>
      <c r="E103" s="69"/>
      <c r="F103" s="69"/>
      <c r="G103" s="69"/>
      <c r="H103" s="69"/>
      <c r="I103" s="69"/>
      <c r="J103" s="69"/>
      <c r="K103" s="69"/>
      <c r="L103" s="69"/>
      <c r="M103" s="69"/>
      <c r="N103" s="4051"/>
      <c r="O103" s="483"/>
      <c r="P103" s="4051"/>
      <c r="Q103" s="4178"/>
      <c r="R103" s="4178"/>
      <c r="S103" s="4178"/>
      <c r="T103" s="4178"/>
      <c r="U103" s="4178"/>
      <c r="V103" s="4178"/>
      <c r="W103" s="4178"/>
      <c r="X103" s="480"/>
      <c r="Y103" s="480"/>
      <c r="Z103" s="480"/>
      <c r="AA103" s="480"/>
      <c r="AB103" s="480"/>
      <c r="AC103" s="480"/>
      <c r="AD103" s="480"/>
      <c r="AE103" s="480"/>
      <c r="AF103" s="480"/>
      <c r="AG103" s="480"/>
      <c r="AH103" s="480"/>
      <c r="AI103" s="480"/>
      <c r="AJ103" s="480"/>
      <c r="AK103" s="480"/>
      <c r="AL103" s="480"/>
      <c r="AM103" s="480"/>
      <c r="AN103" s="480"/>
      <c r="AO103" s="480"/>
      <c r="AP103" s="480"/>
      <c r="AQ103" s="480"/>
      <c r="AR103" s="480"/>
      <c r="AS103" s="480"/>
      <c r="AT103" s="480"/>
      <c r="AU103" s="480"/>
      <c r="AV103" s="480"/>
      <c r="AW103" s="480"/>
      <c r="AX103" s="480"/>
      <c r="AY103" s="480"/>
      <c r="AZ103" s="480"/>
      <c r="BA103" s="480"/>
      <c r="BB103" s="480"/>
      <c r="BC103" s="480"/>
      <c r="BD103" s="480"/>
      <c r="BE103" s="480"/>
      <c r="BF103" s="480"/>
      <c r="BG103" s="480"/>
      <c r="BH103" s="480"/>
      <c r="BI103" s="480"/>
      <c r="BJ103" s="480"/>
      <c r="BK103" s="480"/>
      <c r="BL103" s="480"/>
      <c r="BM103" s="480"/>
      <c r="BN103" s="480"/>
      <c r="BO103" s="480"/>
      <c r="BP103" s="480"/>
      <c r="BQ103" s="480"/>
      <c r="BR103" s="480"/>
      <c r="BS103" s="480"/>
      <c r="BT103" s="480"/>
      <c r="BU103" s="480"/>
      <c r="BV103" s="480"/>
      <c r="BW103" s="480"/>
      <c r="BX103" s="480"/>
      <c r="BY103" s="480"/>
      <c r="BZ103" s="480"/>
      <c r="CA103" s="480"/>
      <c r="CB103" s="480"/>
      <c r="CC103" s="480"/>
      <c r="CD103" s="480"/>
      <c r="CE103" s="480"/>
      <c r="CF103" s="480"/>
      <c r="CG103" s="480"/>
      <c r="CH103" s="480"/>
      <c r="CI103" s="480"/>
      <c r="CJ103" s="480"/>
      <c r="CK103" s="480"/>
      <c r="CL103" s="480"/>
      <c r="CM103" s="480"/>
      <c r="CN103" s="480"/>
      <c r="CO103" s="480"/>
      <c r="CP103" s="480"/>
      <c r="CQ103" s="480"/>
      <c r="CR103" s="480"/>
      <c r="CS103" s="480"/>
      <c r="CT103" s="480"/>
      <c r="CU103" s="480"/>
      <c r="CV103" s="480"/>
      <c r="CW103" s="480"/>
      <c r="CX103" s="480"/>
      <c r="CY103" s="480"/>
      <c r="CZ103" s="480"/>
      <c r="DA103" s="480"/>
      <c r="DB103" s="480"/>
      <c r="DC103" s="480"/>
      <c r="DD103" s="480"/>
      <c r="DE103" s="480"/>
      <c r="DF103" s="480"/>
      <c r="DG103" s="480"/>
      <c r="DH103" s="480"/>
      <c r="DI103" s="480"/>
      <c r="DJ103" s="480"/>
      <c r="DK103" s="480"/>
      <c r="DL103" s="480"/>
      <c r="DM103" s="480"/>
      <c r="DN103" s="480"/>
      <c r="DO103" s="480"/>
      <c r="DP103" s="480"/>
      <c r="DQ103" s="480"/>
      <c r="DR103" s="480"/>
      <c r="DS103" s="480"/>
      <c r="DT103" s="480"/>
      <c r="DU103" s="480"/>
      <c r="DV103" s="480"/>
      <c r="DW103" s="480"/>
      <c r="DX103" s="480"/>
    </row>
    <row r="104" spans="1:128" s="480" customFormat="1">
      <c r="A104" s="483"/>
      <c r="B104" s="483"/>
      <c r="C104" s="483"/>
      <c r="D104" s="483"/>
      <c r="E104" s="483"/>
      <c r="F104" s="483"/>
      <c r="G104" s="483"/>
      <c r="H104" s="483"/>
      <c r="I104" s="483"/>
      <c r="J104" s="483"/>
      <c r="K104" s="483"/>
      <c r="L104" s="483"/>
      <c r="M104" s="483"/>
      <c r="N104" s="483"/>
      <c r="O104" s="483"/>
      <c r="P104" s="483"/>
      <c r="Q104" s="483"/>
      <c r="R104" s="483"/>
      <c r="S104" s="483"/>
      <c r="T104" s="483"/>
      <c r="U104" s="483"/>
      <c r="V104" s="483"/>
      <c r="W104" s="483"/>
    </row>
    <row r="105" spans="1:128" ht="15.75" thickBot="1">
      <c r="A105" s="483"/>
      <c r="B105" s="483"/>
      <c r="C105" s="483"/>
      <c r="D105" s="483"/>
      <c r="E105" s="483"/>
      <c r="F105" s="483"/>
      <c r="G105" s="483"/>
      <c r="H105" s="483"/>
      <c r="I105" s="483"/>
      <c r="J105" s="483"/>
      <c r="K105" s="483"/>
      <c r="L105" s="483"/>
      <c r="M105" s="483"/>
      <c r="N105" s="483"/>
      <c r="O105" s="483"/>
      <c r="P105" s="483"/>
      <c r="Q105" s="483"/>
      <c r="R105" s="483"/>
      <c r="S105" s="483"/>
      <c r="T105" s="483"/>
      <c r="U105" s="483"/>
      <c r="V105" s="483"/>
      <c r="W105" s="483"/>
      <c r="X105" s="480"/>
      <c r="Y105" s="480"/>
      <c r="Z105" s="480"/>
      <c r="AA105" s="480"/>
      <c r="AB105" s="480"/>
      <c r="AC105" s="480"/>
      <c r="AD105" s="480"/>
      <c r="AE105" s="480"/>
      <c r="AF105" s="480"/>
      <c r="AG105" s="480"/>
      <c r="AH105" s="480"/>
      <c r="AI105" s="480"/>
      <c r="AJ105" s="480"/>
      <c r="AK105" s="480"/>
      <c r="AL105" s="480"/>
      <c r="AM105" s="480"/>
      <c r="AN105" s="480"/>
      <c r="AO105" s="480"/>
      <c r="AP105" s="480"/>
      <c r="AQ105" s="480"/>
      <c r="AR105" s="480"/>
      <c r="AS105" s="480"/>
      <c r="AT105" s="480"/>
      <c r="AU105" s="480"/>
      <c r="AV105" s="480"/>
      <c r="AW105" s="480"/>
      <c r="AX105" s="480"/>
      <c r="AY105" s="480"/>
      <c r="AZ105" s="480"/>
      <c r="BA105" s="480"/>
      <c r="BB105" s="480"/>
      <c r="BC105" s="480"/>
      <c r="BD105" s="480"/>
      <c r="BE105" s="480"/>
      <c r="BF105" s="480"/>
      <c r="BG105" s="480"/>
      <c r="BH105" s="480"/>
      <c r="BI105" s="480"/>
      <c r="BJ105" s="480"/>
      <c r="BK105" s="480"/>
      <c r="BL105" s="480"/>
      <c r="BM105" s="480"/>
      <c r="BN105" s="480"/>
      <c r="BO105" s="480"/>
      <c r="BP105" s="480"/>
      <c r="BQ105" s="480"/>
      <c r="BR105" s="480"/>
      <c r="BS105" s="480"/>
      <c r="BT105" s="480"/>
      <c r="BU105" s="480"/>
      <c r="BV105" s="480"/>
      <c r="BW105" s="480"/>
      <c r="BX105" s="480"/>
      <c r="BY105" s="480"/>
      <c r="BZ105" s="480"/>
      <c r="CA105" s="480"/>
      <c r="CB105" s="480"/>
      <c r="CC105" s="480"/>
      <c r="CD105" s="480"/>
      <c r="CE105" s="480"/>
      <c r="CF105" s="480"/>
      <c r="CG105" s="480"/>
      <c r="CH105" s="480"/>
      <c r="CI105" s="480"/>
      <c r="CJ105" s="480"/>
      <c r="CK105" s="480"/>
      <c r="CL105" s="480"/>
      <c r="CM105" s="480"/>
      <c r="CN105" s="480"/>
      <c r="CO105" s="480"/>
      <c r="CP105" s="480"/>
      <c r="CQ105" s="480"/>
      <c r="CR105" s="480"/>
      <c r="CS105" s="480"/>
      <c r="CT105" s="480"/>
      <c r="CU105" s="480"/>
      <c r="CV105" s="480"/>
      <c r="CW105" s="480"/>
      <c r="CX105" s="480"/>
      <c r="CY105" s="480"/>
      <c r="CZ105" s="480"/>
      <c r="DA105" s="480"/>
      <c r="DB105" s="480"/>
      <c r="DC105" s="480"/>
      <c r="DD105" s="480"/>
      <c r="DE105" s="480"/>
      <c r="DF105" s="480"/>
      <c r="DG105" s="480"/>
      <c r="DH105" s="480"/>
      <c r="DI105" s="480"/>
      <c r="DJ105" s="480"/>
      <c r="DK105" s="480"/>
      <c r="DL105" s="480"/>
      <c r="DM105" s="480"/>
      <c r="DN105" s="480"/>
      <c r="DO105" s="480"/>
      <c r="DP105" s="480"/>
      <c r="DQ105" s="480"/>
      <c r="DR105" s="480"/>
      <c r="DS105" s="480"/>
      <c r="DT105" s="480"/>
      <c r="DU105" s="480"/>
      <c r="DV105" s="480"/>
      <c r="DW105" s="480"/>
      <c r="DX105" s="480"/>
    </row>
    <row r="106" spans="1:128">
      <c r="A106" s="4009" t="s">
        <v>550</v>
      </c>
      <c r="B106" s="3953" t="s">
        <v>642</v>
      </c>
      <c r="C106" s="3954"/>
      <c r="D106" s="3954"/>
      <c r="E106" s="3954"/>
      <c r="F106" s="3954"/>
      <c r="G106" s="3954"/>
      <c r="H106" s="3954"/>
      <c r="I106" s="3954"/>
      <c r="J106" s="3954"/>
      <c r="K106" s="3954"/>
      <c r="L106" s="3954"/>
      <c r="M106" s="3954"/>
      <c r="N106" s="3957">
        <v>2</v>
      </c>
      <c r="O106" s="483"/>
      <c r="P106" s="4011" t="s">
        <v>638</v>
      </c>
      <c r="Q106" s="4012"/>
      <c r="R106" s="4012"/>
      <c r="S106" s="4012"/>
      <c r="T106" s="4012"/>
      <c r="U106" s="4012"/>
      <c r="V106" s="4012"/>
      <c r="W106" s="4012"/>
      <c r="X106" s="4012"/>
      <c r="Y106" s="4012"/>
      <c r="Z106" s="4012"/>
      <c r="AA106" s="4012"/>
      <c r="AB106" s="4013"/>
      <c r="AC106" s="483"/>
      <c r="AD106" s="3967" t="s">
        <v>550</v>
      </c>
      <c r="AE106" s="3951"/>
      <c r="AF106" s="3952"/>
      <c r="AG106" s="3952"/>
      <c r="AH106" s="3952"/>
      <c r="AI106" s="3952"/>
      <c r="AJ106" s="3952"/>
      <c r="AK106" s="3952"/>
      <c r="AL106" s="3952"/>
      <c r="AM106" s="3952"/>
      <c r="AN106" s="3952"/>
      <c r="AO106" s="3952"/>
      <c r="AP106" s="3952"/>
      <c r="AQ106" s="3952"/>
      <c r="AR106" s="3952"/>
      <c r="AS106" s="3952"/>
      <c r="AT106" s="3952"/>
      <c r="AU106" s="3952"/>
      <c r="AV106" s="3952"/>
      <c r="AW106" s="3952"/>
      <c r="AX106" s="480"/>
      <c r="AY106" s="480"/>
      <c r="AZ106" s="480"/>
      <c r="BA106" s="480"/>
      <c r="BB106" s="480"/>
      <c r="BC106" s="480"/>
      <c r="BD106" s="480"/>
      <c r="BE106" s="480"/>
      <c r="BF106" s="480"/>
      <c r="BG106" s="480"/>
      <c r="BH106" s="480"/>
      <c r="BI106" s="480"/>
      <c r="BJ106" s="480"/>
      <c r="BK106" s="480"/>
      <c r="BL106" s="480"/>
      <c r="BM106" s="480"/>
      <c r="BN106" s="480"/>
      <c r="BO106" s="480"/>
      <c r="BP106" s="480"/>
      <c r="BQ106" s="480"/>
      <c r="BR106" s="480"/>
      <c r="BS106" s="480"/>
      <c r="BT106" s="480"/>
      <c r="BU106" s="480"/>
      <c r="BV106" s="480"/>
      <c r="BW106" s="480"/>
      <c r="BX106" s="480"/>
      <c r="BY106" s="480"/>
      <c r="BZ106" s="480"/>
      <c r="CA106" s="480"/>
      <c r="CB106" s="480"/>
      <c r="CC106" s="480"/>
      <c r="CD106" s="480"/>
      <c r="CE106" s="480"/>
      <c r="CF106" s="480"/>
      <c r="CG106" s="480"/>
      <c r="CH106" s="480"/>
      <c r="CI106" s="480"/>
      <c r="CJ106" s="480"/>
      <c r="CK106" s="480"/>
      <c r="CL106" s="480"/>
      <c r="CM106" s="480"/>
      <c r="CN106" s="480"/>
      <c r="CO106" s="480"/>
      <c r="CP106" s="480"/>
      <c r="CQ106" s="480"/>
      <c r="CR106" s="480"/>
      <c r="CS106" s="480"/>
      <c r="CT106" s="480"/>
      <c r="CU106" s="480"/>
      <c r="CV106" s="480"/>
      <c r="CW106" s="480"/>
      <c r="CX106" s="480"/>
      <c r="CY106" s="480"/>
      <c r="CZ106" s="480"/>
      <c r="DA106" s="480"/>
      <c r="DB106" s="480"/>
      <c r="DC106" s="480"/>
      <c r="DD106" s="480"/>
      <c r="DE106" s="480"/>
      <c r="DF106" s="480"/>
      <c r="DG106" s="480"/>
      <c r="DH106" s="480"/>
      <c r="DI106" s="480"/>
      <c r="DJ106" s="480"/>
      <c r="DK106" s="480"/>
      <c r="DL106" s="480"/>
      <c r="DM106" s="480"/>
      <c r="DN106" s="480"/>
      <c r="DO106" s="480"/>
      <c r="DP106" s="480"/>
      <c r="DQ106" s="480"/>
      <c r="DR106" s="480"/>
      <c r="DS106" s="480"/>
      <c r="DT106" s="480"/>
      <c r="DU106" s="480"/>
      <c r="DV106" s="480"/>
      <c r="DW106" s="480"/>
      <c r="DX106" s="480"/>
    </row>
    <row r="107" spans="1:128" ht="18.75">
      <c r="A107" s="4010"/>
      <c r="B107" s="3955"/>
      <c r="C107" s="3956"/>
      <c r="D107" s="3956"/>
      <c r="E107" s="3956"/>
      <c r="F107" s="3956"/>
      <c r="G107" s="3956"/>
      <c r="H107" s="3956"/>
      <c r="I107" s="3956"/>
      <c r="J107" s="3956"/>
      <c r="K107" s="3956"/>
      <c r="L107" s="3956"/>
      <c r="M107" s="3956"/>
      <c r="N107" s="3958"/>
      <c r="O107" s="483"/>
      <c r="P107" s="4014"/>
      <c r="Q107" s="4015"/>
      <c r="R107" s="4015"/>
      <c r="S107" s="4015"/>
      <c r="T107" s="4015"/>
      <c r="U107" s="4015"/>
      <c r="V107" s="4015"/>
      <c r="W107" s="4015"/>
      <c r="X107" s="4015"/>
      <c r="Y107" s="4015"/>
      <c r="Z107" s="4015"/>
      <c r="AA107" s="4015"/>
      <c r="AB107" s="4016"/>
      <c r="AC107" s="483"/>
      <c r="AD107" s="3968"/>
      <c r="AF107" s="3969" t="s">
        <v>641</v>
      </c>
      <c r="AG107" s="3969"/>
      <c r="AH107" s="3969"/>
      <c r="AI107" s="3969"/>
      <c r="AJ107" s="3969"/>
      <c r="AK107" s="3969"/>
      <c r="AL107" s="3969"/>
      <c r="AM107" s="3969"/>
      <c r="AN107" s="3969"/>
      <c r="AO107" s="3969"/>
      <c r="AP107" s="3969"/>
      <c r="AQ107" s="3969"/>
      <c r="AR107" s="3969"/>
      <c r="AS107" s="665"/>
      <c r="AT107" s="665"/>
      <c r="AU107" s="665"/>
      <c r="AV107" s="665"/>
      <c r="AW107" s="665"/>
      <c r="AX107" s="480"/>
      <c r="AY107" s="480"/>
      <c r="AZ107" s="480"/>
      <c r="BA107" s="480"/>
      <c r="BB107" s="480"/>
      <c r="BC107" s="480"/>
      <c r="BD107" s="480"/>
      <c r="BE107" s="480"/>
      <c r="BF107" s="480"/>
      <c r="BG107" s="480"/>
      <c r="BH107" s="480"/>
      <c r="BI107" s="480"/>
      <c r="BJ107" s="480"/>
      <c r="BK107" s="480"/>
      <c r="BL107" s="480"/>
      <c r="BM107" s="480"/>
      <c r="BN107" s="480"/>
      <c r="BO107" s="480"/>
      <c r="BP107" s="480"/>
      <c r="BQ107" s="480"/>
      <c r="BR107" s="480"/>
      <c r="BS107" s="480"/>
      <c r="BT107" s="480"/>
      <c r="BU107" s="480"/>
      <c r="BV107" s="480"/>
      <c r="BW107" s="480"/>
      <c r="BX107" s="480"/>
      <c r="BY107" s="480"/>
      <c r="BZ107" s="480"/>
      <c r="CA107" s="480"/>
      <c r="CB107" s="480"/>
      <c r="CC107" s="480"/>
      <c r="CD107" s="480"/>
      <c r="CE107" s="480"/>
      <c r="CF107" s="480"/>
      <c r="CG107" s="480"/>
      <c r="CH107" s="480"/>
      <c r="CI107" s="480"/>
      <c r="CJ107" s="480"/>
      <c r="CK107" s="480"/>
      <c r="CL107" s="480"/>
      <c r="CM107" s="480"/>
      <c r="CN107" s="480"/>
      <c r="CO107" s="480"/>
      <c r="CP107" s="480"/>
      <c r="CQ107" s="480"/>
      <c r="CR107" s="480"/>
      <c r="CS107" s="480"/>
      <c r="CT107" s="480"/>
      <c r="CU107" s="480"/>
      <c r="CV107" s="480"/>
      <c r="CW107" s="480"/>
      <c r="CX107" s="480"/>
      <c r="CY107" s="480"/>
      <c r="CZ107" s="480"/>
      <c r="DA107" s="480"/>
      <c r="DB107" s="480"/>
      <c r="DC107" s="480"/>
      <c r="DD107" s="480"/>
      <c r="DE107" s="480"/>
      <c r="DF107" s="480"/>
      <c r="DG107" s="480"/>
      <c r="DH107" s="480"/>
      <c r="DI107" s="480"/>
      <c r="DJ107" s="480"/>
      <c r="DK107" s="480"/>
      <c r="DL107" s="480"/>
      <c r="DM107" s="480"/>
      <c r="DN107" s="480"/>
      <c r="DO107" s="480"/>
      <c r="DP107" s="480"/>
      <c r="DQ107" s="480"/>
      <c r="DR107" s="480"/>
      <c r="DS107" s="480"/>
      <c r="DT107" s="480"/>
      <c r="DU107" s="480"/>
      <c r="DV107" s="480"/>
      <c r="DW107" s="480"/>
      <c r="DX107" s="480"/>
    </row>
    <row r="108" spans="1:128" ht="19.5" thickBot="1">
      <c r="A108" s="4010"/>
      <c r="B108" s="3955"/>
      <c r="C108" s="3956"/>
      <c r="D108" s="3956"/>
      <c r="E108" s="3956"/>
      <c r="F108" s="3956"/>
      <c r="G108" s="3956"/>
      <c r="H108" s="3956"/>
      <c r="I108" s="3956"/>
      <c r="J108" s="3956"/>
      <c r="K108" s="3956"/>
      <c r="L108" s="3956"/>
      <c r="M108" s="3956"/>
      <c r="N108" s="3958"/>
      <c r="O108" s="483"/>
      <c r="P108" s="4014"/>
      <c r="Q108" s="4015"/>
      <c r="R108" s="4015"/>
      <c r="S108" s="4015"/>
      <c r="T108" s="4015"/>
      <c r="U108" s="4015"/>
      <c r="V108" s="4015"/>
      <c r="W108" s="4015"/>
      <c r="X108" s="4015"/>
      <c r="Y108" s="4015"/>
      <c r="Z108" s="4015"/>
      <c r="AA108" s="4015"/>
      <c r="AB108" s="4016"/>
      <c r="AC108" s="483"/>
      <c r="AD108" s="3970" t="s">
        <v>640</v>
      </c>
      <c r="AF108" s="617" t="s">
        <v>639</v>
      </c>
      <c r="AG108" s="480"/>
      <c r="AH108" s="480"/>
      <c r="AI108" s="480"/>
      <c r="AJ108" s="618" t="s">
        <v>570</v>
      </c>
      <c r="AK108" s="480"/>
      <c r="AL108" s="480"/>
      <c r="AM108" s="480"/>
      <c r="AN108" s="480"/>
      <c r="AO108" s="480"/>
      <c r="AP108" s="480"/>
      <c r="AQ108" s="480"/>
      <c r="AR108" s="480"/>
      <c r="AS108" s="480"/>
      <c r="AT108" s="480"/>
      <c r="AU108" s="480"/>
      <c r="AV108" s="480"/>
      <c r="AW108" s="480"/>
      <c r="AX108" s="480"/>
      <c r="AY108" s="480"/>
      <c r="AZ108" s="480"/>
      <c r="BA108" s="480"/>
      <c r="BB108" s="480"/>
      <c r="BC108" s="480"/>
      <c r="BD108" s="480"/>
      <c r="BE108" s="480"/>
      <c r="BF108" s="480"/>
      <c r="BG108" s="480"/>
      <c r="BH108" s="480"/>
      <c r="BI108" s="480"/>
      <c r="BJ108" s="480"/>
      <c r="BK108" s="480"/>
      <c r="BL108" s="480"/>
      <c r="BM108" s="480"/>
      <c r="BN108" s="480"/>
      <c r="BO108" s="480"/>
      <c r="BP108" s="480"/>
      <c r="BQ108" s="480"/>
      <c r="BR108" s="480"/>
      <c r="BS108" s="480"/>
      <c r="BT108" s="480"/>
      <c r="BU108" s="480"/>
      <c r="BV108" s="480"/>
      <c r="BW108" s="480"/>
      <c r="BX108" s="480"/>
      <c r="BY108" s="480"/>
      <c r="BZ108" s="480"/>
      <c r="CA108" s="480"/>
      <c r="CB108" s="480"/>
      <c r="CC108" s="480"/>
      <c r="CD108" s="480"/>
      <c r="CE108" s="480"/>
      <c r="CF108" s="480"/>
      <c r="CG108" s="480"/>
      <c r="CH108" s="480"/>
      <c r="CI108" s="480"/>
      <c r="CJ108" s="480"/>
      <c r="CK108" s="480"/>
      <c r="CL108" s="480"/>
      <c r="CM108" s="480"/>
      <c r="CN108" s="480"/>
      <c r="CO108" s="480"/>
      <c r="CP108" s="480"/>
      <c r="CQ108" s="480"/>
      <c r="CR108" s="480"/>
      <c r="CS108" s="480"/>
      <c r="CT108" s="480"/>
      <c r="CU108" s="480"/>
      <c r="CV108" s="480"/>
      <c r="CW108" s="480"/>
      <c r="CX108" s="480"/>
      <c r="CY108" s="480"/>
      <c r="CZ108" s="480"/>
      <c r="DA108" s="480"/>
      <c r="DB108" s="480"/>
      <c r="DC108" s="480"/>
      <c r="DD108" s="480"/>
      <c r="DE108" s="480"/>
      <c r="DF108" s="480"/>
      <c r="DG108" s="480"/>
      <c r="DH108" s="480"/>
      <c r="DI108" s="480"/>
      <c r="DJ108" s="480"/>
      <c r="DK108" s="480"/>
      <c r="DL108" s="480"/>
      <c r="DM108" s="480"/>
      <c r="DN108" s="480"/>
      <c r="DO108" s="480"/>
      <c r="DP108" s="480"/>
      <c r="DQ108" s="480"/>
      <c r="DR108" s="480"/>
      <c r="DS108" s="480"/>
      <c r="DT108" s="480"/>
      <c r="DU108" s="480"/>
      <c r="DV108" s="480"/>
      <c r="DW108" s="480"/>
      <c r="DX108" s="480"/>
    </row>
    <row r="109" spans="1:128" ht="24" thickBot="1">
      <c r="A109" s="3942"/>
      <c r="B109" s="4020" t="s">
        <v>524</v>
      </c>
      <c r="C109" s="4021"/>
      <c r="D109" s="4021"/>
      <c r="E109" s="4021"/>
      <c r="F109" s="4021"/>
      <c r="G109" s="4021"/>
      <c r="H109" s="4021"/>
      <c r="I109" s="4021"/>
      <c r="J109" s="4021"/>
      <c r="K109" s="666" t="s">
        <v>570</v>
      </c>
      <c r="L109" s="4022" t="s">
        <v>633</v>
      </c>
      <c r="M109" s="4022"/>
      <c r="N109" s="4023"/>
      <c r="O109" s="483"/>
      <c r="P109" s="4017"/>
      <c r="Q109" s="4018"/>
      <c r="R109" s="4018"/>
      <c r="S109" s="4018"/>
      <c r="T109" s="4018"/>
      <c r="U109" s="4018"/>
      <c r="V109" s="4018"/>
      <c r="W109" s="4018"/>
      <c r="X109" s="4018"/>
      <c r="Y109" s="4018"/>
      <c r="Z109" s="4018"/>
      <c r="AA109" s="4018"/>
      <c r="AB109" s="4019"/>
      <c r="AC109" s="483"/>
      <c r="AD109" s="3970"/>
      <c r="AF109" s="480"/>
      <c r="AG109" s="480"/>
      <c r="AH109" s="480"/>
      <c r="AI109" s="480"/>
      <c r="AJ109" s="480"/>
      <c r="AK109" s="480"/>
      <c r="AL109" s="480"/>
      <c r="AM109" s="480"/>
      <c r="AN109" s="480"/>
      <c r="AO109" s="480"/>
      <c r="AP109" s="480"/>
      <c r="AQ109" s="480"/>
      <c r="AR109" s="480"/>
      <c r="AS109" s="480"/>
      <c r="AT109" s="480"/>
      <c r="AU109" s="480"/>
      <c r="AV109" s="480"/>
      <c r="AW109" s="480"/>
      <c r="AX109" s="480"/>
      <c r="AY109" s="480"/>
      <c r="AZ109" s="480"/>
      <c r="BA109" s="480"/>
      <c r="BB109" s="480"/>
      <c r="BC109" s="480"/>
      <c r="BD109" s="480"/>
      <c r="BE109" s="480"/>
      <c r="BF109" s="480"/>
      <c r="BG109" s="480"/>
      <c r="BH109" s="480"/>
      <c r="BI109" s="480"/>
      <c r="BJ109" s="480"/>
      <c r="BK109" s="480"/>
      <c r="BL109" s="480"/>
      <c r="BM109" s="480"/>
      <c r="BN109" s="480"/>
      <c r="BO109" s="480"/>
      <c r="BP109" s="480"/>
      <c r="BQ109" s="480"/>
      <c r="BR109" s="480"/>
      <c r="BS109" s="480"/>
      <c r="BT109" s="480"/>
      <c r="BU109" s="480"/>
      <c r="BV109" s="480"/>
      <c r="BW109" s="480"/>
      <c r="BX109" s="480"/>
      <c r="BY109" s="480"/>
      <c r="BZ109" s="480"/>
      <c r="CA109" s="480"/>
      <c r="CB109" s="480"/>
      <c r="CC109" s="480"/>
      <c r="CD109" s="480"/>
      <c r="CE109" s="480"/>
      <c r="CF109" s="480"/>
      <c r="CG109" s="480"/>
      <c r="CH109" s="480"/>
      <c r="CI109" s="480"/>
      <c r="CJ109" s="480"/>
      <c r="CK109" s="480"/>
      <c r="CL109" s="480"/>
      <c r="CM109" s="480"/>
      <c r="CN109" s="480"/>
      <c r="CO109" s="480"/>
      <c r="CP109" s="480"/>
      <c r="CQ109" s="480"/>
      <c r="CR109" s="480"/>
      <c r="CS109" s="480"/>
      <c r="CT109" s="480"/>
      <c r="CU109" s="480"/>
      <c r="CV109" s="480"/>
      <c r="CW109" s="480"/>
      <c r="CX109" s="480"/>
      <c r="CY109" s="480"/>
      <c r="CZ109" s="480"/>
      <c r="DA109" s="480"/>
      <c r="DB109" s="480"/>
      <c r="DC109" s="480"/>
      <c r="DD109" s="480"/>
      <c r="DE109" s="480"/>
      <c r="DF109" s="480"/>
      <c r="DG109" s="480"/>
      <c r="DH109" s="480"/>
      <c r="DI109" s="480"/>
      <c r="DJ109" s="480"/>
      <c r="DK109" s="480"/>
      <c r="DL109" s="480"/>
      <c r="DM109" s="480"/>
      <c r="DN109" s="480"/>
      <c r="DO109" s="480"/>
      <c r="DP109" s="480"/>
      <c r="DQ109" s="480"/>
      <c r="DR109" s="480"/>
      <c r="DS109" s="480"/>
      <c r="DT109" s="480"/>
      <c r="DU109" s="480"/>
      <c r="DV109" s="480"/>
      <c r="DW109" s="480"/>
      <c r="DX109" s="480"/>
    </row>
    <row r="110" spans="1:128" ht="19.5" thickBot="1">
      <c r="A110" s="3942"/>
      <c r="B110" s="4024" t="s">
        <v>517</v>
      </c>
      <c r="C110" s="4025"/>
      <c r="D110" s="4025"/>
      <c r="E110" s="480"/>
      <c r="F110" s="480"/>
      <c r="G110" s="4026" t="s">
        <v>506</v>
      </c>
      <c r="H110" s="4026"/>
      <c r="I110" s="4026"/>
      <c r="J110" s="4026"/>
      <c r="K110" s="4026"/>
      <c r="L110" s="667"/>
      <c r="M110" s="480"/>
      <c r="N110" s="485"/>
      <c r="O110" s="483"/>
      <c r="AC110" s="483"/>
      <c r="AD110" s="3970"/>
      <c r="AF110" s="620" t="s">
        <v>570</v>
      </c>
      <c r="AG110" s="3959" t="s">
        <v>633</v>
      </c>
      <c r="AH110" s="3959"/>
      <c r="AI110" s="3960"/>
      <c r="AJ110" s="668">
        <v>6.3</v>
      </c>
      <c r="AK110" s="669" t="s">
        <v>134</v>
      </c>
      <c r="AL110" s="620" t="s">
        <v>570</v>
      </c>
      <c r="AM110" s="3959" t="s">
        <v>1430</v>
      </c>
      <c r="AN110" s="3959"/>
      <c r="AO110" s="3960"/>
      <c r="AP110" s="670">
        <v>2.8</v>
      </c>
      <c r="AQ110" s="671" t="s">
        <v>134</v>
      </c>
      <c r="AR110" s="672" t="s">
        <v>570</v>
      </c>
      <c r="AS110" s="3971" t="s">
        <v>637</v>
      </c>
      <c r="AT110" s="3971"/>
      <c r="AU110" s="3972"/>
      <c r="AV110" s="670">
        <v>1.5</v>
      </c>
      <c r="AW110" s="671" t="s">
        <v>134</v>
      </c>
      <c r="AX110" s="480"/>
      <c r="AY110" s="480"/>
      <c r="AZ110" s="480"/>
      <c r="BA110" s="480"/>
      <c r="BB110" s="480"/>
      <c r="BC110" s="480"/>
      <c r="BD110" s="480"/>
      <c r="BE110" s="480"/>
      <c r="BF110" s="480"/>
      <c r="BG110" s="480"/>
      <c r="BH110" s="480"/>
      <c r="BI110" s="480"/>
      <c r="BJ110" s="480"/>
      <c r="BK110" s="480"/>
      <c r="BL110" s="480"/>
      <c r="BM110" s="480"/>
      <c r="BN110" s="480"/>
      <c r="BO110" s="480"/>
      <c r="BP110" s="480"/>
      <c r="BQ110" s="480"/>
      <c r="BR110" s="480"/>
      <c r="BS110" s="480"/>
      <c r="BT110" s="480"/>
      <c r="BU110" s="480"/>
      <c r="BV110" s="480"/>
      <c r="BW110" s="480"/>
      <c r="BX110" s="480"/>
      <c r="BY110" s="480"/>
      <c r="BZ110" s="480"/>
      <c r="CA110" s="480"/>
      <c r="CB110" s="480"/>
      <c r="CC110" s="480"/>
      <c r="CD110" s="480"/>
      <c r="CE110" s="480"/>
      <c r="CF110" s="480"/>
      <c r="CG110" s="480"/>
      <c r="CH110" s="480"/>
      <c r="CI110" s="480"/>
      <c r="CJ110" s="480"/>
      <c r="CK110" s="480"/>
      <c r="CL110" s="480"/>
      <c r="CM110" s="480"/>
      <c r="CN110" s="480"/>
      <c r="CO110" s="480"/>
      <c r="CP110" s="480"/>
      <c r="CQ110" s="480"/>
      <c r="CR110" s="480"/>
      <c r="CS110" s="480"/>
      <c r="CT110" s="480"/>
      <c r="CU110" s="480"/>
      <c r="CV110" s="480"/>
      <c r="CW110" s="480"/>
      <c r="CX110" s="480"/>
      <c r="CY110" s="480"/>
      <c r="CZ110" s="480"/>
      <c r="DA110" s="480"/>
      <c r="DB110" s="480"/>
      <c r="DC110" s="480"/>
      <c r="DD110" s="480"/>
      <c r="DE110" s="480"/>
      <c r="DF110" s="480"/>
      <c r="DG110" s="480"/>
      <c r="DH110" s="480"/>
      <c r="DI110" s="480"/>
      <c r="DJ110" s="480"/>
      <c r="DK110" s="480"/>
      <c r="DL110" s="480"/>
      <c r="DM110" s="480"/>
      <c r="DN110" s="480"/>
      <c r="DO110" s="480"/>
      <c r="DP110" s="480"/>
      <c r="DQ110" s="480"/>
      <c r="DR110" s="480"/>
      <c r="DS110" s="480"/>
      <c r="DT110" s="480"/>
      <c r="DU110" s="480"/>
      <c r="DV110" s="480"/>
      <c r="DW110" s="480"/>
      <c r="DX110" s="480"/>
    </row>
    <row r="111" spans="1:128" ht="18.75">
      <c r="A111" s="3942"/>
      <c r="B111" s="673" t="s">
        <v>569</v>
      </c>
      <c r="C111" s="4027" t="s">
        <v>602</v>
      </c>
      <c r="D111" s="4027"/>
      <c r="E111" s="480"/>
      <c r="F111" s="480"/>
      <c r="G111" s="674" t="s">
        <v>156</v>
      </c>
      <c r="H111" s="675" t="s">
        <v>157</v>
      </c>
      <c r="I111" s="676" t="s">
        <v>158</v>
      </c>
      <c r="J111" s="676" t="s">
        <v>35</v>
      </c>
      <c r="K111" s="676" t="s">
        <v>409</v>
      </c>
      <c r="L111" s="677" t="s">
        <v>123</v>
      </c>
      <c r="M111" s="678"/>
      <c r="N111" s="485"/>
      <c r="O111" s="483"/>
      <c r="P111" s="3981" t="s">
        <v>622</v>
      </c>
      <c r="Q111" s="3982"/>
      <c r="R111" s="3982"/>
      <c r="S111" s="3982"/>
      <c r="T111" s="3982"/>
      <c r="U111" s="3982"/>
      <c r="V111" s="3982"/>
      <c r="W111" s="3982"/>
      <c r="X111" s="3982"/>
      <c r="Y111" s="3982"/>
      <c r="Z111" s="3982"/>
      <c r="AA111" s="3982"/>
      <c r="AB111" s="3983"/>
      <c r="AC111" s="483"/>
      <c r="AD111" s="3970"/>
      <c r="AF111" s="620" t="s">
        <v>570</v>
      </c>
      <c r="AG111" s="3959" t="s">
        <v>636</v>
      </c>
      <c r="AH111" s="3959"/>
      <c r="AI111" s="3960"/>
      <c r="AJ111" s="679">
        <v>11.7</v>
      </c>
      <c r="AK111" s="680" t="s">
        <v>134</v>
      </c>
      <c r="AL111" s="620" t="s">
        <v>570</v>
      </c>
      <c r="AM111" s="3959" t="s">
        <v>1432</v>
      </c>
      <c r="AN111" s="3959"/>
      <c r="AO111" s="3960"/>
      <c r="AP111" s="670">
        <v>5</v>
      </c>
      <c r="AQ111" s="671" t="s">
        <v>134</v>
      </c>
      <c r="AR111" s="620" t="s">
        <v>570</v>
      </c>
      <c r="AS111" s="3959" t="s">
        <v>1431</v>
      </c>
      <c r="AT111" s="3959"/>
      <c r="AU111" s="3960"/>
      <c r="AV111" s="670">
        <v>2.2000000000000002</v>
      </c>
      <c r="AW111" s="671" t="s">
        <v>134</v>
      </c>
      <c r="AX111" s="480"/>
      <c r="AY111" s="480"/>
      <c r="AZ111" s="480"/>
      <c r="BA111" s="480"/>
      <c r="BB111" s="480"/>
      <c r="BC111" s="480"/>
      <c r="BD111" s="480"/>
      <c r="BE111" s="480"/>
      <c r="BF111" s="480"/>
      <c r="BG111" s="480"/>
      <c r="BH111" s="480"/>
      <c r="BI111" s="480"/>
      <c r="BJ111" s="480"/>
      <c r="BK111" s="480"/>
      <c r="BL111" s="480"/>
      <c r="BM111" s="480"/>
      <c r="BN111" s="480"/>
      <c r="BO111" s="480"/>
      <c r="BP111" s="480"/>
      <c r="BQ111" s="480"/>
      <c r="BR111" s="480"/>
      <c r="BS111" s="480"/>
      <c r="BT111" s="480"/>
      <c r="BU111" s="480"/>
      <c r="BV111" s="480"/>
      <c r="BW111" s="480"/>
      <c r="BX111" s="480"/>
      <c r="BY111" s="480"/>
      <c r="BZ111" s="480"/>
      <c r="CA111" s="480"/>
      <c r="CB111" s="480"/>
      <c r="CC111" s="480"/>
      <c r="CD111" s="480"/>
      <c r="CE111" s="480"/>
      <c r="CF111" s="480"/>
      <c r="CG111" s="480"/>
      <c r="CH111" s="480"/>
      <c r="CI111" s="480"/>
      <c r="CJ111" s="480"/>
      <c r="CK111" s="480"/>
      <c r="CL111" s="480"/>
      <c r="CM111" s="480"/>
      <c r="CN111" s="480"/>
      <c r="CO111" s="480"/>
      <c r="CP111" s="480"/>
      <c r="CQ111" s="480"/>
      <c r="CR111" s="480"/>
      <c r="CS111" s="480"/>
      <c r="CT111" s="480"/>
      <c r="CU111" s="480"/>
      <c r="CV111" s="480"/>
      <c r="CW111" s="480"/>
      <c r="CX111" s="480"/>
      <c r="CY111" s="480"/>
      <c r="CZ111" s="480"/>
      <c r="DA111" s="480"/>
      <c r="DB111" s="480"/>
      <c r="DC111" s="480"/>
      <c r="DD111" s="480"/>
      <c r="DE111" s="480"/>
      <c r="DF111" s="480"/>
      <c r="DG111" s="480"/>
      <c r="DH111" s="480"/>
      <c r="DI111" s="480"/>
      <c r="DJ111" s="480"/>
      <c r="DK111" s="480"/>
      <c r="DL111" s="480"/>
      <c r="DM111" s="480"/>
      <c r="DN111" s="480"/>
      <c r="DO111" s="480"/>
      <c r="DP111" s="480"/>
      <c r="DQ111" s="480"/>
      <c r="DR111" s="480"/>
      <c r="DS111" s="480"/>
      <c r="DT111" s="480"/>
      <c r="DU111" s="480"/>
      <c r="DV111" s="480"/>
      <c r="DW111" s="480"/>
      <c r="DX111" s="480"/>
    </row>
    <row r="112" spans="1:128" ht="18.75">
      <c r="A112" s="3942"/>
      <c r="B112" s="3997">
        <v>0.45</v>
      </c>
      <c r="C112" s="3950" t="s">
        <v>212</v>
      </c>
      <c r="D112" s="3950"/>
      <c r="E112" s="480"/>
      <c r="F112" s="681" t="s">
        <v>603</v>
      </c>
      <c r="G112" s="202">
        <v>220</v>
      </c>
      <c r="H112" s="202">
        <v>350</v>
      </c>
      <c r="I112" s="202">
        <v>60</v>
      </c>
      <c r="J112" s="202">
        <v>20</v>
      </c>
      <c r="K112" s="202">
        <v>30</v>
      </c>
      <c r="L112" s="682">
        <f>SUM(G112:K112)</f>
        <v>680</v>
      </c>
      <c r="M112" s="683" t="s">
        <v>628</v>
      </c>
      <c r="N112" s="485"/>
      <c r="O112" s="483"/>
      <c r="P112" s="621" t="s">
        <v>570</v>
      </c>
      <c r="Q112" s="192" t="s">
        <v>621</v>
      </c>
      <c r="R112" s="506"/>
      <c r="S112" s="507"/>
      <c r="T112" s="508"/>
      <c r="U112" s="509"/>
      <c r="V112" s="510"/>
      <c r="W112" s="511"/>
      <c r="X112" s="554"/>
      <c r="Y112" s="508"/>
      <c r="Z112" s="513"/>
      <c r="AA112" s="514"/>
      <c r="AB112" s="515"/>
      <c r="AC112" s="483"/>
      <c r="AD112" s="3970"/>
      <c r="AF112" s="620" t="s">
        <v>570</v>
      </c>
      <c r="AG112" s="3959" t="s">
        <v>635</v>
      </c>
      <c r="AH112" s="3959"/>
      <c r="AI112" s="3960"/>
      <c r="AJ112" s="668">
        <v>19</v>
      </c>
      <c r="AK112" s="669" t="s">
        <v>134</v>
      </c>
      <c r="AL112" s="672" t="s">
        <v>570</v>
      </c>
      <c r="AM112" s="3973" t="s">
        <v>634</v>
      </c>
      <c r="AN112" s="3973"/>
      <c r="AO112" s="3974"/>
      <c r="AP112" s="670">
        <v>8.1999999999999993</v>
      </c>
      <c r="AQ112" s="671" t="s">
        <v>134</v>
      </c>
      <c r="AR112" s="620" t="s">
        <v>570</v>
      </c>
      <c r="AS112" s="3959" t="s">
        <v>1433</v>
      </c>
      <c r="AT112" s="3959"/>
      <c r="AU112" s="3960"/>
      <c r="AV112" s="670">
        <v>2.5</v>
      </c>
      <c r="AW112" s="671" t="s">
        <v>134</v>
      </c>
      <c r="AX112" s="480"/>
      <c r="AY112" s="480"/>
      <c r="AZ112" s="480"/>
      <c r="BA112" s="480"/>
      <c r="BB112" s="480"/>
      <c r="BC112" s="480"/>
      <c r="BD112" s="480"/>
      <c r="BE112" s="480"/>
      <c r="BF112" s="480"/>
      <c r="BG112" s="480"/>
      <c r="BH112" s="480"/>
      <c r="BI112" s="480"/>
      <c r="BJ112" s="480"/>
      <c r="BK112" s="480"/>
      <c r="BL112" s="480"/>
      <c r="BM112" s="480"/>
      <c r="BN112" s="480"/>
      <c r="BO112" s="480"/>
      <c r="BP112" s="480"/>
      <c r="BQ112" s="480"/>
      <c r="BR112" s="480"/>
      <c r="BS112" s="480"/>
      <c r="BT112" s="480"/>
      <c r="BU112" s="480"/>
      <c r="BV112" s="480"/>
      <c r="BW112" s="480"/>
      <c r="BX112" s="480"/>
      <c r="BY112" s="480"/>
      <c r="BZ112" s="480"/>
      <c r="CA112" s="480"/>
      <c r="CB112" s="480"/>
      <c r="CC112" s="480"/>
      <c r="CD112" s="480"/>
      <c r="CE112" s="480"/>
      <c r="CF112" s="480"/>
      <c r="CG112" s="480"/>
      <c r="CH112" s="480"/>
      <c r="CI112" s="480"/>
      <c r="CJ112" s="480"/>
      <c r="CK112" s="480"/>
      <c r="CL112" s="480"/>
      <c r="CM112" s="480"/>
      <c r="CN112" s="480"/>
      <c r="CO112" s="480"/>
      <c r="CP112" s="480"/>
      <c r="CQ112" s="480"/>
      <c r="CR112" s="480"/>
      <c r="CS112" s="480"/>
      <c r="CT112" s="480"/>
      <c r="CU112" s="480"/>
      <c r="CV112" s="480"/>
      <c r="CW112" s="480"/>
      <c r="CX112" s="480"/>
      <c r="CY112" s="480"/>
      <c r="CZ112" s="480"/>
      <c r="DA112" s="480"/>
      <c r="DB112" s="480"/>
      <c r="DC112" s="480"/>
      <c r="DD112" s="480"/>
      <c r="DE112" s="480"/>
      <c r="DF112" s="480"/>
      <c r="DG112" s="480"/>
      <c r="DH112" s="480"/>
      <c r="DI112" s="480"/>
      <c r="DJ112" s="480"/>
      <c r="DK112" s="480"/>
      <c r="DL112" s="480"/>
      <c r="DM112" s="480"/>
      <c r="DN112" s="480"/>
      <c r="DO112" s="480"/>
      <c r="DP112" s="480"/>
      <c r="DQ112" s="480"/>
      <c r="DR112" s="480"/>
      <c r="DS112" s="480"/>
      <c r="DT112" s="480"/>
      <c r="DU112" s="480"/>
      <c r="DV112" s="480"/>
      <c r="DW112" s="480"/>
      <c r="DX112" s="480"/>
    </row>
    <row r="113" spans="1:128" ht="18.75">
      <c r="A113" s="3942"/>
      <c r="B113" s="3997"/>
      <c r="C113" s="3950"/>
      <c r="D113" s="3950"/>
      <c r="E113" s="480"/>
      <c r="F113" s="684" t="s">
        <v>604</v>
      </c>
      <c r="G113" s="201">
        <v>0.2</v>
      </c>
      <c r="H113" s="201">
        <v>0.25</v>
      </c>
      <c r="I113" s="201">
        <v>0.35</v>
      </c>
      <c r="J113" s="201">
        <v>0.45</v>
      </c>
      <c r="K113" s="201">
        <v>0.35</v>
      </c>
      <c r="L113" s="685">
        <f>(G113*G112)+(H113*H112)+(I113*I112)+(J113*J112)+(K113*K112)</f>
        <v>172</v>
      </c>
      <c r="M113" s="686" t="str">
        <f>C112</f>
        <v>Kg</v>
      </c>
      <c r="N113" s="485"/>
      <c r="O113" s="483"/>
      <c r="P113" s="687" t="s">
        <v>569</v>
      </c>
      <c r="Q113" s="191" t="s">
        <v>620</v>
      </c>
      <c r="R113" s="506"/>
      <c r="S113" s="507"/>
      <c r="T113" s="508"/>
      <c r="U113" s="509"/>
      <c r="V113" s="510"/>
      <c r="W113" s="511"/>
      <c r="X113" s="554"/>
      <c r="Y113" s="508"/>
      <c r="Z113" s="513"/>
      <c r="AA113" s="514"/>
      <c r="AB113" s="515"/>
      <c r="AC113" s="483"/>
      <c r="AD113" s="3970"/>
      <c r="AF113" s="620" t="s">
        <v>570</v>
      </c>
      <c r="AG113" s="3959" t="s">
        <v>632</v>
      </c>
      <c r="AH113" s="3959"/>
      <c r="AI113" s="3960"/>
      <c r="AJ113" s="668">
        <v>23.2</v>
      </c>
      <c r="AK113" s="669" t="s">
        <v>134</v>
      </c>
      <c r="AL113" s="620" t="s">
        <v>570</v>
      </c>
      <c r="AM113" s="3959" t="s">
        <v>1434</v>
      </c>
      <c r="AN113" s="3959"/>
      <c r="AO113" s="3960"/>
      <c r="AP113" s="670">
        <v>10.9</v>
      </c>
      <c r="AQ113" s="671" t="s">
        <v>134</v>
      </c>
      <c r="AR113" s="620" t="s">
        <v>570</v>
      </c>
      <c r="AS113" s="3959" t="s">
        <v>1435</v>
      </c>
      <c r="AT113" s="3959"/>
      <c r="AU113" s="3960"/>
      <c r="AV113" s="670">
        <v>3.8</v>
      </c>
      <c r="AW113" s="671" t="s">
        <v>134</v>
      </c>
      <c r="AX113" s="480"/>
      <c r="AY113" s="480"/>
      <c r="AZ113" s="480"/>
      <c r="BA113" s="480"/>
      <c r="BB113" s="480"/>
      <c r="BC113" s="480"/>
      <c r="BD113" s="480"/>
      <c r="BE113" s="480"/>
      <c r="BF113" s="480"/>
      <c r="BG113" s="480"/>
      <c r="BH113" s="480"/>
      <c r="BI113" s="480"/>
      <c r="BJ113" s="480"/>
      <c r="BK113" s="480"/>
      <c r="BL113" s="480"/>
      <c r="BM113" s="480"/>
      <c r="BN113" s="480"/>
      <c r="BO113" s="480"/>
      <c r="BP113" s="480"/>
      <c r="BQ113" s="480"/>
      <c r="BR113" s="480"/>
      <c r="BS113" s="480"/>
      <c r="BT113" s="480"/>
      <c r="BU113" s="480"/>
      <c r="BV113" s="480"/>
      <c r="BW113" s="480"/>
      <c r="BX113" s="480"/>
      <c r="BY113" s="480"/>
      <c r="BZ113" s="480"/>
      <c r="CA113" s="480"/>
      <c r="CB113" s="480"/>
      <c r="CC113" s="480"/>
      <c r="CD113" s="480"/>
      <c r="CE113" s="480"/>
      <c r="CF113" s="480"/>
      <c r="CG113" s="480"/>
      <c r="CH113" s="480"/>
      <c r="CI113" s="480"/>
      <c r="CJ113" s="480"/>
      <c r="CK113" s="480"/>
      <c r="CL113" s="480"/>
      <c r="CM113" s="480"/>
      <c r="CN113" s="480"/>
      <c r="CO113" s="480"/>
      <c r="CP113" s="480"/>
      <c r="CQ113" s="480"/>
      <c r="CR113" s="480"/>
      <c r="CS113" s="480"/>
      <c r="CT113" s="480"/>
      <c r="CU113" s="480"/>
      <c r="CV113" s="480"/>
      <c r="CW113" s="480"/>
      <c r="CX113" s="480"/>
      <c r="CY113" s="480"/>
      <c r="CZ113" s="480"/>
      <c r="DA113" s="480"/>
      <c r="DB113" s="480"/>
      <c r="DC113" s="480"/>
      <c r="DD113" s="480"/>
      <c r="DE113" s="480"/>
      <c r="DF113" s="480"/>
      <c r="DG113" s="480"/>
      <c r="DH113" s="480"/>
      <c r="DI113" s="480"/>
      <c r="DJ113" s="480"/>
      <c r="DK113" s="480"/>
      <c r="DL113" s="480"/>
      <c r="DM113" s="480"/>
      <c r="DN113" s="480"/>
      <c r="DO113" s="480"/>
      <c r="DP113" s="480"/>
      <c r="DQ113" s="480"/>
      <c r="DR113" s="480"/>
      <c r="DS113" s="480"/>
      <c r="DT113" s="480"/>
      <c r="DU113" s="480"/>
      <c r="DV113" s="480"/>
      <c r="DW113" s="480"/>
      <c r="DX113" s="480"/>
    </row>
    <row r="114" spans="1:128" ht="18.75">
      <c r="A114" s="3942"/>
      <c r="B114" s="688"/>
      <c r="C114" s="689"/>
      <c r="D114" s="689"/>
      <c r="E114" s="689"/>
      <c r="F114" s="689" t="s">
        <v>629</v>
      </c>
      <c r="G114" s="200">
        <f>G113/B112</f>
        <v>0.44444444444444448</v>
      </c>
      <c r="H114" s="200">
        <f>H113/B112</f>
        <v>0.55555555555555558</v>
      </c>
      <c r="I114" s="200">
        <f>I113/B112</f>
        <v>0.77777777777777768</v>
      </c>
      <c r="J114" s="200">
        <f>J113/B112</f>
        <v>1</v>
      </c>
      <c r="K114" s="200">
        <f>K113/B112</f>
        <v>0.77777777777777768</v>
      </c>
      <c r="L114" s="199">
        <f>(G114*G112)+(H114*H112)+(I114*I112)+(J114*J112)+(K114*K112)</f>
        <v>382.22222222222223</v>
      </c>
      <c r="M114" s="198" t="str">
        <f>C117</f>
        <v>portions</v>
      </c>
      <c r="N114" s="197">
        <f>L113/L114</f>
        <v>0.45</v>
      </c>
      <c r="O114" s="483"/>
      <c r="P114" s="622" t="s">
        <v>602</v>
      </c>
      <c r="Q114" s="190" t="s">
        <v>619</v>
      </c>
      <c r="R114" s="506"/>
      <c r="S114" s="507"/>
      <c r="T114" s="508"/>
      <c r="U114" s="509"/>
      <c r="V114" s="510"/>
      <c r="W114" s="511"/>
      <c r="X114" s="554"/>
      <c r="Y114" s="508"/>
      <c r="Z114" s="513"/>
      <c r="AA114" s="514"/>
      <c r="AB114" s="515"/>
      <c r="AC114" s="483"/>
      <c r="AD114" s="3970"/>
      <c r="AF114" s="620"/>
      <c r="AG114" s="656"/>
      <c r="AH114" s="656"/>
      <c r="AI114" s="656"/>
      <c r="AL114" s="620" t="s">
        <v>570</v>
      </c>
      <c r="AM114" s="3959" t="s">
        <v>1427</v>
      </c>
      <c r="AN114" s="3959"/>
      <c r="AO114" s="3960"/>
      <c r="AP114" s="670">
        <v>2.8</v>
      </c>
      <c r="AQ114" s="671" t="s">
        <v>134</v>
      </c>
      <c r="AR114" s="480"/>
      <c r="AS114" s="480"/>
      <c r="AT114" s="480"/>
      <c r="AU114" s="480"/>
      <c r="AV114" s="480"/>
      <c r="AW114" s="480"/>
      <c r="AX114" s="480"/>
      <c r="AY114" s="480"/>
      <c r="AZ114" s="480"/>
      <c r="BA114" s="480"/>
      <c r="BB114" s="480"/>
      <c r="BC114" s="480"/>
      <c r="BD114" s="480"/>
      <c r="BE114" s="480"/>
      <c r="BF114" s="480"/>
      <c r="BG114" s="480"/>
      <c r="BH114" s="480"/>
      <c r="BI114" s="480"/>
      <c r="BJ114" s="480"/>
      <c r="BK114" s="480"/>
      <c r="BL114" s="480"/>
      <c r="BM114" s="480"/>
      <c r="BN114" s="480"/>
      <c r="BO114" s="480"/>
      <c r="BP114" s="480"/>
      <c r="BQ114" s="480"/>
      <c r="BR114" s="480"/>
      <c r="BS114" s="480"/>
      <c r="BT114" s="480"/>
      <c r="BU114" s="480"/>
      <c r="BV114" s="480"/>
      <c r="BW114" s="480"/>
      <c r="BX114" s="480"/>
      <c r="BY114" s="480"/>
      <c r="BZ114" s="480"/>
      <c r="CA114" s="480"/>
      <c r="CB114" s="480"/>
      <c r="CC114" s="480"/>
      <c r="CD114" s="480"/>
      <c r="CE114" s="480"/>
      <c r="CF114" s="480"/>
      <c r="CG114" s="480"/>
      <c r="CH114" s="480"/>
      <c r="CI114" s="480"/>
      <c r="CJ114" s="480"/>
      <c r="CK114" s="480"/>
      <c r="CL114" s="480"/>
      <c r="CM114" s="480"/>
      <c r="CN114" s="480"/>
      <c r="CO114" s="480"/>
      <c r="CP114" s="480"/>
      <c r="CQ114" s="480"/>
      <c r="CR114" s="480"/>
      <c r="CS114" s="480"/>
      <c r="CT114" s="480"/>
      <c r="CU114" s="480"/>
      <c r="CV114" s="480"/>
      <c r="CW114" s="480"/>
      <c r="CX114" s="480"/>
      <c r="CY114" s="480"/>
      <c r="CZ114" s="480"/>
      <c r="DA114" s="480"/>
      <c r="DB114" s="480"/>
      <c r="DC114" s="480"/>
      <c r="DD114" s="480"/>
      <c r="DE114" s="480"/>
      <c r="DF114" s="480"/>
      <c r="DG114" s="480"/>
      <c r="DH114" s="480"/>
      <c r="DI114" s="480"/>
      <c r="DJ114" s="480"/>
      <c r="DK114" s="480"/>
      <c r="DL114" s="480"/>
      <c r="DM114" s="480"/>
      <c r="DN114" s="480"/>
      <c r="DO114" s="480"/>
      <c r="DP114" s="480"/>
      <c r="DQ114" s="480"/>
      <c r="DR114" s="480"/>
      <c r="DS114" s="480"/>
      <c r="DT114" s="480"/>
      <c r="DU114" s="480"/>
      <c r="DV114" s="480"/>
      <c r="DW114" s="480"/>
      <c r="DX114" s="480"/>
    </row>
    <row r="115" spans="1:128" ht="18.75">
      <c r="A115" s="3942"/>
      <c r="B115" s="3998"/>
      <c r="C115" s="3999"/>
      <c r="D115" s="3999"/>
      <c r="E115" s="3999"/>
      <c r="F115" s="3999"/>
      <c r="G115" s="3999"/>
      <c r="H115" s="3999"/>
      <c r="I115" s="3999"/>
      <c r="J115" s="3999"/>
      <c r="K115" s="3999"/>
      <c r="L115" s="3999"/>
      <c r="M115" s="3999"/>
      <c r="N115" s="4000"/>
      <c r="O115" s="483"/>
      <c r="P115" s="628" t="s">
        <v>603</v>
      </c>
      <c r="Q115" s="189" t="s">
        <v>618</v>
      </c>
      <c r="R115" s="506"/>
      <c r="S115" s="507"/>
      <c r="T115" s="508"/>
      <c r="U115" s="509"/>
      <c r="V115" s="510"/>
      <c r="W115" s="511"/>
      <c r="X115" s="554"/>
      <c r="Y115" s="508"/>
      <c r="Z115" s="513"/>
      <c r="AA115" s="514"/>
      <c r="AB115" s="515"/>
      <c r="AC115" s="483"/>
      <c r="AD115" s="3970"/>
      <c r="AF115" s="620" t="s">
        <v>570</v>
      </c>
      <c r="AG115" s="3959" t="s">
        <v>631</v>
      </c>
      <c r="AH115" s="3959"/>
      <c r="AI115" s="3960"/>
      <c r="AL115" s="620" t="s">
        <v>570</v>
      </c>
      <c r="AM115" s="3959" t="s">
        <v>1428</v>
      </c>
      <c r="AN115" s="3959"/>
      <c r="AO115" s="3960"/>
      <c r="AP115" s="670">
        <v>3.7</v>
      </c>
      <c r="AQ115" s="671" t="s">
        <v>134</v>
      </c>
      <c r="AR115" s="480"/>
      <c r="AS115" s="480"/>
      <c r="AT115" s="480"/>
      <c r="AU115" s="480"/>
      <c r="AV115" s="480"/>
      <c r="AW115" s="480"/>
      <c r="AX115" s="480"/>
      <c r="AY115" s="480"/>
      <c r="AZ115" s="480"/>
      <c r="BA115" s="480"/>
      <c r="BB115" s="480"/>
      <c r="BC115" s="480"/>
      <c r="BD115" s="480"/>
      <c r="BE115" s="480"/>
      <c r="BF115" s="480"/>
      <c r="BG115" s="480"/>
      <c r="BH115" s="480"/>
      <c r="BI115" s="480"/>
      <c r="BJ115" s="480"/>
      <c r="BK115" s="480"/>
      <c r="BL115" s="480"/>
      <c r="BM115" s="480"/>
      <c r="BN115" s="480"/>
      <c r="BO115" s="480"/>
      <c r="BP115" s="480"/>
      <c r="BQ115" s="480"/>
      <c r="BR115" s="480"/>
      <c r="BS115" s="480"/>
      <c r="BT115" s="480"/>
      <c r="BU115" s="480"/>
      <c r="BV115" s="480"/>
      <c r="BW115" s="480"/>
      <c r="BX115" s="480"/>
      <c r="BY115" s="480"/>
      <c r="BZ115" s="480"/>
      <c r="CA115" s="480"/>
      <c r="CB115" s="480"/>
      <c r="CC115" s="480"/>
      <c r="CD115" s="480"/>
      <c r="CE115" s="480"/>
      <c r="CF115" s="480"/>
      <c r="CG115" s="480"/>
      <c r="CH115" s="480"/>
      <c r="CI115" s="480"/>
      <c r="CJ115" s="480"/>
      <c r="CK115" s="480"/>
      <c r="CL115" s="480"/>
      <c r="CM115" s="480"/>
      <c r="CN115" s="480"/>
      <c r="CO115" s="480"/>
      <c r="CP115" s="480"/>
      <c r="CQ115" s="480"/>
      <c r="CR115" s="480"/>
      <c r="CS115" s="480"/>
      <c r="CT115" s="480"/>
      <c r="CU115" s="480"/>
      <c r="CV115" s="480"/>
      <c r="CW115" s="480"/>
      <c r="CX115" s="480"/>
      <c r="CY115" s="480"/>
      <c r="CZ115" s="480"/>
      <c r="DA115" s="480"/>
      <c r="DB115" s="480"/>
      <c r="DC115" s="480"/>
      <c r="DD115" s="480"/>
      <c r="DE115" s="480"/>
      <c r="DF115" s="480"/>
      <c r="DG115" s="480"/>
      <c r="DH115" s="480"/>
      <c r="DI115" s="480"/>
      <c r="DJ115" s="480"/>
      <c r="DK115" s="480"/>
      <c r="DL115" s="480"/>
      <c r="DM115" s="480"/>
      <c r="DN115" s="480"/>
      <c r="DO115" s="480"/>
      <c r="DP115" s="480"/>
      <c r="DQ115" s="480"/>
      <c r="DR115" s="480"/>
      <c r="DS115" s="480"/>
      <c r="DT115" s="480"/>
      <c r="DU115" s="480"/>
      <c r="DV115" s="480"/>
      <c r="DW115" s="480"/>
      <c r="DX115" s="480"/>
    </row>
    <row r="116" spans="1:128" ht="18.75">
      <c r="A116" s="3942"/>
      <c r="B116" s="690" t="s">
        <v>605</v>
      </c>
      <c r="C116" s="196" t="s">
        <v>627</v>
      </c>
      <c r="D116" s="3993">
        <f>IF(L114=0,0,INT(L114/B117))</f>
        <v>31</v>
      </c>
      <c r="E116" s="3975"/>
      <c r="F116" s="3977">
        <f>L114-(D116*B117)</f>
        <v>10.222222222222229</v>
      </c>
      <c r="G116" s="4004" t="str">
        <f>IF(F116=0,0,C117)</f>
        <v>portions</v>
      </c>
      <c r="H116" s="4004"/>
      <c r="I116" s="3977" t="s">
        <v>626</v>
      </c>
      <c r="J116" s="3975">
        <f>IF(F116=0,0,D116+1)</f>
        <v>32</v>
      </c>
      <c r="K116" s="3975"/>
      <c r="L116" s="3977">
        <f>IF(F116=0,0,L114-(J116*B117))</f>
        <v>-1.7777777777777715</v>
      </c>
      <c r="M116" s="4004" t="str">
        <f>IF(L116=0,0,C117)</f>
        <v>portions</v>
      </c>
      <c r="N116" s="4007"/>
      <c r="O116" s="483"/>
      <c r="P116" s="634" t="s">
        <v>604</v>
      </c>
      <c r="Q116" s="188" t="s">
        <v>617</v>
      </c>
      <c r="R116" s="635"/>
      <c r="S116" s="636"/>
      <c r="T116" s="637"/>
      <c r="U116" s="638"/>
      <c r="V116" s="639"/>
      <c r="W116" s="640"/>
      <c r="X116" s="691"/>
      <c r="Y116" s="637"/>
      <c r="Z116" s="642"/>
      <c r="AA116" s="643"/>
      <c r="AB116" s="644"/>
      <c r="AC116" s="483"/>
      <c r="AD116" s="3970"/>
      <c r="AF116" s="620" t="s">
        <v>570</v>
      </c>
      <c r="AG116" s="3959" t="s">
        <v>630</v>
      </c>
      <c r="AH116" s="3959"/>
      <c r="AI116" s="3960"/>
      <c r="AL116" s="620" t="s">
        <v>570</v>
      </c>
      <c r="AM116" s="3959" t="s">
        <v>1429</v>
      </c>
      <c r="AN116" s="3959"/>
      <c r="AO116" s="3960"/>
      <c r="AP116" s="670">
        <v>5.7</v>
      </c>
      <c r="AQ116" s="671" t="s">
        <v>134</v>
      </c>
      <c r="AR116" s="480"/>
      <c r="AS116" s="480"/>
      <c r="AT116" s="480"/>
      <c r="AU116" s="480"/>
      <c r="AV116" s="480"/>
      <c r="AW116" s="480"/>
      <c r="AX116" s="480"/>
      <c r="AY116" s="480"/>
      <c r="AZ116" s="480"/>
      <c r="BA116" s="480"/>
      <c r="BB116" s="480"/>
      <c r="BC116" s="480"/>
      <c r="BD116" s="480"/>
      <c r="BE116" s="480"/>
      <c r="BF116" s="480"/>
      <c r="BG116" s="480"/>
      <c r="BH116" s="480"/>
      <c r="BI116" s="480"/>
      <c r="BJ116" s="480"/>
      <c r="BK116" s="480"/>
      <c r="BL116" s="480"/>
      <c r="BM116" s="480"/>
      <c r="BN116" s="480"/>
      <c r="BO116" s="480"/>
      <c r="BP116" s="480"/>
      <c r="BQ116" s="480"/>
      <c r="BR116" s="480"/>
      <c r="BS116" s="480"/>
      <c r="BT116" s="480"/>
      <c r="BU116" s="480"/>
      <c r="BV116" s="480"/>
      <c r="BW116" s="480"/>
      <c r="BX116" s="480"/>
      <c r="BY116" s="480"/>
      <c r="BZ116" s="480"/>
      <c r="CA116" s="480"/>
      <c r="CB116" s="480"/>
      <c r="CC116" s="480"/>
      <c r="CD116" s="480"/>
      <c r="CE116" s="480"/>
      <c r="CF116" s="480"/>
      <c r="CG116" s="480"/>
      <c r="CH116" s="480"/>
      <c r="CI116" s="480"/>
      <c r="CJ116" s="480"/>
      <c r="CK116" s="480"/>
      <c r="CL116" s="480"/>
      <c r="CM116" s="480"/>
      <c r="CN116" s="480"/>
      <c r="CO116" s="480"/>
      <c r="CP116" s="480"/>
      <c r="CQ116" s="480"/>
      <c r="CR116" s="480"/>
      <c r="CS116" s="480"/>
      <c r="CT116" s="480"/>
      <c r="CU116" s="480"/>
      <c r="CV116" s="480"/>
      <c r="CW116" s="480"/>
      <c r="CX116" s="480"/>
      <c r="CY116" s="480"/>
      <c r="CZ116" s="480"/>
      <c r="DA116" s="480"/>
      <c r="DB116" s="480"/>
      <c r="DC116" s="480"/>
      <c r="DD116" s="480"/>
      <c r="DE116" s="480"/>
      <c r="DF116" s="480"/>
      <c r="DG116" s="480"/>
      <c r="DH116" s="480"/>
      <c r="DI116" s="480"/>
      <c r="DJ116" s="480"/>
      <c r="DK116" s="480"/>
      <c r="DL116" s="480"/>
      <c r="DM116" s="480"/>
      <c r="DN116" s="480"/>
      <c r="DO116" s="480"/>
      <c r="DP116" s="480"/>
      <c r="DQ116" s="480"/>
      <c r="DR116" s="480"/>
      <c r="DS116" s="480"/>
      <c r="DT116" s="480"/>
      <c r="DU116" s="480"/>
      <c r="DV116" s="480"/>
      <c r="DW116" s="480"/>
      <c r="DX116" s="480"/>
    </row>
    <row r="117" spans="1:128" ht="18.75">
      <c r="A117" s="3942"/>
      <c r="B117" s="3992">
        <v>12</v>
      </c>
      <c r="C117" s="3961" t="s">
        <v>431</v>
      </c>
      <c r="D117" s="4001"/>
      <c r="E117" s="4002"/>
      <c r="F117" s="4003"/>
      <c r="G117" s="4005"/>
      <c r="H117" s="4005"/>
      <c r="I117" s="4006"/>
      <c r="J117" s="4002"/>
      <c r="K117" s="4002"/>
      <c r="L117" s="4003"/>
      <c r="M117" s="4005"/>
      <c r="N117" s="4008"/>
      <c r="O117" s="483"/>
      <c r="P117" s="690" t="s">
        <v>605</v>
      </c>
      <c r="Q117" s="186" t="s">
        <v>613</v>
      </c>
      <c r="R117" s="692"/>
      <c r="S117" s="693">
        <f>B112</f>
        <v>0.45</v>
      </c>
      <c r="T117" s="186" t="s">
        <v>612</v>
      </c>
      <c r="U117" s="509"/>
      <c r="V117" s="510"/>
      <c r="W117" s="511"/>
      <c r="X117" s="554"/>
      <c r="Y117" s="508"/>
      <c r="Z117" s="513"/>
      <c r="AA117" s="514"/>
      <c r="AB117" s="515"/>
      <c r="AC117" s="483"/>
      <c r="AD117" s="3970"/>
      <c r="AF117" s="480"/>
      <c r="AG117" s="480"/>
      <c r="AH117" s="480"/>
      <c r="AI117" s="480"/>
      <c r="AJ117" s="480"/>
      <c r="AK117" s="480"/>
      <c r="AL117" s="480"/>
      <c r="AM117" s="480"/>
      <c r="AN117" s="480"/>
      <c r="AO117" s="480"/>
      <c r="AP117" s="480"/>
      <c r="AQ117" s="480"/>
      <c r="AR117" s="480"/>
      <c r="AS117" s="480"/>
      <c r="AT117" s="480"/>
      <c r="AU117" s="480"/>
      <c r="AV117" s="480"/>
      <c r="AW117" s="480"/>
      <c r="AX117" s="480"/>
      <c r="AY117" s="480"/>
      <c r="AZ117" s="480"/>
      <c r="BA117" s="480"/>
      <c r="BB117" s="480"/>
      <c r="BC117" s="480"/>
      <c r="BD117" s="480"/>
      <c r="BE117" s="480"/>
      <c r="BF117" s="480"/>
      <c r="BG117" s="480"/>
      <c r="BH117" s="480"/>
      <c r="BI117" s="480"/>
      <c r="BJ117" s="480"/>
      <c r="BK117" s="480"/>
      <c r="BL117" s="480"/>
      <c r="BM117" s="480"/>
      <c r="BN117" s="480"/>
      <c r="BO117" s="480"/>
      <c r="BP117" s="480"/>
      <c r="BQ117" s="480"/>
      <c r="BR117" s="480"/>
      <c r="BS117" s="480"/>
      <c r="BT117" s="480"/>
      <c r="BU117" s="480"/>
      <c r="BV117" s="480"/>
      <c r="BW117" s="480"/>
      <c r="BX117" s="480"/>
      <c r="BY117" s="480"/>
      <c r="BZ117" s="480"/>
      <c r="CA117" s="480"/>
      <c r="CB117" s="480"/>
      <c r="CC117" s="480"/>
      <c r="CD117" s="480"/>
      <c r="CE117" s="480"/>
      <c r="CF117" s="480"/>
      <c r="CG117" s="480"/>
      <c r="CH117" s="480"/>
      <c r="CI117" s="480"/>
      <c r="CJ117" s="480"/>
      <c r="CK117" s="480"/>
      <c r="CL117" s="480"/>
      <c r="CM117" s="480"/>
      <c r="CN117" s="480"/>
      <c r="CO117" s="480"/>
      <c r="CP117" s="480"/>
      <c r="CQ117" s="480"/>
      <c r="CR117" s="480"/>
      <c r="CS117" s="480"/>
      <c r="CT117" s="480"/>
      <c r="CU117" s="480"/>
      <c r="CV117" s="480"/>
      <c r="CW117" s="480"/>
      <c r="CX117" s="480"/>
      <c r="CY117" s="480"/>
      <c r="CZ117" s="480"/>
      <c r="DA117" s="480"/>
      <c r="DB117" s="480"/>
      <c r="DC117" s="480"/>
      <c r="DD117" s="480"/>
      <c r="DE117" s="480"/>
      <c r="DF117" s="480"/>
      <c r="DG117" s="480"/>
      <c r="DH117" s="480"/>
      <c r="DI117" s="480"/>
      <c r="DJ117" s="480"/>
      <c r="DK117" s="480"/>
      <c r="DL117" s="480"/>
      <c r="DM117" s="480"/>
      <c r="DN117" s="480"/>
      <c r="DO117" s="480"/>
      <c r="DP117" s="480"/>
      <c r="DQ117" s="480"/>
      <c r="DR117" s="480"/>
      <c r="DS117" s="480"/>
      <c r="DT117" s="480"/>
      <c r="DU117" s="480"/>
      <c r="DV117" s="480"/>
      <c r="DW117" s="480"/>
      <c r="DX117" s="480"/>
    </row>
    <row r="118" spans="1:128" ht="18.75">
      <c r="A118" s="3942"/>
      <c r="B118" s="3992"/>
      <c r="C118" s="3961"/>
      <c r="D118" s="3993">
        <f>IF(L113=0,0,INT(L113/(B112*B117)))</f>
        <v>31</v>
      </c>
      <c r="E118" s="3975"/>
      <c r="F118" s="195" t="s">
        <v>625</v>
      </c>
      <c r="G118" s="3977">
        <f>L113-(D118*(B112*B117))</f>
        <v>4.5999999999999943</v>
      </c>
      <c r="H118" s="3995" t="str">
        <f>IF(G118=0,0,C112)</f>
        <v>Kg</v>
      </c>
      <c r="I118" s="3977" t="s">
        <v>626</v>
      </c>
      <c r="J118" s="3975">
        <f>IF(G118=0,0,D118+1)</f>
        <v>32</v>
      </c>
      <c r="K118" s="3975"/>
      <c r="L118" s="195" t="s">
        <v>625</v>
      </c>
      <c r="M118" s="3977">
        <f>IF(G118=0,0,L113-(J118*C119))</f>
        <v>-0.80000000000001137</v>
      </c>
      <c r="N118" s="3979" t="str">
        <f>IF(M118=0,0,C112)</f>
        <v>Kg</v>
      </c>
      <c r="O118" s="483"/>
      <c r="P118" s="694" t="s">
        <v>606</v>
      </c>
      <c r="Q118" s="187" t="s">
        <v>611</v>
      </c>
      <c r="R118" s="695">
        <f>B117</f>
        <v>12</v>
      </c>
      <c r="S118" s="696" t="s">
        <v>431</v>
      </c>
      <c r="T118" s="186"/>
      <c r="U118" s="509"/>
      <c r="V118" s="510"/>
      <c r="W118" s="511"/>
      <c r="X118" s="554"/>
      <c r="Y118" s="508"/>
      <c r="Z118" s="513"/>
      <c r="AA118" s="514"/>
      <c r="AB118" s="515"/>
      <c r="AC118" s="483"/>
      <c r="AD118" s="3970"/>
      <c r="AE118" s="480"/>
      <c r="AF118" s="658" t="s">
        <v>624</v>
      </c>
      <c r="AG118" s="658"/>
      <c r="AH118" s="658"/>
      <c r="AI118" s="658"/>
      <c r="AJ118" s="658"/>
      <c r="AK118" s="697" t="s">
        <v>605</v>
      </c>
      <c r="AL118" s="658"/>
      <c r="AM118" s="658"/>
      <c r="AN118" s="658"/>
      <c r="AO118" s="658"/>
      <c r="AP118" s="658"/>
      <c r="AQ118" s="658"/>
      <c r="AR118" s="480"/>
      <c r="AS118" s="480"/>
      <c r="AT118" s="480"/>
      <c r="AU118" s="480"/>
      <c r="AV118" s="480"/>
      <c r="AW118" s="480"/>
      <c r="AX118" s="480"/>
      <c r="AY118" s="480"/>
      <c r="AZ118" s="480"/>
      <c r="BA118" s="480"/>
      <c r="BB118" s="480"/>
      <c r="BC118" s="480"/>
      <c r="BD118" s="480"/>
      <c r="BE118" s="480"/>
      <c r="BF118" s="480"/>
      <c r="BG118" s="480"/>
      <c r="BH118" s="480"/>
      <c r="BI118" s="480"/>
      <c r="BJ118" s="480"/>
      <c r="BK118" s="480"/>
      <c r="BL118" s="480"/>
      <c r="BM118" s="480"/>
      <c r="BN118" s="480"/>
      <c r="BO118" s="480"/>
      <c r="BP118" s="480"/>
      <c r="BQ118" s="480"/>
      <c r="BR118" s="480"/>
      <c r="BS118" s="480"/>
      <c r="BT118" s="480"/>
      <c r="BU118" s="480"/>
      <c r="BV118" s="480"/>
      <c r="BW118" s="480"/>
      <c r="BX118" s="480"/>
      <c r="BY118" s="480"/>
      <c r="BZ118" s="480"/>
      <c r="CA118" s="480"/>
      <c r="CB118" s="480"/>
      <c r="CC118" s="480"/>
      <c r="CD118" s="480"/>
      <c r="CE118" s="480"/>
      <c r="CF118" s="480"/>
      <c r="CG118" s="480"/>
      <c r="CH118" s="480"/>
      <c r="CI118" s="480"/>
      <c r="CJ118" s="480"/>
      <c r="CK118" s="480"/>
      <c r="CL118" s="480"/>
      <c r="CM118" s="480"/>
      <c r="CN118" s="480"/>
      <c r="CO118" s="480"/>
      <c r="CP118" s="480"/>
      <c r="CQ118" s="480"/>
      <c r="CR118" s="480"/>
      <c r="CS118" s="480"/>
      <c r="CT118" s="480"/>
      <c r="CU118" s="480"/>
      <c r="CV118" s="480"/>
      <c r="CW118" s="480"/>
      <c r="CX118" s="480"/>
      <c r="CY118" s="480"/>
      <c r="CZ118" s="480"/>
      <c r="DA118" s="480"/>
      <c r="DB118" s="480"/>
      <c r="DC118" s="480"/>
      <c r="DD118" s="480"/>
      <c r="DE118" s="480"/>
      <c r="DF118" s="480"/>
      <c r="DG118" s="480"/>
      <c r="DH118" s="480"/>
      <c r="DI118" s="480"/>
      <c r="DJ118" s="480"/>
      <c r="DK118" s="480"/>
      <c r="DL118" s="480"/>
      <c r="DM118" s="480"/>
      <c r="DN118" s="480"/>
      <c r="DO118" s="480"/>
      <c r="DP118" s="480"/>
      <c r="DQ118" s="480"/>
      <c r="DR118" s="480"/>
      <c r="DS118" s="480"/>
      <c r="DT118" s="480"/>
      <c r="DU118" s="480"/>
      <c r="DV118" s="480"/>
      <c r="DW118" s="480"/>
      <c r="DX118" s="480"/>
    </row>
    <row r="119" spans="1:128" ht="15.75" thickBot="1">
      <c r="A119" s="3942"/>
      <c r="B119" s="698" t="s">
        <v>606</v>
      </c>
      <c r="C119" s="194">
        <f>B112*B117</f>
        <v>5.4</v>
      </c>
      <c r="D119" s="3994"/>
      <c r="E119" s="3976"/>
      <c r="F119" s="193">
        <f>C119</f>
        <v>5.4</v>
      </c>
      <c r="G119" s="3978"/>
      <c r="H119" s="3996"/>
      <c r="I119" s="3978"/>
      <c r="J119" s="3976"/>
      <c r="K119" s="3976"/>
      <c r="L119" s="193">
        <f>C119</f>
        <v>5.4</v>
      </c>
      <c r="M119" s="3978"/>
      <c r="N119" s="3980"/>
      <c r="O119" s="483"/>
      <c r="P119" s="3984" t="s">
        <v>610</v>
      </c>
      <c r="Q119" s="3985"/>
      <c r="R119" s="3985"/>
      <c r="S119" s="3985"/>
      <c r="T119" s="3985"/>
      <c r="U119" s="3985"/>
      <c r="V119" s="3985"/>
      <c r="W119" s="3985"/>
      <c r="X119" s="3985"/>
      <c r="Y119" s="3985"/>
      <c r="Z119" s="3985"/>
      <c r="AA119" s="3985"/>
      <c r="AB119" s="3986"/>
      <c r="AC119" s="483"/>
      <c r="AD119" s="3970"/>
      <c r="AE119" s="480"/>
      <c r="AF119" s="3961" t="s">
        <v>615</v>
      </c>
      <c r="AG119" s="699"/>
      <c r="AH119" s="480"/>
      <c r="AI119" s="3961" t="s">
        <v>490</v>
      </c>
      <c r="AJ119" s="699"/>
      <c r="AK119" s="480"/>
      <c r="AL119" s="3961" t="s">
        <v>628</v>
      </c>
      <c r="AM119" s="699"/>
      <c r="AN119" s="480"/>
      <c r="AO119" s="3961" t="s">
        <v>616</v>
      </c>
      <c r="AP119" s="480"/>
      <c r="AQ119" s="480"/>
      <c r="AR119" s="480"/>
      <c r="AS119" s="480"/>
      <c r="AT119" s="480"/>
      <c r="AU119" s="480"/>
      <c r="AV119" s="480"/>
      <c r="AW119" s="480"/>
      <c r="AX119" s="480"/>
      <c r="AY119" s="480"/>
      <c r="AZ119" s="480"/>
      <c r="BA119" s="480"/>
      <c r="BB119" s="480"/>
      <c r="BC119" s="480"/>
      <c r="BD119" s="480"/>
      <c r="BE119" s="480"/>
      <c r="BF119" s="480"/>
      <c r="BG119" s="480"/>
      <c r="BH119" s="480"/>
      <c r="BI119" s="480"/>
      <c r="BJ119" s="480"/>
      <c r="BK119" s="480"/>
      <c r="BL119" s="480"/>
      <c r="BM119" s="480"/>
      <c r="BN119" s="480"/>
      <c r="BO119" s="480"/>
      <c r="BP119" s="480"/>
      <c r="BQ119" s="480"/>
      <c r="BR119" s="480"/>
      <c r="BS119" s="480"/>
      <c r="BT119" s="480"/>
      <c r="BU119" s="480"/>
      <c r="BV119" s="480"/>
      <c r="BW119" s="480"/>
      <c r="BX119" s="480"/>
      <c r="BY119" s="480"/>
      <c r="BZ119" s="480"/>
      <c r="CA119" s="480"/>
      <c r="CB119" s="480"/>
      <c r="CC119" s="480"/>
      <c r="CD119" s="480"/>
      <c r="CE119" s="480"/>
      <c r="CF119" s="480"/>
      <c r="CG119" s="480"/>
      <c r="CH119" s="480"/>
      <c r="CI119" s="480"/>
      <c r="CJ119" s="480"/>
      <c r="CK119" s="480"/>
      <c r="CL119" s="480"/>
      <c r="CM119" s="480"/>
      <c r="CN119" s="480"/>
      <c r="CO119" s="480"/>
      <c r="CP119" s="480"/>
      <c r="CQ119" s="480"/>
      <c r="CR119" s="480"/>
      <c r="CS119" s="480"/>
      <c r="CT119" s="480"/>
      <c r="CU119" s="480"/>
      <c r="CV119" s="480"/>
      <c r="CW119" s="480"/>
      <c r="CX119" s="480"/>
      <c r="CY119" s="480"/>
      <c r="CZ119" s="480"/>
      <c r="DA119" s="480"/>
      <c r="DB119" s="480"/>
      <c r="DC119" s="480"/>
      <c r="DD119" s="480"/>
      <c r="DE119" s="480"/>
      <c r="DF119" s="480"/>
      <c r="DG119" s="480"/>
      <c r="DH119" s="480"/>
      <c r="DI119" s="480"/>
      <c r="DJ119" s="480"/>
      <c r="DK119" s="480"/>
      <c r="DL119" s="480"/>
      <c r="DM119" s="480"/>
      <c r="DN119" s="480"/>
      <c r="DO119" s="480"/>
      <c r="DP119" s="480"/>
      <c r="DQ119" s="480"/>
      <c r="DR119" s="480"/>
      <c r="DS119" s="480"/>
      <c r="DT119" s="480"/>
      <c r="DU119" s="480"/>
      <c r="DV119" s="480"/>
      <c r="DW119" s="480"/>
      <c r="DX119" s="480"/>
    </row>
    <row r="120" spans="1:128">
      <c r="A120" s="3942"/>
      <c r="B120" s="483"/>
      <c r="C120" s="483"/>
      <c r="D120" s="483"/>
      <c r="E120" s="483"/>
      <c r="F120" s="483"/>
      <c r="G120" s="483"/>
      <c r="H120" s="483"/>
      <c r="I120" s="483"/>
      <c r="J120" s="483"/>
      <c r="K120" s="483"/>
      <c r="L120" s="483"/>
      <c r="M120" s="483"/>
      <c r="N120" s="483"/>
      <c r="O120" s="483"/>
      <c r="P120" s="3987"/>
      <c r="Q120" s="3988"/>
      <c r="R120" s="3988"/>
      <c r="S120" s="3988"/>
      <c r="T120" s="3988"/>
      <c r="U120" s="3988"/>
      <c r="V120" s="3988"/>
      <c r="W120" s="3988"/>
      <c r="X120" s="3988"/>
      <c r="Y120" s="3988"/>
      <c r="Z120" s="3988"/>
      <c r="AA120" s="3988"/>
      <c r="AB120" s="3989"/>
      <c r="AC120" s="483"/>
      <c r="AD120" s="3970"/>
      <c r="AE120" s="480"/>
      <c r="AF120" s="3961"/>
      <c r="AG120" s="629"/>
      <c r="AH120" s="480"/>
      <c r="AI120" s="3961"/>
      <c r="AJ120" s="629"/>
      <c r="AK120" s="480"/>
      <c r="AL120" s="3961"/>
      <c r="AM120" s="629"/>
      <c r="AN120" s="480"/>
      <c r="AO120" s="3961"/>
      <c r="AP120" s="480"/>
      <c r="AQ120" s="480"/>
      <c r="AR120" s="480"/>
      <c r="AS120" s="480"/>
      <c r="AT120" s="480"/>
      <c r="AU120" s="480"/>
      <c r="AV120" s="480"/>
      <c r="AW120" s="480"/>
      <c r="AX120" s="480"/>
      <c r="AY120" s="480"/>
      <c r="AZ120" s="480"/>
      <c r="BA120" s="480"/>
      <c r="BB120" s="480"/>
      <c r="BC120" s="480"/>
      <c r="BD120" s="480"/>
      <c r="BE120" s="480"/>
      <c r="BF120" s="480"/>
      <c r="BG120" s="480"/>
      <c r="BH120" s="480"/>
      <c r="BI120" s="480"/>
      <c r="BJ120" s="480"/>
      <c r="BK120" s="480"/>
      <c r="BL120" s="480"/>
      <c r="BM120" s="480"/>
      <c r="BN120" s="480"/>
      <c r="BO120" s="480"/>
      <c r="BP120" s="480"/>
      <c r="BQ120" s="480"/>
      <c r="BR120" s="480"/>
      <c r="BS120" s="480"/>
      <c r="BT120" s="480"/>
      <c r="BU120" s="480"/>
      <c r="BV120" s="480"/>
      <c r="BW120" s="480"/>
      <c r="BX120" s="480"/>
      <c r="BY120" s="480"/>
      <c r="BZ120" s="480"/>
      <c r="CA120" s="480"/>
      <c r="CB120" s="480"/>
      <c r="CC120" s="480"/>
      <c r="CD120" s="480"/>
      <c r="CE120" s="480"/>
      <c r="CF120" s="480"/>
      <c r="CG120" s="480"/>
      <c r="CH120" s="480"/>
      <c r="CI120" s="480"/>
      <c r="CJ120" s="480"/>
      <c r="CK120" s="480"/>
      <c r="CL120" s="480"/>
      <c r="CM120" s="480"/>
      <c r="CN120" s="480"/>
      <c r="CO120" s="480"/>
      <c r="CP120" s="480"/>
      <c r="CQ120" s="480"/>
      <c r="CR120" s="480"/>
      <c r="CS120" s="480"/>
      <c r="CT120" s="480"/>
      <c r="CU120" s="480"/>
      <c r="CV120" s="480"/>
      <c r="CW120" s="480"/>
      <c r="CX120" s="480"/>
      <c r="CY120" s="480"/>
      <c r="CZ120" s="480"/>
      <c r="DA120" s="480"/>
      <c r="DB120" s="480"/>
      <c r="DC120" s="480"/>
      <c r="DD120" s="480"/>
      <c r="DE120" s="480"/>
      <c r="DF120" s="480"/>
      <c r="DG120" s="480"/>
      <c r="DH120" s="480"/>
      <c r="DI120" s="480"/>
      <c r="DJ120" s="480"/>
      <c r="DK120" s="480"/>
      <c r="DL120" s="480"/>
      <c r="DM120" s="480"/>
      <c r="DN120" s="480"/>
      <c r="DO120" s="480"/>
      <c r="DP120" s="480"/>
      <c r="DQ120" s="480"/>
      <c r="DR120" s="480"/>
      <c r="DS120" s="480"/>
      <c r="DT120" s="480"/>
      <c r="DU120" s="480"/>
      <c r="DV120" s="480"/>
      <c r="DW120" s="480"/>
      <c r="DX120" s="480"/>
    </row>
    <row r="121" spans="1:128">
      <c r="A121" s="3942"/>
      <c r="B121" s="483"/>
      <c r="C121" s="483"/>
      <c r="D121" s="483"/>
      <c r="E121" s="483"/>
      <c r="F121" s="483"/>
      <c r="G121" s="483"/>
      <c r="H121" s="483"/>
      <c r="I121" s="483"/>
      <c r="J121" s="483"/>
      <c r="K121" s="483"/>
      <c r="L121" s="483"/>
      <c r="M121" s="483"/>
      <c r="N121" s="483"/>
      <c r="O121" s="483"/>
      <c r="P121" s="552" t="s">
        <v>609</v>
      </c>
      <c r="Q121" s="3990" t="str">
        <f ca="1">CELL("nomfichier")</f>
        <v>D:\Données\1.UPRT\0-UPRT.fait\uprt-php\www\mesimages\fichiers-uprt\ff-fiches-fabrication\ff-fiches-fabrication-maj-08-2020\[ff-5-B.collectivite-conditionnement-gastronormes.xlsx]complément</v>
      </c>
      <c r="R121" s="3990"/>
      <c r="S121" s="3990"/>
      <c r="T121" s="3990"/>
      <c r="U121" s="3990"/>
      <c r="V121" s="3990"/>
      <c r="W121" s="3990"/>
      <c r="X121" s="3990"/>
      <c r="Y121" s="3990"/>
      <c r="Z121" s="3990"/>
      <c r="AA121" s="3990"/>
      <c r="AB121" s="3991"/>
      <c r="AC121" s="483"/>
      <c r="AD121" s="3970"/>
      <c r="AE121" s="480"/>
      <c r="AF121" s="480"/>
      <c r="AG121" s="480"/>
      <c r="AH121" s="480"/>
      <c r="AI121" s="480"/>
      <c r="AJ121" s="480"/>
      <c r="AK121" s="480"/>
      <c r="AL121" s="480"/>
      <c r="AM121" s="480"/>
      <c r="AN121" s="480"/>
      <c r="AO121" s="480"/>
      <c r="AP121" s="480"/>
      <c r="AQ121" s="480"/>
      <c r="AR121" s="480"/>
      <c r="AS121" s="480"/>
      <c r="AT121" s="480"/>
      <c r="AU121" s="480"/>
      <c r="AV121" s="480"/>
      <c r="AW121" s="480"/>
      <c r="AX121" s="480"/>
      <c r="AY121" s="480"/>
      <c r="AZ121" s="480"/>
      <c r="BA121" s="480"/>
      <c r="BB121" s="480"/>
      <c r="BC121" s="480"/>
      <c r="BD121" s="480"/>
      <c r="BE121" s="480"/>
      <c r="BF121" s="480"/>
      <c r="BG121" s="480"/>
      <c r="BH121" s="480"/>
      <c r="BI121" s="480"/>
      <c r="BJ121" s="480"/>
      <c r="BK121" s="480"/>
      <c r="BL121" s="480"/>
      <c r="BM121" s="480"/>
      <c r="BN121" s="480"/>
      <c r="BO121" s="480"/>
      <c r="BP121" s="480"/>
      <c r="BQ121" s="480"/>
      <c r="BR121" s="480"/>
      <c r="BS121" s="480"/>
      <c r="BT121" s="480"/>
      <c r="BU121" s="480"/>
      <c r="BV121" s="480"/>
      <c r="BW121" s="480"/>
      <c r="BX121" s="480"/>
      <c r="BY121" s="480"/>
      <c r="BZ121" s="480"/>
      <c r="CA121" s="480"/>
      <c r="CB121" s="480"/>
      <c r="CC121" s="480"/>
      <c r="CD121" s="480"/>
      <c r="CE121" s="480"/>
      <c r="CF121" s="480"/>
      <c r="CG121" s="480"/>
      <c r="CH121" s="480"/>
      <c r="CI121" s="480"/>
      <c r="CJ121" s="480"/>
      <c r="CK121" s="480"/>
      <c r="CL121" s="480"/>
      <c r="CM121" s="480"/>
      <c r="CN121" s="480"/>
      <c r="CO121" s="480"/>
      <c r="CP121" s="480"/>
      <c r="CQ121" s="480"/>
      <c r="CR121" s="480"/>
      <c r="CS121" s="480"/>
      <c r="CT121" s="480"/>
      <c r="CU121" s="480"/>
      <c r="CV121" s="480"/>
      <c r="CW121" s="480"/>
      <c r="CX121" s="480"/>
      <c r="CY121" s="480"/>
      <c r="CZ121" s="480"/>
      <c r="DA121" s="480"/>
      <c r="DB121" s="480"/>
      <c r="DC121" s="480"/>
      <c r="DD121" s="480"/>
      <c r="DE121" s="480"/>
      <c r="DF121" s="480"/>
      <c r="DG121" s="480"/>
      <c r="DH121" s="480"/>
      <c r="DI121" s="480"/>
      <c r="DJ121" s="480"/>
      <c r="DK121" s="480"/>
      <c r="DL121" s="480"/>
      <c r="DM121" s="480"/>
      <c r="DN121" s="480"/>
      <c r="DO121" s="480"/>
      <c r="DP121" s="480"/>
      <c r="DQ121" s="480"/>
      <c r="DR121" s="480"/>
      <c r="DS121" s="480"/>
      <c r="DT121" s="480"/>
      <c r="DU121" s="480"/>
      <c r="DV121" s="480"/>
      <c r="DW121" s="480"/>
      <c r="DX121" s="480"/>
    </row>
    <row r="122" spans="1:128" ht="18.75">
      <c r="A122" s="3942"/>
      <c r="B122" s="483"/>
      <c r="C122" s="483"/>
      <c r="D122" s="483"/>
      <c r="E122" s="483"/>
      <c r="F122" s="483"/>
      <c r="G122" s="483"/>
      <c r="H122" s="483"/>
      <c r="I122" s="483"/>
      <c r="J122" s="483"/>
      <c r="K122" s="483"/>
      <c r="L122" s="483"/>
      <c r="M122" s="483"/>
      <c r="N122" s="483"/>
      <c r="O122" s="483"/>
      <c r="P122" s="561" t="s">
        <v>608</v>
      </c>
      <c r="Q122" s="3962" t="s">
        <v>607</v>
      </c>
      <c r="R122" s="3962"/>
      <c r="S122" s="3962"/>
      <c r="T122" s="3962"/>
      <c r="U122" s="3962"/>
      <c r="V122" s="3962"/>
      <c r="W122" s="3962"/>
      <c r="X122" s="3962"/>
      <c r="Y122" s="3962"/>
      <c r="Z122" s="3962"/>
      <c r="AA122" s="3962"/>
      <c r="AB122" s="3963"/>
      <c r="AC122" s="483"/>
      <c r="AD122" s="3970"/>
      <c r="AE122" s="480"/>
      <c r="AF122" s="658" t="s">
        <v>624</v>
      </c>
      <c r="AG122" s="658"/>
      <c r="AH122" s="658"/>
      <c r="AI122" s="658"/>
      <c r="AJ122" s="658"/>
      <c r="AK122" s="700" t="s">
        <v>602</v>
      </c>
      <c r="AL122" s="480"/>
      <c r="AM122" s="480"/>
      <c r="AN122" s="480"/>
      <c r="AO122" s="480"/>
      <c r="AP122" s="480"/>
      <c r="AQ122" s="480"/>
      <c r="AR122" s="480"/>
      <c r="AS122" s="480"/>
      <c r="AT122" s="480"/>
      <c r="AU122" s="480"/>
      <c r="AV122" s="480"/>
      <c r="AW122" s="480"/>
      <c r="AX122" s="480"/>
      <c r="AY122" s="480"/>
      <c r="AZ122" s="480"/>
      <c r="BA122" s="480"/>
      <c r="BB122" s="480"/>
      <c r="BC122" s="480"/>
      <c r="BD122" s="480"/>
      <c r="BE122" s="480"/>
      <c r="BF122" s="480"/>
      <c r="BG122" s="480"/>
      <c r="BH122" s="480"/>
      <c r="BI122" s="480"/>
      <c r="BJ122" s="480"/>
      <c r="BK122" s="480"/>
      <c r="BL122" s="480"/>
      <c r="BM122" s="480"/>
      <c r="BN122" s="480"/>
      <c r="BO122" s="480"/>
      <c r="BP122" s="480"/>
      <c r="BQ122" s="480"/>
      <c r="BR122" s="480"/>
      <c r="BS122" s="480"/>
      <c r="BT122" s="480"/>
      <c r="BU122" s="480"/>
      <c r="BV122" s="480"/>
      <c r="BW122" s="480"/>
      <c r="BX122" s="480"/>
      <c r="BY122" s="480"/>
      <c r="BZ122" s="480"/>
      <c r="CA122" s="480"/>
      <c r="CB122" s="480"/>
      <c r="CC122" s="480"/>
      <c r="CD122" s="480"/>
      <c r="CE122" s="480"/>
      <c r="CF122" s="480"/>
      <c r="CG122" s="480"/>
      <c r="CH122" s="480"/>
      <c r="CI122" s="480"/>
      <c r="CJ122" s="480"/>
      <c r="CK122" s="480"/>
      <c r="CL122" s="480"/>
      <c r="CM122" s="480"/>
      <c r="CN122" s="480"/>
      <c r="CO122" s="480"/>
      <c r="CP122" s="480"/>
      <c r="CQ122" s="480"/>
      <c r="CR122" s="480"/>
      <c r="CS122" s="480"/>
      <c r="CT122" s="480"/>
      <c r="CU122" s="480"/>
      <c r="CV122" s="480"/>
      <c r="CW122" s="480"/>
      <c r="CX122" s="480"/>
      <c r="CY122" s="480"/>
      <c r="CZ122" s="480"/>
      <c r="DA122" s="480"/>
      <c r="DB122" s="480"/>
      <c r="DC122" s="480"/>
      <c r="DD122" s="480"/>
      <c r="DE122" s="480"/>
      <c r="DF122" s="480"/>
      <c r="DG122" s="480"/>
      <c r="DH122" s="480"/>
      <c r="DI122" s="480"/>
      <c r="DJ122" s="480"/>
      <c r="DK122" s="480"/>
      <c r="DL122" s="480"/>
      <c r="DM122" s="480"/>
      <c r="DN122" s="480"/>
      <c r="DO122" s="480"/>
      <c r="DP122" s="480"/>
      <c r="DQ122" s="480"/>
      <c r="DR122" s="480"/>
      <c r="DS122" s="480"/>
      <c r="DT122" s="480"/>
      <c r="DU122" s="480"/>
      <c r="DV122" s="480"/>
      <c r="DW122" s="480"/>
      <c r="DX122" s="480"/>
    </row>
    <row r="123" spans="1:128" ht="15.75" thickBot="1">
      <c r="A123" s="3942"/>
      <c r="B123" s="483"/>
      <c r="C123" s="483"/>
      <c r="D123" s="483"/>
      <c r="E123" s="483"/>
      <c r="F123" s="483"/>
      <c r="G123" s="483"/>
      <c r="H123" s="483"/>
      <c r="I123" s="483"/>
      <c r="J123" s="483"/>
      <c r="K123" s="483"/>
      <c r="L123" s="483"/>
      <c r="M123" s="483"/>
      <c r="N123" s="483"/>
      <c r="O123" s="483"/>
      <c r="P123" s="3964" t="s">
        <v>568</v>
      </c>
      <c r="Q123" s="3965"/>
      <c r="R123" s="3965"/>
      <c r="S123" s="3965"/>
      <c r="T123" s="3965"/>
      <c r="U123" s="3965"/>
      <c r="V123" s="3965"/>
      <c r="W123" s="3965"/>
      <c r="X123" s="3965"/>
      <c r="Y123" s="3965"/>
      <c r="Z123" s="3965"/>
      <c r="AA123" s="3965"/>
      <c r="AB123" s="3966"/>
      <c r="AC123" s="483"/>
      <c r="AD123" s="3970"/>
      <c r="AE123" s="480"/>
      <c r="AF123" s="3950" t="s">
        <v>212</v>
      </c>
      <c r="AG123" s="3950"/>
      <c r="AH123" s="480"/>
      <c r="AI123" s="3950" t="s">
        <v>623</v>
      </c>
      <c r="AJ123" s="3950"/>
      <c r="AK123" s="480"/>
      <c r="AL123" s="3950" t="s">
        <v>277</v>
      </c>
      <c r="AM123" s="3950"/>
      <c r="AN123" s="480"/>
      <c r="AO123" s="3950" t="s">
        <v>441</v>
      </c>
      <c r="AP123" s="3950"/>
      <c r="AQ123" s="480"/>
      <c r="AR123" s="480"/>
      <c r="AS123" s="480"/>
      <c r="AT123" s="480"/>
      <c r="AU123" s="480"/>
      <c r="AV123" s="480"/>
      <c r="AW123" s="480"/>
      <c r="AX123" s="480"/>
      <c r="AY123" s="480"/>
      <c r="AZ123" s="480"/>
      <c r="BA123" s="480"/>
      <c r="BB123" s="480"/>
      <c r="BC123" s="480"/>
      <c r="BD123" s="480"/>
      <c r="BE123" s="480"/>
      <c r="BF123" s="480"/>
      <c r="BG123" s="480"/>
      <c r="BH123" s="480"/>
      <c r="BI123" s="480"/>
      <c r="BJ123" s="480"/>
      <c r="BK123" s="480"/>
      <c r="BL123" s="480"/>
      <c r="BM123" s="480"/>
      <c r="BN123" s="480"/>
      <c r="BO123" s="480"/>
      <c r="BP123" s="480"/>
      <c r="BQ123" s="480"/>
      <c r="BR123" s="480"/>
      <c r="BS123" s="480"/>
      <c r="BT123" s="480"/>
      <c r="BU123" s="480"/>
      <c r="BV123" s="480"/>
      <c r="BW123" s="480"/>
      <c r="BX123" s="480"/>
      <c r="BY123" s="480"/>
      <c r="BZ123" s="480"/>
      <c r="CA123" s="480"/>
      <c r="CB123" s="480"/>
      <c r="CC123" s="480"/>
      <c r="CD123" s="480"/>
      <c r="CE123" s="480"/>
      <c r="CF123" s="480"/>
      <c r="CG123" s="480"/>
      <c r="CH123" s="480"/>
      <c r="CI123" s="480"/>
      <c r="CJ123" s="480"/>
      <c r="CK123" s="480"/>
      <c r="CL123" s="480"/>
      <c r="CM123" s="480"/>
      <c r="CN123" s="480"/>
      <c r="CO123" s="480"/>
      <c r="CP123" s="480"/>
      <c r="CQ123" s="480"/>
      <c r="CR123" s="480"/>
      <c r="CS123" s="480"/>
      <c r="CT123" s="480"/>
      <c r="CU123" s="480"/>
      <c r="CV123" s="480"/>
      <c r="CW123" s="480"/>
      <c r="CX123" s="480"/>
      <c r="CY123" s="480"/>
      <c r="CZ123" s="480"/>
      <c r="DA123" s="480"/>
      <c r="DB123" s="480"/>
      <c r="DC123" s="480"/>
      <c r="DD123" s="480"/>
      <c r="DE123" s="480"/>
      <c r="DF123" s="480"/>
      <c r="DG123" s="480"/>
      <c r="DH123" s="480"/>
      <c r="DI123" s="480"/>
      <c r="DJ123" s="480"/>
      <c r="DK123" s="480"/>
      <c r="DL123" s="480"/>
      <c r="DM123" s="480"/>
      <c r="DN123" s="480"/>
      <c r="DO123" s="480"/>
      <c r="DP123" s="480"/>
      <c r="DQ123" s="480"/>
      <c r="DR123" s="480"/>
      <c r="DS123" s="480"/>
      <c r="DT123" s="480"/>
      <c r="DU123" s="480"/>
      <c r="DV123" s="480"/>
      <c r="DW123" s="480"/>
      <c r="DX123" s="480"/>
    </row>
    <row r="124" spans="1:128">
      <c r="A124" s="3942"/>
      <c r="B124" s="483"/>
      <c r="C124" s="483"/>
      <c r="D124" s="483"/>
      <c r="E124" s="483"/>
      <c r="F124" s="483"/>
      <c r="G124" s="483"/>
      <c r="H124" s="483"/>
      <c r="I124" s="483"/>
      <c r="J124" s="483"/>
      <c r="K124" s="483"/>
      <c r="L124" s="483"/>
      <c r="M124" s="483"/>
      <c r="N124" s="483"/>
      <c r="O124" s="483"/>
      <c r="P124" s="483"/>
      <c r="Q124" s="483"/>
      <c r="R124" s="483"/>
      <c r="S124" s="483"/>
      <c r="T124" s="483"/>
      <c r="U124" s="483"/>
      <c r="V124" s="483"/>
      <c r="W124" s="483"/>
      <c r="X124" s="483"/>
      <c r="Y124" s="483"/>
      <c r="Z124" s="483"/>
      <c r="AA124" s="483"/>
      <c r="AB124" s="483"/>
      <c r="AC124" s="483"/>
      <c r="AD124" s="3970"/>
      <c r="AE124" s="480"/>
      <c r="AF124" s="3950"/>
      <c r="AG124" s="3950"/>
      <c r="AI124" s="3950"/>
      <c r="AJ124" s="3950"/>
      <c r="AL124" s="3950"/>
      <c r="AM124" s="3950"/>
      <c r="AO124" s="3950"/>
      <c r="AP124" s="3950"/>
      <c r="AQ124" s="480"/>
      <c r="AR124" s="480"/>
      <c r="AS124" s="480"/>
      <c r="AT124" s="480"/>
      <c r="AU124" s="480"/>
      <c r="AV124" s="480"/>
      <c r="AW124" s="480"/>
      <c r="AX124" s="480"/>
      <c r="AY124" s="480"/>
      <c r="AZ124" s="480"/>
      <c r="BA124" s="480"/>
      <c r="BB124" s="480"/>
      <c r="BC124" s="480"/>
      <c r="BD124" s="480"/>
      <c r="BE124" s="480"/>
      <c r="BF124" s="480"/>
      <c r="BG124" s="480"/>
      <c r="BH124" s="480"/>
      <c r="BI124" s="480"/>
      <c r="BJ124" s="480"/>
      <c r="BK124" s="480"/>
      <c r="BL124" s="480"/>
      <c r="BM124" s="480"/>
      <c r="BN124" s="480"/>
      <c r="BO124" s="480"/>
      <c r="BP124" s="480"/>
      <c r="BQ124" s="480"/>
      <c r="BR124" s="480"/>
      <c r="BS124" s="480"/>
      <c r="BT124" s="480"/>
      <c r="BU124" s="480"/>
      <c r="BV124" s="480"/>
      <c r="BW124" s="480"/>
      <c r="BX124" s="480"/>
      <c r="BY124" s="480"/>
      <c r="BZ124" s="480"/>
      <c r="CA124" s="480"/>
      <c r="CB124" s="480"/>
      <c r="CC124" s="480"/>
      <c r="CD124" s="480"/>
      <c r="CE124" s="480"/>
      <c r="CF124" s="480"/>
      <c r="CG124" s="480"/>
      <c r="CH124" s="480"/>
      <c r="CI124" s="480"/>
      <c r="CJ124" s="480"/>
      <c r="CK124" s="480"/>
      <c r="CL124" s="480"/>
      <c r="CM124" s="480"/>
      <c r="CN124" s="480"/>
      <c r="CO124" s="480"/>
      <c r="CP124" s="480"/>
      <c r="CQ124" s="480"/>
      <c r="CR124" s="480"/>
      <c r="CS124" s="480"/>
      <c r="CT124" s="480"/>
      <c r="CU124" s="480"/>
      <c r="CV124" s="480"/>
      <c r="CW124" s="480"/>
      <c r="CX124" s="480"/>
      <c r="CY124" s="480"/>
      <c r="CZ124" s="480"/>
      <c r="DA124" s="480"/>
      <c r="DB124" s="480"/>
      <c r="DC124" s="480"/>
      <c r="DD124" s="480"/>
      <c r="DE124" s="480"/>
      <c r="DF124" s="480"/>
      <c r="DG124" s="480"/>
      <c r="DH124" s="480"/>
      <c r="DI124" s="480"/>
      <c r="DJ124" s="480"/>
      <c r="DK124" s="480"/>
      <c r="DL124" s="480"/>
      <c r="DM124" s="480"/>
      <c r="DN124" s="480"/>
      <c r="DO124" s="480"/>
      <c r="DP124" s="480"/>
      <c r="DQ124" s="480"/>
      <c r="DR124" s="480"/>
      <c r="DS124" s="480"/>
      <c r="DT124" s="480"/>
      <c r="DU124" s="480"/>
      <c r="DV124" s="480"/>
      <c r="DW124" s="480"/>
      <c r="DX124" s="480"/>
    </row>
    <row r="125" spans="1:128">
      <c r="A125" s="3942"/>
      <c r="B125" s="483"/>
      <c r="C125" s="483"/>
      <c r="D125" s="483"/>
      <c r="E125" s="483"/>
      <c r="F125" s="483"/>
      <c r="G125" s="483"/>
      <c r="H125" s="483"/>
      <c r="I125" s="483"/>
      <c r="J125" s="483"/>
      <c r="K125" s="483"/>
      <c r="L125" s="483"/>
      <c r="M125" s="483"/>
      <c r="N125" s="483"/>
      <c r="O125" s="483"/>
      <c r="P125" s="483"/>
      <c r="Q125" s="483"/>
      <c r="R125" s="483"/>
      <c r="S125" s="483"/>
      <c r="T125" s="483"/>
      <c r="U125" s="483"/>
      <c r="V125" s="483"/>
      <c r="W125" s="483"/>
      <c r="X125" s="483"/>
      <c r="Y125" s="483"/>
      <c r="Z125" s="483"/>
      <c r="AA125" s="483"/>
      <c r="AB125" s="483"/>
      <c r="AC125" s="483"/>
      <c r="AD125" s="3970"/>
      <c r="AE125" s="480"/>
      <c r="AF125" s="480"/>
      <c r="AG125" s="480"/>
      <c r="AH125" s="480"/>
      <c r="AI125" s="480"/>
      <c r="AJ125" s="480"/>
      <c r="AK125" s="480"/>
      <c r="AL125" s="480"/>
      <c r="AM125" s="480"/>
      <c r="AN125" s="480"/>
      <c r="AO125" s="480"/>
      <c r="AP125" s="480"/>
      <c r="AQ125" s="480"/>
      <c r="AR125" s="480"/>
      <c r="AS125" s="480"/>
      <c r="AT125" s="480"/>
      <c r="AU125" s="480"/>
      <c r="AV125" s="480"/>
      <c r="AW125" s="480"/>
      <c r="AX125" s="480"/>
      <c r="AY125" s="480"/>
      <c r="AZ125" s="480"/>
      <c r="BA125" s="480"/>
      <c r="BB125" s="480"/>
      <c r="BC125" s="480"/>
      <c r="BD125" s="480"/>
      <c r="BE125" s="480"/>
      <c r="BF125" s="480"/>
      <c r="BG125" s="480"/>
      <c r="BH125" s="480"/>
      <c r="BI125" s="480"/>
      <c r="BJ125" s="480"/>
      <c r="BK125" s="480"/>
      <c r="BL125" s="480"/>
      <c r="BM125" s="480"/>
      <c r="BN125" s="480"/>
      <c r="BO125" s="480"/>
      <c r="BP125" s="480"/>
      <c r="BQ125" s="480"/>
      <c r="BR125" s="480"/>
      <c r="BS125" s="480"/>
      <c r="BT125" s="480"/>
      <c r="BU125" s="480"/>
      <c r="BV125" s="480"/>
      <c r="BW125" s="480"/>
      <c r="BX125" s="480"/>
      <c r="BY125" s="480"/>
      <c r="BZ125" s="480"/>
      <c r="CA125" s="480"/>
      <c r="CB125" s="480"/>
      <c r="CC125" s="480"/>
      <c r="CD125" s="480"/>
      <c r="CE125" s="480"/>
      <c r="CF125" s="480"/>
      <c r="CG125" s="480"/>
      <c r="CH125" s="480"/>
      <c r="CI125" s="480"/>
      <c r="CJ125" s="480"/>
      <c r="CK125" s="480"/>
      <c r="CL125" s="480"/>
      <c r="CM125" s="480"/>
      <c r="CN125" s="480"/>
      <c r="CO125" s="480"/>
      <c r="CP125" s="480"/>
      <c r="CQ125" s="480"/>
      <c r="CR125" s="480"/>
      <c r="CS125" s="480"/>
      <c r="CT125" s="480"/>
      <c r="CU125" s="480"/>
      <c r="CV125" s="480"/>
      <c r="CW125" s="480"/>
      <c r="CX125" s="480"/>
      <c r="CY125" s="480"/>
      <c r="CZ125" s="480"/>
      <c r="DA125" s="480"/>
      <c r="DB125" s="480"/>
      <c r="DC125" s="480"/>
      <c r="DD125" s="480"/>
      <c r="DE125" s="480"/>
      <c r="DF125" s="480"/>
      <c r="DG125" s="480"/>
      <c r="DH125" s="480"/>
      <c r="DI125" s="480"/>
      <c r="DJ125" s="480"/>
      <c r="DK125" s="480"/>
      <c r="DL125" s="480"/>
      <c r="DM125" s="480"/>
      <c r="DN125" s="480"/>
      <c r="DO125" s="480"/>
      <c r="DP125" s="480"/>
      <c r="DQ125" s="480"/>
      <c r="DR125" s="480"/>
      <c r="DS125" s="480"/>
      <c r="DT125" s="480"/>
      <c r="DU125" s="480"/>
      <c r="DV125" s="480"/>
      <c r="DW125" s="480"/>
      <c r="DX125" s="480"/>
    </row>
    <row r="126" spans="1:128">
      <c r="A126" s="3942"/>
      <c r="B126" s="483"/>
      <c r="C126" s="483"/>
      <c r="D126" s="483"/>
      <c r="E126" s="483"/>
      <c r="F126" s="483"/>
      <c r="G126" s="483"/>
      <c r="H126" s="483"/>
      <c r="I126" s="483"/>
      <c r="J126" s="483"/>
      <c r="K126" s="483"/>
      <c r="L126" s="483"/>
      <c r="M126" s="483"/>
      <c r="N126" s="483"/>
      <c r="O126" s="483"/>
      <c r="P126" s="483"/>
      <c r="Q126" s="483"/>
      <c r="R126" s="483"/>
      <c r="S126" s="483"/>
      <c r="T126" s="483"/>
      <c r="U126" s="483"/>
      <c r="V126" s="483"/>
      <c r="W126" s="483"/>
      <c r="X126" s="483"/>
      <c r="Y126" s="483"/>
      <c r="Z126" s="483"/>
      <c r="AA126" s="483"/>
      <c r="AB126" s="483"/>
      <c r="AC126" s="483"/>
      <c r="AD126" s="3970"/>
      <c r="AE126" s="480"/>
      <c r="AF126" s="3950" t="s">
        <v>134</v>
      </c>
      <c r="AG126" s="3950"/>
      <c r="AH126" s="480"/>
      <c r="AI126" s="3950" t="s">
        <v>490</v>
      </c>
      <c r="AJ126" s="3950"/>
      <c r="AK126" s="480"/>
      <c r="AL126" s="3950" t="s">
        <v>214</v>
      </c>
      <c r="AM126" s="3950"/>
      <c r="AN126" s="480"/>
      <c r="AO126" s="3950" t="s">
        <v>492</v>
      </c>
      <c r="AP126" s="3950"/>
      <c r="AQ126" s="480"/>
      <c r="AR126" s="480"/>
      <c r="AS126" s="480"/>
      <c r="AT126" s="480"/>
      <c r="AU126" s="480"/>
      <c r="AV126" s="480"/>
      <c r="AW126" s="480"/>
      <c r="AX126" s="480"/>
      <c r="AY126" s="480"/>
      <c r="AZ126" s="480"/>
      <c r="BA126" s="480"/>
      <c r="BB126" s="480"/>
      <c r="BC126" s="480"/>
      <c r="BD126" s="480"/>
      <c r="BE126" s="480"/>
      <c r="BF126" s="480"/>
      <c r="BG126" s="480"/>
      <c r="BH126" s="480"/>
      <c r="BI126" s="480"/>
      <c r="BJ126" s="480"/>
      <c r="BK126" s="480"/>
      <c r="BL126" s="480"/>
      <c r="BM126" s="480"/>
      <c r="BN126" s="480"/>
      <c r="BO126" s="480"/>
      <c r="BP126" s="480"/>
      <c r="BQ126" s="480"/>
      <c r="BR126" s="480"/>
      <c r="BS126" s="480"/>
      <c r="BT126" s="480"/>
      <c r="BU126" s="480"/>
      <c r="BV126" s="480"/>
      <c r="BW126" s="480"/>
      <c r="BX126" s="480"/>
      <c r="BY126" s="480"/>
      <c r="BZ126" s="480"/>
      <c r="CA126" s="480"/>
      <c r="CB126" s="480"/>
      <c r="CC126" s="480"/>
      <c r="CD126" s="480"/>
      <c r="CE126" s="480"/>
      <c r="CF126" s="480"/>
      <c r="CG126" s="480"/>
      <c r="CH126" s="480"/>
      <c r="CI126" s="480"/>
      <c r="CJ126" s="480"/>
      <c r="CK126" s="480"/>
      <c r="CL126" s="480"/>
      <c r="CM126" s="480"/>
      <c r="CN126" s="480"/>
      <c r="CO126" s="480"/>
      <c r="CP126" s="480"/>
      <c r="CQ126" s="480"/>
      <c r="CR126" s="480"/>
      <c r="CS126" s="480"/>
      <c r="CT126" s="480"/>
      <c r="CU126" s="480"/>
      <c r="CV126" s="480"/>
      <c r="CW126" s="480"/>
      <c r="CX126" s="480"/>
      <c r="CY126" s="480"/>
      <c r="CZ126" s="480"/>
      <c r="DA126" s="480"/>
      <c r="DB126" s="480"/>
      <c r="DC126" s="480"/>
      <c r="DD126" s="480"/>
      <c r="DE126" s="480"/>
      <c r="DF126" s="480"/>
      <c r="DG126" s="480"/>
      <c r="DH126" s="480"/>
      <c r="DI126" s="480"/>
      <c r="DJ126" s="480"/>
      <c r="DK126" s="480"/>
      <c r="DL126" s="480"/>
      <c r="DM126" s="480"/>
      <c r="DN126" s="480"/>
      <c r="DO126" s="480"/>
      <c r="DP126" s="480"/>
      <c r="DQ126" s="480"/>
      <c r="DR126" s="480"/>
      <c r="DS126" s="480"/>
      <c r="DT126" s="480"/>
      <c r="DU126" s="480"/>
      <c r="DV126" s="480"/>
      <c r="DW126" s="480"/>
      <c r="DX126" s="480"/>
    </row>
    <row r="127" spans="1:128">
      <c r="A127" s="3942"/>
      <c r="B127" s="483"/>
      <c r="C127" s="483"/>
      <c r="D127" s="483"/>
      <c r="E127" s="483"/>
      <c r="F127" s="483"/>
      <c r="G127" s="483"/>
      <c r="H127" s="483"/>
      <c r="I127" s="483"/>
      <c r="J127" s="483"/>
      <c r="K127" s="483"/>
      <c r="L127" s="483"/>
      <c r="M127" s="483"/>
      <c r="N127" s="483"/>
      <c r="O127" s="483"/>
      <c r="P127" s="483"/>
      <c r="Q127" s="483"/>
      <c r="R127" s="483"/>
      <c r="S127" s="483"/>
      <c r="T127" s="483"/>
      <c r="U127" s="483"/>
      <c r="V127" s="483"/>
      <c r="W127" s="483"/>
      <c r="X127" s="483"/>
      <c r="Y127" s="483"/>
      <c r="Z127" s="483"/>
      <c r="AA127" s="483"/>
      <c r="AB127" s="483"/>
      <c r="AC127" s="483"/>
      <c r="AD127" s="3970"/>
      <c r="AE127" s="480"/>
      <c r="AF127" s="3950"/>
      <c r="AG127" s="3950"/>
      <c r="AI127" s="3950"/>
      <c r="AJ127" s="3950"/>
      <c r="AL127" s="3950"/>
      <c r="AM127" s="3950"/>
      <c r="AO127" s="3950"/>
      <c r="AP127" s="3950"/>
      <c r="AQ127" s="480"/>
      <c r="AR127" s="480"/>
      <c r="AS127" s="480"/>
      <c r="AT127" s="480"/>
      <c r="AU127" s="480"/>
      <c r="AV127" s="480"/>
      <c r="AW127" s="480"/>
      <c r="AX127" s="480"/>
      <c r="AY127" s="480"/>
      <c r="AZ127" s="480"/>
      <c r="BA127" s="480"/>
      <c r="BB127" s="480"/>
      <c r="BC127" s="480"/>
      <c r="BD127" s="480"/>
      <c r="BE127" s="480"/>
      <c r="BF127" s="480"/>
      <c r="BG127" s="480"/>
      <c r="BH127" s="480"/>
      <c r="BI127" s="480"/>
      <c r="BJ127" s="480"/>
      <c r="BK127" s="480"/>
      <c r="BL127" s="480"/>
      <c r="BM127" s="480"/>
      <c r="BN127" s="480"/>
      <c r="BO127" s="480"/>
      <c r="BP127" s="480"/>
      <c r="BQ127" s="480"/>
      <c r="BR127" s="480"/>
      <c r="BS127" s="480"/>
      <c r="BT127" s="480"/>
      <c r="BU127" s="480"/>
      <c r="BV127" s="480"/>
      <c r="BW127" s="480"/>
      <c r="BX127" s="480"/>
      <c r="BY127" s="480"/>
      <c r="BZ127" s="480"/>
      <c r="CA127" s="480"/>
      <c r="CB127" s="480"/>
      <c r="CC127" s="480"/>
      <c r="CD127" s="480"/>
      <c r="CE127" s="480"/>
      <c r="CF127" s="480"/>
      <c r="CG127" s="480"/>
      <c r="CH127" s="480"/>
      <c r="CI127" s="480"/>
      <c r="CJ127" s="480"/>
      <c r="CK127" s="480"/>
      <c r="CL127" s="480"/>
      <c r="CM127" s="480"/>
      <c r="CN127" s="480"/>
      <c r="CO127" s="480"/>
      <c r="CP127" s="480"/>
      <c r="CQ127" s="480"/>
      <c r="CR127" s="480"/>
      <c r="CS127" s="480"/>
      <c r="CT127" s="480"/>
      <c r="CU127" s="480"/>
      <c r="CV127" s="480"/>
      <c r="CW127" s="480"/>
      <c r="CX127" s="480"/>
      <c r="CY127" s="480"/>
      <c r="CZ127" s="480"/>
      <c r="DA127" s="480"/>
      <c r="DB127" s="480"/>
      <c r="DC127" s="480"/>
      <c r="DD127" s="480"/>
      <c r="DE127" s="480"/>
      <c r="DF127" s="480"/>
      <c r="DG127" s="480"/>
      <c r="DH127" s="480"/>
      <c r="DI127" s="480"/>
      <c r="DJ127" s="480"/>
      <c r="DK127" s="480"/>
      <c r="DL127" s="480"/>
      <c r="DM127" s="480"/>
      <c r="DN127" s="480"/>
      <c r="DO127" s="480"/>
      <c r="DP127" s="480"/>
      <c r="DQ127" s="480"/>
      <c r="DR127" s="480"/>
      <c r="DS127" s="480"/>
      <c r="DT127" s="480"/>
      <c r="DU127" s="480"/>
      <c r="DV127" s="480"/>
      <c r="DW127" s="480"/>
      <c r="DX127" s="480"/>
    </row>
    <row r="128" spans="1:128">
      <c r="A128" s="3942"/>
      <c r="B128" s="483"/>
      <c r="C128" s="483"/>
      <c r="D128" s="483"/>
      <c r="E128" s="483"/>
      <c r="F128" s="483"/>
      <c r="G128" s="483"/>
      <c r="H128" s="483"/>
      <c r="I128" s="483"/>
      <c r="J128" s="483"/>
      <c r="K128" s="483"/>
      <c r="L128" s="483"/>
      <c r="M128" s="483"/>
      <c r="N128" s="483"/>
      <c r="O128" s="483"/>
      <c r="P128" s="483"/>
      <c r="Q128" s="483"/>
      <c r="R128" s="483"/>
      <c r="S128" s="483"/>
      <c r="T128" s="483"/>
      <c r="U128" s="483"/>
      <c r="V128" s="483"/>
      <c r="W128" s="483"/>
      <c r="X128" s="483"/>
      <c r="Y128" s="483"/>
      <c r="Z128" s="483"/>
      <c r="AA128" s="483"/>
      <c r="AB128" s="483"/>
      <c r="AC128" s="483"/>
      <c r="AD128" s="3970"/>
      <c r="AE128" s="480"/>
      <c r="AF128" s="480"/>
      <c r="AG128" s="480"/>
      <c r="AH128" s="480"/>
      <c r="AI128" s="480"/>
      <c r="AJ128" s="480"/>
      <c r="AK128" s="480"/>
      <c r="AL128" s="480"/>
      <c r="AM128" s="480"/>
      <c r="AN128" s="480"/>
      <c r="AO128" s="480"/>
      <c r="AP128" s="480"/>
      <c r="AQ128" s="480"/>
      <c r="AR128" s="480"/>
      <c r="AS128" s="480"/>
      <c r="AT128" s="480"/>
      <c r="AU128" s="480"/>
      <c r="AV128" s="480"/>
      <c r="AW128" s="480"/>
      <c r="AX128" s="480"/>
      <c r="AY128" s="480"/>
      <c r="AZ128" s="480"/>
      <c r="BA128" s="480"/>
      <c r="BB128" s="480"/>
      <c r="BC128" s="480"/>
      <c r="BD128" s="480"/>
      <c r="BE128" s="480"/>
      <c r="BF128" s="480"/>
      <c r="BG128" s="480"/>
      <c r="BH128" s="480"/>
      <c r="BI128" s="480"/>
      <c r="BJ128" s="480"/>
      <c r="BK128" s="480"/>
      <c r="BL128" s="480"/>
      <c r="BM128" s="480"/>
      <c r="BN128" s="480"/>
      <c r="BO128" s="480"/>
      <c r="BP128" s="480"/>
      <c r="BQ128" s="480"/>
      <c r="BR128" s="480"/>
      <c r="BS128" s="480"/>
      <c r="BT128" s="480"/>
      <c r="BU128" s="480"/>
      <c r="BV128" s="480"/>
      <c r="BW128" s="480"/>
      <c r="BX128" s="480"/>
      <c r="BY128" s="480"/>
      <c r="BZ128" s="480"/>
      <c r="CA128" s="480"/>
      <c r="CB128" s="480"/>
      <c r="CC128" s="480"/>
      <c r="CD128" s="480"/>
      <c r="CE128" s="480"/>
      <c r="CF128" s="480"/>
      <c r="CG128" s="480"/>
      <c r="CH128" s="480"/>
      <c r="CI128" s="480"/>
      <c r="CJ128" s="480"/>
      <c r="CK128" s="480"/>
      <c r="CL128" s="480"/>
      <c r="CM128" s="480"/>
      <c r="CN128" s="480"/>
      <c r="CO128" s="480"/>
      <c r="CP128" s="480"/>
      <c r="CQ128" s="480"/>
      <c r="CR128" s="480"/>
      <c r="CS128" s="480"/>
      <c r="CT128" s="480"/>
      <c r="CU128" s="480"/>
      <c r="CV128" s="480"/>
      <c r="CW128" s="480"/>
      <c r="CX128" s="480"/>
      <c r="CY128" s="480"/>
      <c r="CZ128" s="480"/>
      <c r="DA128" s="480"/>
      <c r="DB128" s="480"/>
      <c r="DC128" s="480"/>
      <c r="DD128" s="480"/>
      <c r="DE128" s="480"/>
      <c r="DF128" s="480"/>
      <c r="DG128" s="480"/>
      <c r="DH128" s="480"/>
      <c r="DI128" s="480"/>
      <c r="DJ128" s="480"/>
      <c r="DK128" s="480"/>
      <c r="DL128" s="480"/>
      <c r="DM128" s="480"/>
      <c r="DN128" s="480"/>
      <c r="DO128" s="480"/>
      <c r="DP128" s="480"/>
      <c r="DQ128" s="480"/>
      <c r="DR128" s="480"/>
      <c r="DS128" s="480"/>
      <c r="DT128" s="480"/>
      <c r="DU128" s="480"/>
      <c r="DV128" s="480"/>
      <c r="DW128" s="480"/>
      <c r="DX128" s="480"/>
    </row>
    <row r="129" spans="1:128">
      <c r="A129" s="3942"/>
      <c r="B129" s="483"/>
      <c r="C129" s="483"/>
      <c r="D129" s="483"/>
      <c r="E129" s="483"/>
      <c r="F129" s="483"/>
      <c r="G129" s="483"/>
      <c r="H129" s="483"/>
      <c r="I129" s="483"/>
      <c r="J129" s="483"/>
      <c r="K129" s="483"/>
      <c r="L129" s="483"/>
      <c r="M129" s="483"/>
      <c r="N129" s="483"/>
      <c r="O129" s="483"/>
      <c r="P129" s="483"/>
      <c r="Q129" s="483"/>
      <c r="R129" s="483"/>
      <c r="S129" s="483"/>
      <c r="T129" s="483"/>
      <c r="U129" s="483"/>
      <c r="V129" s="483"/>
      <c r="W129" s="483"/>
      <c r="X129" s="483"/>
      <c r="Y129" s="483"/>
      <c r="Z129" s="483"/>
      <c r="AA129" s="483"/>
      <c r="AB129" s="483"/>
      <c r="AC129" s="483"/>
      <c r="AD129" s="3970"/>
      <c r="AE129" s="480"/>
      <c r="AF129" s="3950" t="s">
        <v>616</v>
      </c>
      <c r="AG129" s="3950"/>
      <c r="AH129" s="480"/>
      <c r="AI129" s="3950" t="s">
        <v>615</v>
      </c>
      <c r="AJ129" s="3950"/>
      <c r="AK129" s="480"/>
      <c r="AL129" s="3950" t="s">
        <v>614</v>
      </c>
      <c r="AM129" s="3950"/>
      <c r="AN129" s="480"/>
      <c r="AO129" s="3950" t="s">
        <v>219</v>
      </c>
      <c r="AP129" s="3950"/>
      <c r="AQ129" s="480"/>
      <c r="AR129" s="480"/>
      <c r="AS129" s="480"/>
      <c r="AT129" s="480"/>
      <c r="AU129" s="480"/>
      <c r="AV129" s="480"/>
      <c r="AW129" s="480"/>
      <c r="AX129" s="480"/>
      <c r="AY129" s="480"/>
      <c r="AZ129" s="480"/>
      <c r="BA129" s="480"/>
      <c r="BB129" s="480"/>
      <c r="BC129" s="480"/>
      <c r="BD129" s="480"/>
      <c r="BE129" s="480"/>
      <c r="BF129" s="480"/>
      <c r="BG129" s="480"/>
      <c r="BH129" s="480"/>
      <c r="BI129" s="480"/>
      <c r="BJ129" s="480"/>
      <c r="BK129" s="480"/>
      <c r="BL129" s="480"/>
      <c r="BM129" s="480"/>
      <c r="BN129" s="480"/>
      <c r="BO129" s="480"/>
      <c r="BP129" s="480"/>
      <c r="BQ129" s="480"/>
      <c r="BR129" s="480"/>
      <c r="BS129" s="480"/>
      <c r="BT129" s="480"/>
      <c r="BU129" s="480"/>
      <c r="BV129" s="480"/>
      <c r="BW129" s="480"/>
      <c r="BX129" s="480"/>
      <c r="BY129" s="480"/>
      <c r="BZ129" s="480"/>
      <c r="CA129" s="480"/>
      <c r="CB129" s="480"/>
      <c r="CC129" s="480"/>
      <c r="CD129" s="480"/>
      <c r="CE129" s="480"/>
      <c r="CF129" s="480"/>
      <c r="CG129" s="480"/>
      <c r="CH129" s="480"/>
      <c r="CI129" s="480"/>
      <c r="CJ129" s="480"/>
      <c r="CK129" s="480"/>
      <c r="CL129" s="480"/>
      <c r="CM129" s="480"/>
      <c r="CN129" s="480"/>
      <c r="CO129" s="480"/>
      <c r="CP129" s="480"/>
      <c r="CQ129" s="480"/>
      <c r="CR129" s="480"/>
      <c r="CS129" s="480"/>
      <c r="CT129" s="480"/>
      <c r="CU129" s="480"/>
      <c r="CV129" s="480"/>
      <c r="CW129" s="480"/>
      <c r="CX129" s="480"/>
      <c r="CY129" s="480"/>
      <c r="CZ129" s="480"/>
      <c r="DA129" s="480"/>
      <c r="DB129" s="480"/>
      <c r="DC129" s="480"/>
      <c r="DD129" s="480"/>
      <c r="DE129" s="480"/>
      <c r="DF129" s="480"/>
      <c r="DG129" s="480"/>
      <c r="DH129" s="480"/>
      <c r="DI129" s="480"/>
      <c r="DJ129" s="480"/>
      <c r="DK129" s="480"/>
      <c r="DL129" s="480"/>
      <c r="DM129" s="480"/>
      <c r="DN129" s="480"/>
      <c r="DO129" s="480"/>
      <c r="DP129" s="480"/>
      <c r="DQ129" s="480"/>
      <c r="DR129" s="480"/>
      <c r="DS129" s="480"/>
      <c r="DT129" s="480"/>
      <c r="DU129" s="480"/>
      <c r="DV129" s="480"/>
      <c r="DW129" s="480"/>
      <c r="DX129" s="480"/>
    </row>
    <row r="130" spans="1:128" ht="18.75">
      <c r="A130" s="3942"/>
      <c r="B130" s="227" t="s">
        <v>742</v>
      </c>
      <c r="C130" s="483"/>
      <c r="D130" s="483"/>
      <c r="E130" s="483"/>
      <c r="F130" s="483"/>
      <c r="G130" s="483"/>
      <c r="H130" s="483"/>
      <c r="I130" s="483"/>
      <c r="J130" s="483"/>
      <c r="K130" s="483"/>
      <c r="L130" s="483"/>
      <c r="M130" s="483"/>
      <c r="N130" s="483"/>
      <c r="O130" s="483"/>
      <c r="P130" s="483"/>
      <c r="Q130" s="483"/>
      <c r="R130" s="483"/>
      <c r="S130" s="483"/>
      <c r="T130" s="483"/>
      <c r="U130" s="483"/>
      <c r="V130" s="483"/>
      <c r="W130" s="483"/>
      <c r="X130" s="483"/>
      <c r="Y130" s="483"/>
      <c r="Z130" s="483"/>
      <c r="AA130" s="483"/>
      <c r="AB130" s="483"/>
      <c r="AC130" s="483"/>
      <c r="AD130" s="3970"/>
      <c r="AE130" s="480"/>
      <c r="AF130" s="3950"/>
      <c r="AG130" s="3950"/>
      <c r="AI130" s="3950"/>
      <c r="AJ130" s="3950"/>
      <c r="AL130" s="3950"/>
      <c r="AM130" s="3950"/>
      <c r="AO130" s="3950"/>
      <c r="AP130" s="3950"/>
      <c r="AQ130" s="480"/>
      <c r="AR130" s="480"/>
      <c r="AS130" s="480"/>
      <c r="AT130" s="480"/>
      <c r="AU130" s="480"/>
      <c r="AV130" s="480"/>
      <c r="AW130" s="480"/>
      <c r="AX130" s="480"/>
      <c r="AY130" s="480"/>
      <c r="AZ130" s="480"/>
      <c r="BA130" s="480"/>
      <c r="BB130" s="480"/>
      <c r="BC130" s="480"/>
      <c r="BD130" s="480"/>
      <c r="BE130" s="480"/>
      <c r="BF130" s="480"/>
      <c r="BG130" s="480"/>
      <c r="BH130" s="480"/>
      <c r="BI130" s="480"/>
      <c r="BJ130" s="480"/>
      <c r="BK130" s="480"/>
      <c r="BL130" s="480"/>
      <c r="BM130" s="480"/>
      <c r="BN130" s="480"/>
      <c r="BO130" s="480"/>
      <c r="BP130" s="480"/>
      <c r="BQ130" s="480"/>
      <c r="BR130" s="480"/>
      <c r="BS130" s="480"/>
      <c r="BT130" s="480"/>
      <c r="BU130" s="480"/>
      <c r="BV130" s="480"/>
      <c r="BW130" s="480"/>
      <c r="BX130" s="480"/>
      <c r="BY130" s="480"/>
      <c r="BZ130" s="480"/>
      <c r="CA130" s="480"/>
      <c r="CB130" s="480"/>
      <c r="CC130" s="480"/>
      <c r="CD130" s="480"/>
      <c r="CE130" s="480"/>
      <c r="CF130" s="480"/>
      <c r="CG130" s="480"/>
      <c r="CH130" s="480"/>
      <c r="CI130" s="480"/>
      <c r="CJ130" s="480"/>
      <c r="CK130" s="480"/>
      <c r="CL130" s="480"/>
      <c r="CM130" s="480"/>
      <c r="CN130" s="480"/>
      <c r="CO130" s="480"/>
      <c r="CP130" s="480"/>
      <c r="CQ130" s="480"/>
      <c r="CR130" s="480"/>
      <c r="CS130" s="480"/>
      <c r="CT130" s="480"/>
      <c r="CU130" s="480"/>
      <c r="CV130" s="480"/>
      <c r="CW130" s="480"/>
      <c r="CX130" s="480"/>
      <c r="CY130" s="480"/>
      <c r="CZ130" s="480"/>
      <c r="DA130" s="480"/>
      <c r="DB130" s="480"/>
      <c r="DC130" s="480"/>
      <c r="DD130" s="480"/>
      <c r="DE130" s="480"/>
      <c r="DF130" s="480"/>
      <c r="DG130" s="480"/>
      <c r="DH130" s="480"/>
      <c r="DI130" s="480"/>
      <c r="DJ130" s="480"/>
      <c r="DK130" s="480"/>
      <c r="DL130" s="480"/>
      <c r="DM130" s="480"/>
      <c r="DN130" s="480"/>
      <c r="DO130" s="480"/>
      <c r="DP130" s="480"/>
      <c r="DQ130" s="480"/>
      <c r="DR130" s="480"/>
      <c r="DS130" s="480"/>
      <c r="DT130" s="480"/>
      <c r="DU130" s="480"/>
      <c r="DV130" s="480"/>
      <c r="DW130" s="480"/>
      <c r="DX130" s="480"/>
    </row>
    <row r="131" spans="1:128">
      <c r="A131" s="3942"/>
      <c r="B131" s="483"/>
      <c r="C131" s="483"/>
      <c r="D131" s="483"/>
      <c r="E131" s="483"/>
      <c r="F131" s="483"/>
      <c r="G131" s="483"/>
      <c r="H131" s="483"/>
      <c r="I131" s="483"/>
      <c r="J131" s="483"/>
      <c r="K131" s="483"/>
      <c r="L131" s="483"/>
      <c r="M131" s="483"/>
      <c r="N131" s="483"/>
      <c r="O131" s="483"/>
      <c r="P131" s="483"/>
      <c r="Q131" s="483"/>
      <c r="R131" s="483"/>
      <c r="S131" s="483"/>
      <c r="T131" s="483"/>
      <c r="U131" s="483"/>
      <c r="V131" s="483"/>
      <c r="W131" s="483"/>
      <c r="X131" s="483"/>
      <c r="Y131" s="483"/>
      <c r="Z131" s="483"/>
      <c r="AA131" s="483"/>
      <c r="AB131" s="483"/>
      <c r="AC131" s="483"/>
      <c r="AD131" s="3970"/>
      <c r="AE131" s="3951"/>
      <c r="AF131" s="3952"/>
      <c r="AG131" s="3952"/>
      <c r="AH131" s="3952"/>
      <c r="AI131" s="3952"/>
      <c r="AJ131" s="3952"/>
      <c r="AK131" s="3952"/>
      <c r="AL131" s="3952"/>
      <c r="AM131" s="3952"/>
      <c r="AN131" s="3952"/>
      <c r="AO131" s="3952"/>
      <c r="AP131" s="3952"/>
      <c r="AQ131" s="3952"/>
      <c r="AR131" s="3952"/>
      <c r="AS131" s="3952"/>
      <c r="AT131" s="3952"/>
      <c r="AU131" s="3952"/>
      <c r="AV131" s="3952"/>
      <c r="AW131" s="3952"/>
      <c r="AX131" s="480"/>
      <c r="AY131" s="480"/>
      <c r="AZ131" s="480"/>
      <c r="BA131" s="480"/>
      <c r="BB131" s="480"/>
      <c r="BC131" s="480"/>
      <c r="BD131" s="480"/>
      <c r="BE131" s="480"/>
      <c r="BF131" s="480"/>
      <c r="BG131" s="480"/>
      <c r="BH131" s="480"/>
      <c r="BI131" s="480"/>
      <c r="BJ131" s="480"/>
      <c r="BK131" s="480"/>
      <c r="BL131" s="480"/>
      <c r="BM131" s="480"/>
      <c r="BN131" s="480"/>
      <c r="BO131" s="480"/>
      <c r="BP131" s="480"/>
      <c r="BQ131" s="480"/>
      <c r="BR131" s="480"/>
      <c r="BS131" s="480"/>
      <c r="BT131" s="480"/>
      <c r="BU131" s="480"/>
      <c r="BV131" s="480"/>
      <c r="BW131" s="480"/>
      <c r="BX131" s="480"/>
      <c r="BY131" s="480"/>
      <c r="BZ131" s="480"/>
      <c r="CA131" s="480"/>
      <c r="CB131" s="480"/>
      <c r="CC131" s="480"/>
      <c r="CD131" s="480"/>
      <c r="CE131" s="480"/>
      <c r="CF131" s="480"/>
      <c r="CG131" s="480"/>
      <c r="CH131" s="480"/>
      <c r="CI131" s="480"/>
      <c r="CJ131" s="480"/>
      <c r="CK131" s="480"/>
      <c r="CL131" s="480"/>
      <c r="CM131" s="480"/>
      <c r="CN131" s="480"/>
      <c r="CO131" s="480"/>
      <c r="CP131" s="480"/>
      <c r="CQ131" s="480"/>
      <c r="CR131" s="480"/>
      <c r="CS131" s="480"/>
      <c r="CT131" s="480"/>
      <c r="CU131" s="480"/>
      <c r="CV131" s="480"/>
      <c r="CW131" s="480"/>
      <c r="CX131" s="480"/>
      <c r="CY131" s="480"/>
      <c r="CZ131" s="480"/>
      <c r="DA131" s="480"/>
      <c r="DB131" s="480"/>
      <c r="DC131" s="480"/>
      <c r="DD131" s="480"/>
      <c r="DE131" s="480"/>
      <c r="DF131" s="480"/>
      <c r="DG131" s="480"/>
      <c r="DH131" s="480"/>
      <c r="DI131" s="480"/>
      <c r="DJ131" s="480"/>
      <c r="DK131" s="480"/>
      <c r="DL131" s="480"/>
      <c r="DM131" s="480"/>
      <c r="DN131" s="480"/>
      <c r="DO131" s="480"/>
      <c r="DP131" s="480"/>
      <c r="DQ131" s="480"/>
      <c r="DR131" s="480"/>
      <c r="DS131" s="480"/>
      <c r="DT131" s="480"/>
      <c r="DU131" s="480"/>
      <c r="DV131" s="480"/>
      <c r="DW131" s="480"/>
      <c r="DX131" s="480"/>
    </row>
  </sheetData>
  <mergeCells count="445">
    <mergeCell ref="B102:M102"/>
    <mergeCell ref="N102:N103"/>
    <mergeCell ref="P102:P103"/>
    <mergeCell ref="L79:N79"/>
    <mergeCell ref="P76:AB76"/>
    <mergeCell ref="AE73:DX73"/>
    <mergeCell ref="AE98:DX98"/>
    <mergeCell ref="BQ81:BR81"/>
    <mergeCell ref="BS81:BT81"/>
    <mergeCell ref="BQ83:BR83"/>
    <mergeCell ref="BE90:BF90"/>
    <mergeCell ref="BC92:BD92"/>
    <mergeCell ref="BE92:BF92"/>
    <mergeCell ref="BC94:BD94"/>
    <mergeCell ref="BE94:BF94"/>
    <mergeCell ref="Q101:W103"/>
    <mergeCell ref="AT92:BB92"/>
    <mergeCell ref="BC96:BD96"/>
    <mergeCell ref="BE96:BF96"/>
    <mergeCell ref="BC90:BD90"/>
    <mergeCell ref="BE84:BF84"/>
    <mergeCell ref="BS74:BT74"/>
    <mergeCell ref="BQ75:BR75"/>
    <mergeCell ref="BS75:BT75"/>
    <mergeCell ref="P12:P13"/>
    <mergeCell ref="Q11:W13"/>
    <mergeCell ref="BQ79:BR79"/>
    <mergeCell ref="AG89:AH89"/>
    <mergeCell ref="AG79:AI79"/>
    <mergeCell ref="AK79:AM79"/>
    <mergeCell ref="Q44:W46"/>
    <mergeCell ref="B45:M45"/>
    <mergeCell ref="N45:N46"/>
    <mergeCell ref="P45:P46"/>
    <mergeCell ref="Q69:W71"/>
    <mergeCell ref="AK77:AM77"/>
    <mergeCell ref="B70:M70"/>
    <mergeCell ref="N70:N71"/>
    <mergeCell ref="P70:P71"/>
    <mergeCell ref="BQ77:BR77"/>
    <mergeCell ref="BH79:BP79"/>
    <mergeCell ref="BH87:BP87"/>
    <mergeCell ref="BE88:BF88"/>
    <mergeCell ref="AG88:AH88"/>
    <mergeCell ref="AJ88:AK88"/>
    <mergeCell ref="AM88:AN88"/>
    <mergeCell ref="AP88:AQ88"/>
    <mergeCell ref="AT88:BB88"/>
    <mergeCell ref="DW74:DX74"/>
    <mergeCell ref="DU75:DV75"/>
    <mergeCell ref="DW75:DX75"/>
    <mergeCell ref="DU77:DV77"/>
    <mergeCell ref="DW77:DX77"/>
    <mergeCell ref="DU81:DV81"/>
    <mergeCell ref="BS83:BT83"/>
    <mergeCell ref="BQ85:BR85"/>
    <mergeCell ref="BQ87:BR87"/>
    <mergeCell ref="BS87:BT87"/>
    <mergeCell ref="BS77:BT77"/>
    <mergeCell ref="BS79:BT79"/>
    <mergeCell ref="BS85:BT85"/>
    <mergeCell ref="CU74:CV74"/>
    <mergeCell ref="CS75:CT75"/>
    <mergeCell ref="CU75:CV75"/>
    <mergeCell ref="CS77:CT77"/>
    <mergeCell ref="CU77:CV77"/>
    <mergeCell ref="CG74:CH74"/>
    <mergeCell ref="DL81:DT81"/>
    <mergeCell ref="CJ75:CR75"/>
    <mergeCell ref="CX75:DF75"/>
    <mergeCell ref="DI79:DJ79"/>
    <mergeCell ref="CX87:DF87"/>
    <mergeCell ref="BQ97:BR97"/>
    <mergeCell ref="BS97:BT97"/>
    <mergeCell ref="CE75:CF75"/>
    <mergeCell ref="CG75:CH75"/>
    <mergeCell ref="CE77:CF77"/>
    <mergeCell ref="CG77:CH77"/>
    <mergeCell ref="CE79:CF79"/>
    <mergeCell ref="BQ95:BR95"/>
    <mergeCell ref="BS95:BT95"/>
    <mergeCell ref="BQ89:BR89"/>
    <mergeCell ref="BS89:BT89"/>
    <mergeCell ref="CG79:CH79"/>
    <mergeCell ref="BS91:BT91"/>
    <mergeCell ref="BV92:CD92"/>
    <mergeCell ref="CG96:CH96"/>
    <mergeCell ref="CE88:CF88"/>
    <mergeCell ref="CE90:CF90"/>
    <mergeCell ref="CS97:CT97"/>
    <mergeCell ref="CU97:CV97"/>
    <mergeCell ref="CS95:CT95"/>
    <mergeCell ref="CU95:CV95"/>
    <mergeCell ref="CS87:CT87"/>
    <mergeCell ref="CU91:CV91"/>
    <mergeCell ref="CU85:CV85"/>
    <mergeCell ref="CS89:CT89"/>
    <mergeCell ref="CS85:CT85"/>
    <mergeCell ref="CU79:CV79"/>
    <mergeCell ref="CS79:CT79"/>
    <mergeCell ref="CX81:DF81"/>
    <mergeCell ref="BH97:BP97"/>
    <mergeCell ref="CJ97:CR97"/>
    <mergeCell ref="Q85:AB85"/>
    <mergeCell ref="P86:AB86"/>
    <mergeCell ref="DG95:DH95"/>
    <mergeCell ref="CE94:CF94"/>
    <mergeCell ref="AT94:BB94"/>
    <mergeCell ref="BV94:CD94"/>
    <mergeCell ref="P82:AB83"/>
    <mergeCell ref="BH95:BP95"/>
    <mergeCell ref="CJ95:CR95"/>
    <mergeCell ref="CX95:DF95"/>
    <mergeCell ref="AT96:BB96"/>
    <mergeCell ref="BV96:CD96"/>
    <mergeCell ref="CE96:CF96"/>
    <mergeCell ref="Q84:AB84"/>
    <mergeCell ref="CG94:CH94"/>
    <mergeCell ref="CG90:CH90"/>
    <mergeCell ref="CE92:CF92"/>
    <mergeCell ref="CG92:CH92"/>
    <mergeCell ref="CS93:CT93"/>
    <mergeCell ref="DI95:DJ95"/>
    <mergeCell ref="DG93:DH93"/>
    <mergeCell ref="DI93:DJ93"/>
    <mergeCell ref="CU93:CV93"/>
    <mergeCell ref="DW81:DX81"/>
    <mergeCell ref="DU83:DV83"/>
    <mergeCell ref="DW83:DX83"/>
    <mergeCell ref="DU85:DV85"/>
    <mergeCell ref="DW85:DX85"/>
    <mergeCell ref="DG89:DH89"/>
    <mergeCell ref="DI89:DJ89"/>
    <mergeCell ref="DG91:DH91"/>
    <mergeCell ref="DI91:DJ91"/>
    <mergeCell ref="DG81:DH81"/>
    <mergeCell ref="DI81:DJ81"/>
    <mergeCell ref="DG83:DH83"/>
    <mergeCell ref="DI83:DJ83"/>
    <mergeCell ref="DG87:DH87"/>
    <mergeCell ref="DI87:DJ87"/>
    <mergeCell ref="CX83:DF83"/>
    <mergeCell ref="DL83:DT83"/>
    <mergeCell ref="CX85:DF85"/>
    <mergeCell ref="DL85:DT85"/>
    <mergeCell ref="AG93:AH93"/>
    <mergeCell ref="AJ93:AK93"/>
    <mergeCell ref="AM93:AN93"/>
    <mergeCell ref="AP93:AQ93"/>
    <mergeCell ref="BH93:BP93"/>
    <mergeCell ref="BQ93:BR93"/>
    <mergeCell ref="BS93:BT93"/>
    <mergeCell ref="CX93:DF93"/>
    <mergeCell ref="AJ89:AK89"/>
    <mergeCell ref="AM89:AN89"/>
    <mergeCell ref="AP89:AQ89"/>
    <mergeCell ref="BH89:BP89"/>
    <mergeCell ref="CX89:DF89"/>
    <mergeCell ref="AT90:BB90"/>
    <mergeCell ref="BV90:CD90"/>
    <mergeCell ref="CU89:CV89"/>
    <mergeCell ref="CS91:CT91"/>
    <mergeCell ref="CJ93:CR93"/>
    <mergeCell ref="CJ89:CR89"/>
    <mergeCell ref="BH91:BP91"/>
    <mergeCell ref="CJ91:CR91"/>
    <mergeCell ref="CX91:DF91"/>
    <mergeCell ref="BQ91:BR91"/>
    <mergeCell ref="BC88:BD88"/>
    <mergeCell ref="CU87:CV87"/>
    <mergeCell ref="BC86:BD86"/>
    <mergeCell ref="BE86:BF86"/>
    <mergeCell ref="CG88:CH88"/>
    <mergeCell ref="L87:L88"/>
    <mergeCell ref="M87:N88"/>
    <mergeCell ref="AG87:AH87"/>
    <mergeCell ref="AJ87:AK87"/>
    <mergeCell ref="AM87:AN87"/>
    <mergeCell ref="AP87:AQ87"/>
    <mergeCell ref="CJ87:CR87"/>
    <mergeCell ref="BV88:CD88"/>
    <mergeCell ref="B84:H84"/>
    <mergeCell ref="J84:N84"/>
    <mergeCell ref="BC84:BD84"/>
    <mergeCell ref="CS83:CT83"/>
    <mergeCell ref="CU83:CV83"/>
    <mergeCell ref="B85:D87"/>
    <mergeCell ref="E85:E86"/>
    <mergeCell ref="F85:H86"/>
    <mergeCell ref="I85:I86"/>
    <mergeCell ref="J85:K86"/>
    <mergeCell ref="L85:L86"/>
    <mergeCell ref="E87:E88"/>
    <mergeCell ref="F87:H88"/>
    <mergeCell ref="I87:I88"/>
    <mergeCell ref="J87:K88"/>
    <mergeCell ref="M85:N86"/>
    <mergeCell ref="BH85:BP85"/>
    <mergeCell ref="BV85:CF86"/>
    <mergeCell ref="CJ85:CR85"/>
    <mergeCell ref="AT86:BB86"/>
    <mergeCell ref="D83:E83"/>
    <mergeCell ref="M83:N83"/>
    <mergeCell ref="AG83:AI83"/>
    <mergeCell ref="AK83:AM83"/>
    <mergeCell ref="AO83:AQ83"/>
    <mergeCell ref="AT83:BB83"/>
    <mergeCell ref="BH83:BP83"/>
    <mergeCell ref="BV83:CD83"/>
    <mergeCell ref="CJ83:CR83"/>
    <mergeCell ref="B82:C82"/>
    <mergeCell ref="D82:E82"/>
    <mergeCell ref="L82:N82"/>
    <mergeCell ref="AG82:AI82"/>
    <mergeCell ref="AK82:AM82"/>
    <mergeCell ref="AO82:AQ82"/>
    <mergeCell ref="AT82:BB82"/>
    <mergeCell ref="CS81:CT81"/>
    <mergeCell ref="CU81:CV81"/>
    <mergeCell ref="BH81:BP81"/>
    <mergeCell ref="BV81:CD81"/>
    <mergeCell ref="CJ81:CR81"/>
    <mergeCell ref="CG81:CH81"/>
    <mergeCell ref="CE81:CF81"/>
    <mergeCell ref="B81:C81"/>
    <mergeCell ref="D81:E81"/>
    <mergeCell ref="L81:N81"/>
    <mergeCell ref="AG81:AI81"/>
    <mergeCell ref="AK81:AM81"/>
    <mergeCell ref="AO81:AQ81"/>
    <mergeCell ref="AT81:BB81"/>
    <mergeCell ref="AO79:AQ79"/>
    <mergeCell ref="B80:C80"/>
    <mergeCell ref="D80:E80"/>
    <mergeCell ref="G80:K80"/>
    <mergeCell ref="L80:N80"/>
    <mergeCell ref="AT79:BB79"/>
    <mergeCell ref="CJ79:CR79"/>
    <mergeCell ref="DG77:DH77"/>
    <mergeCell ref="AG78:AI78"/>
    <mergeCell ref="AK78:AM78"/>
    <mergeCell ref="AO78:AQ78"/>
    <mergeCell ref="AT78:BB78"/>
    <mergeCell ref="AG80:AI80"/>
    <mergeCell ref="AK80:AM80"/>
    <mergeCell ref="B79:J79"/>
    <mergeCell ref="AO80:AQ80"/>
    <mergeCell ref="AT80:BB80"/>
    <mergeCell ref="DG79:DH79"/>
    <mergeCell ref="B76:N78"/>
    <mergeCell ref="AG76:AI76"/>
    <mergeCell ref="AK76:AM76"/>
    <mergeCell ref="AO76:AQ76"/>
    <mergeCell ref="CX77:DF77"/>
    <mergeCell ref="CX79:DF79"/>
    <mergeCell ref="DU74:DV74"/>
    <mergeCell ref="AD75:AD98"/>
    <mergeCell ref="BH75:BP75"/>
    <mergeCell ref="BV75:CD75"/>
    <mergeCell ref="DL75:DT75"/>
    <mergeCell ref="AD73:AD74"/>
    <mergeCell ref="AF74:AR74"/>
    <mergeCell ref="BQ74:BR74"/>
    <mergeCell ref="CE74:CF74"/>
    <mergeCell ref="AT76:BB76"/>
    <mergeCell ref="AG77:AI77"/>
    <mergeCell ref="CS74:CT74"/>
    <mergeCell ref="DG74:DH74"/>
    <mergeCell ref="AO77:AQ77"/>
    <mergeCell ref="AT77:BB77"/>
    <mergeCell ref="BH77:BP77"/>
    <mergeCell ref="BV77:CD77"/>
    <mergeCell ref="CJ77:CR77"/>
    <mergeCell ref="BV79:CD79"/>
    <mergeCell ref="AT75:BB75"/>
    <mergeCell ref="DL77:DT77"/>
    <mergeCell ref="DI74:DJ74"/>
    <mergeCell ref="DG75:DH75"/>
    <mergeCell ref="DI75:DJ75"/>
    <mergeCell ref="R58:R59"/>
    <mergeCell ref="T58:T59"/>
    <mergeCell ref="Q65:AB65"/>
    <mergeCell ref="Q66:AB66"/>
    <mergeCell ref="P67:AB67"/>
    <mergeCell ref="DI77:DJ77"/>
    <mergeCell ref="N54:N55"/>
    <mergeCell ref="B56:C58"/>
    <mergeCell ref="E56:E57"/>
    <mergeCell ref="I56:I57"/>
    <mergeCell ref="L56:L57"/>
    <mergeCell ref="A73:A75"/>
    <mergeCell ref="B73:M75"/>
    <mergeCell ref="N73:N75"/>
    <mergeCell ref="B59:H59"/>
    <mergeCell ref="J59:N59"/>
    <mergeCell ref="E60:E63"/>
    <mergeCell ref="F60:G63"/>
    <mergeCell ref="H60:I60"/>
    <mergeCell ref="J60:J63"/>
    <mergeCell ref="K60:K61"/>
    <mergeCell ref="L60:N61"/>
    <mergeCell ref="H61:I62"/>
    <mergeCell ref="K62:K63"/>
    <mergeCell ref="L62:L63"/>
    <mergeCell ref="M62:N63"/>
    <mergeCell ref="H63:I63"/>
    <mergeCell ref="B53:C53"/>
    <mergeCell ref="B54:C55"/>
    <mergeCell ref="D54:D55"/>
    <mergeCell ref="E54:E55"/>
    <mergeCell ref="F54:F55"/>
    <mergeCell ref="G54:G55"/>
    <mergeCell ref="H54:J54"/>
    <mergeCell ref="A48:A50"/>
    <mergeCell ref="B48:M50"/>
    <mergeCell ref="A51:A67"/>
    <mergeCell ref="K54:M54"/>
    <mergeCell ref="L51:N51"/>
    <mergeCell ref="B60:D61"/>
    <mergeCell ref="B62:B63"/>
    <mergeCell ref="C62:C63"/>
    <mergeCell ref="K56:K57"/>
    <mergeCell ref="M56:M57"/>
    <mergeCell ref="N56:N57"/>
    <mergeCell ref="J56:J57"/>
    <mergeCell ref="H56:H57"/>
    <mergeCell ref="D56:D57"/>
    <mergeCell ref="F56:F57"/>
    <mergeCell ref="G56:G57"/>
    <mergeCell ref="E39:E40"/>
    <mergeCell ref="F39:H40"/>
    <mergeCell ref="I39:I40"/>
    <mergeCell ref="J39:K40"/>
    <mergeCell ref="L39:L40"/>
    <mergeCell ref="M39:N40"/>
    <mergeCell ref="AB48:AB50"/>
    <mergeCell ref="C51:J51"/>
    <mergeCell ref="P51:AB51"/>
    <mergeCell ref="N48:N50"/>
    <mergeCell ref="P26:AB26"/>
    <mergeCell ref="Q33:AB33"/>
    <mergeCell ref="Q34:AB34"/>
    <mergeCell ref="P35:AB35"/>
    <mergeCell ref="C26:D26"/>
    <mergeCell ref="H26:I26"/>
    <mergeCell ref="L26:M26"/>
    <mergeCell ref="L27:M27"/>
    <mergeCell ref="B29:N29"/>
    <mergeCell ref="E37:E38"/>
    <mergeCell ref="F37:H38"/>
    <mergeCell ref="I37:I38"/>
    <mergeCell ref="J37:K38"/>
    <mergeCell ref="L37:L38"/>
    <mergeCell ref="M37:N38"/>
    <mergeCell ref="B2:N5"/>
    <mergeCell ref="B8:N9"/>
    <mergeCell ref="A15:A18"/>
    <mergeCell ref="B15:M17"/>
    <mergeCell ref="N15:N17"/>
    <mergeCell ref="B6:N7"/>
    <mergeCell ref="B18:N18"/>
    <mergeCell ref="B19:N21"/>
    <mergeCell ref="C24:F24"/>
    <mergeCell ref="H24:I24"/>
    <mergeCell ref="L24:M24"/>
    <mergeCell ref="B12:M12"/>
    <mergeCell ref="N12:N13"/>
    <mergeCell ref="A106:A108"/>
    <mergeCell ref="B106:M108"/>
    <mergeCell ref="N106:N108"/>
    <mergeCell ref="P106:AB109"/>
    <mergeCell ref="B109:J109"/>
    <mergeCell ref="L109:N109"/>
    <mergeCell ref="B110:D110"/>
    <mergeCell ref="G110:K110"/>
    <mergeCell ref="C111:D111"/>
    <mergeCell ref="J118:K119"/>
    <mergeCell ref="M118:M119"/>
    <mergeCell ref="N118:N119"/>
    <mergeCell ref="P111:AB111"/>
    <mergeCell ref="P119:AB120"/>
    <mergeCell ref="Q121:AB121"/>
    <mergeCell ref="B117:B118"/>
    <mergeCell ref="C117:C118"/>
    <mergeCell ref="D118:E119"/>
    <mergeCell ref="G118:G119"/>
    <mergeCell ref="H118:H119"/>
    <mergeCell ref="I118:I119"/>
    <mergeCell ref="B112:B113"/>
    <mergeCell ref="C112:D113"/>
    <mergeCell ref="B115:N115"/>
    <mergeCell ref="D116:E117"/>
    <mergeCell ref="F116:F117"/>
    <mergeCell ref="G116:H117"/>
    <mergeCell ref="I116:I117"/>
    <mergeCell ref="J116:K117"/>
    <mergeCell ref="L116:L117"/>
    <mergeCell ref="M116:N117"/>
    <mergeCell ref="Q122:AB122"/>
    <mergeCell ref="P123:AB123"/>
    <mergeCell ref="AD106:AD107"/>
    <mergeCell ref="AE106:AW106"/>
    <mergeCell ref="AF107:AR107"/>
    <mergeCell ref="AD108:AD131"/>
    <mergeCell ref="AG110:AI110"/>
    <mergeCell ref="AM110:AO110"/>
    <mergeCell ref="AS110:AU110"/>
    <mergeCell ref="AL119:AL120"/>
    <mergeCell ref="AO119:AO120"/>
    <mergeCell ref="AG113:AI113"/>
    <mergeCell ref="AM113:AO113"/>
    <mergeCell ref="AS113:AU113"/>
    <mergeCell ref="AM114:AO114"/>
    <mergeCell ref="AG115:AI115"/>
    <mergeCell ref="AM115:AO115"/>
    <mergeCell ref="AG111:AI111"/>
    <mergeCell ref="AM111:AO111"/>
    <mergeCell ref="AS111:AU111"/>
    <mergeCell ref="AG112:AI112"/>
    <mergeCell ref="AM112:AO112"/>
    <mergeCell ref="AS112:AU112"/>
    <mergeCell ref="A76:A99"/>
    <mergeCell ref="A109:A131"/>
    <mergeCell ref="P15:AB17"/>
    <mergeCell ref="A19:A42"/>
    <mergeCell ref="AF129:AG130"/>
    <mergeCell ref="AI129:AJ130"/>
    <mergeCell ref="AL129:AM130"/>
    <mergeCell ref="AO129:AP130"/>
    <mergeCell ref="AE131:AW131"/>
    <mergeCell ref="P73:AA75"/>
    <mergeCell ref="AB73:AB75"/>
    <mergeCell ref="AF123:AG124"/>
    <mergeCell ref="AI123:AJ124"/>
    <mergeCell ref="AL123:AM124"/>
    <mergeCell ref="AO123:AP124"/>
    <mergeCell ref="AF126:AG127"/>
    <mergeCell ref="AI126:AJ127"/>
    <mergeCell ref="AL126:AM127"/>
    <mergeCell ref="AO126:AP127"/>
    <mergeCell ref="AG116:AI116"/>
    <mergeCell ref="AM116:AO116"/>
    <mergeCell ref="AF119:AF120"/>
    <mergeCell ref="AI119:AI120"/>
    <mergeCell ref="P48:AA50"/>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423"/>
  <sheetViews>
    <sheetView showZeros="0" topLeftCell="A25" zoomScaleNormal="100" workbookViewId="0">
      <selection activeCell="AG20" sqref="AG20"/>
    </sheetView>
  </sheetViews>
  <sheetFormatPr baseColWidth="10" defaultRowHeight="15"/>
  <cols>
    <col min="1" max="1" width="3.7109375" style="482" customWidth="1"/>
    <col min="2" max="12" width="11.7109375" style="482" customWidth="1"/>
    <col min="13" max="13" width="12" style="482" customWidth="1"/>
    <col min="14" max="16384" width="11.42578125" style="482"/>
  </cols>
  <sheetData>
    <row r="1" spans="1:29" s="293" customFormat="1" ht="15" customHeight="1">
      <c r="A1" s="479">
        <v>3</v>
      </c>
      <c r="B1" s="479">
        <v>11</v>
      </c>
      <c r="C1" s="479">
        <v>11</v>
      </c>
      <c r="D1" s="479">
        <v>11</v>
      </c>
      <c r="E1" s="479">
        <v>11</v>
      </c>
      <c r="F1" s="479">
        <v>11</v>
      </c>
      <c r="G1" s="479">
        <v>11</v>
      </c>
      <c r="H1" s="479">
        <v>11</v>
      </c>
      <c r="I1" s="479">
        <v>11</v>
      </c>
      <c r="J1" s="479">
        <v>11</v>
      </c>
      <c r="K1" s="479">
        <v>11</v>
      </c>
      <c r="L1" s="479">
        <v>11</v>
      </c>
      <c r="M1" s="479">
        <v>11</v>
      </c>
      <c r="N1" s="479">
        <v>11</v>
      </c>
      <c r="O1" s="701" t="s">
        <v>600</v>
      </c>
    </row>
    <row r="2" spans="1:29" ht="23.25">
      <c r="A2" s="481"/>
      <c r="B2" s="4039" t="s">
        <v>723</v>
      </c>
      <c r="C2" s="4039"/>
      <c r="D2" s="4039"/>
      <c r="E2" s="4039"/>
      <c r="F2" s="4039"/>
      <c r="G2" s="4039"/>
      <c r="H2" s="4039"/>
      <c r="I2" s="4039"/>
      <c r="J2" s="4039"/>
      <c r="K2" s="4039"/>
      <c r="L2" s="4039"/>
      <c r="M2" s="4039"/>
      <c r="N2" s="4039"/>
    </row>
    <row r="3" spans="1:29" ht="24" thickBot="1">
      <c r="A3" s="481"/>
      <c r="B3" s="4040"/>
      <c r="C3" s="4040"/>
      <c r="D3" s="4040"/>
      <c r="E3" s="4040"/>
      <c r="F3" s="4040"/>
      <c r="G3" s="4040"/>
      <c r="H3" s="4040"/>
      <c r="I3" s="4040"/>
      <c r="J3" s="4040"/>
      <c r="K3" s="4040"/>
      <c r="L3" s="4040"/>
      <c r="M3" s="4040"/>
      <c r="N3" s="4040"/>
    </row>
    <row r="4" spans="1:29" ht="23.25">
      <c r="A4" s="481"/>
      <c r="B4" s="4036" t="s">
        <v>1436</v>
      </c>
      <c r="C4" s="4036"/>
      <c r="D4" s="4036"/>
      <c r="E4" s="4036"/>
      <c r="F4" s="4036"/>
      <c r="G4" s="4036"/>
      <c r="H4" s="4036"/>
      <c r="I4" s="4036"/>
      <c r="J4" s="4036"/>
      <c r="K4" s="4036"/>
      <c r="L4" s="4036"/>
      <c r="M4" s="4036"/>
      <c r="N4" s="4036"/>
    </row>
    <row r="5" spans="1:29" ht="23.25">
      <c r="A5" s="481"/>
      <c r="B5" s="4037"/>
      <c r="C5" s="4037"/>
      <c r="D5" s="4037"/>
      <c r="E5" s="4037"/>
      <c r="F5" s="4037"/>
      <c r="G5" s="4037"/>
      <c r="H5" s="4037"/>
      <c r="I5" s="4037"/>
      <c r="J5" s="4037"/>
      <c r="K5" s="4037"/>
      <c r="L5" s="4037"/>
      <c r="M5" s="4037"/>
      <c r="N5" s="4037"/>
    </row>
    <row r="6" spans="1:29">
      <c r="A6" s="480"/>
      <c r="B6" s="480"/>
      <c r="C6" s="480"/>
      <c r="D6" s="480"/>
      <c r="E6" s="480"/>
      <c r="F6" s="480"/>
      <c r="G6" s="480"/>
      <c r="H6" s="480"/>
      <c r="I6" s="480"/>
      <c r="J6" s="480"/>
      <c r="K6" s="480"/>
      <c r="L6" s="480"/>
      <c r="M6" s="480"/>
      <c r="N6" s="480"/>
    </row>
    <row r="7" spans="1:29" ht="15" customHeight="1">
      <c r="A7" s="203"/>
      <c r="B7" s="203"/>
      <c r="C7" s="203"/>
      <c r="D7" s="203"/>
      <c r="E7" s="203"/>
      <c r="F7" s="203"/>
      <c r="G7" s="203"/>
      <c r="H7" s="203"/>
      <c r="I7" s="203"/>
      <c r="J7" s="203"/>
      <c r="K7" s="203"/>
      <c r="L7" s="203"/>
      <c r="M7" s="203"/>
      <c r="N7" s="204" t="s">
        <v>601</v>
      </c>
      <c r="O7" s="480"/>
      <c r="P7" s="204" t="s">
        <v>601</v>
      </c>
      <c r="Q7" s="4178" t="s">
        <v>814</v>
      </c>
      <c r="R7" s="4178"/>
      <c r="S7" s="4178"/>
      <c r="T7" s="4178"/>
      <c r="U7" s="4178"/>
      <c r="V7" s="4178"/>
      <c r="W7" s="4178"/>
    </row>
    <row r="8" spans="1:29" ht="23.25">
      <c r="A8" s="203"/>
      <c r="B8" s="4315" t="s">
        <v>722</v>
      </c>
      <c r="C8" s="4315"/>
      <c r="D8" s="4315"/>
      <c r="E8" s="4315"/>
      <c r="F8" s="4315"/>
      <c r="G8" s="4315"/>
      <c r="H8" s="4315"/>
      <c r="I8" s="4315"/>
      <c r="J8" s="4315"/>
      <c r="K8" s="4315"/>
      <c r="L8" s="4315"/>
      <c r="M8" s="4315"/>
      <c r="N8" s="4050" t="s">
        <v>1462</v>
      </c>
      <c r="O8" s="480"/>
      <c r="P8" s="4050" t="s">
        <v>1462</v>
      </c>
      <c r="Q8" s="4178"/>
      <c r="R8" s="4178"/>
      <c r="S8" s="4178"/>
      <c r="T8" s="4178"/>
      <c r="U8" s="4178"/>
      <c r="V8" s="4178"/>
      <c r="W8" s="4178"/>
    </row>
    <row r="9" spans="1:29" ht="15" customHeight="1">
      <c r="A9" s="69"/>
      <c r="B9" s="69"/>
      <c r="C9" s="69"/>
      <c r="D9" s="69"/>
      <c r="E9" s="69"/>
      <c r="F9" s="69"/>
      <c r="G9" s="69"/>
      <c r="H9" s="69"/>
      <c r="I9" s="69"/>
      <c r="J9" s="69"/>
      <c r="K9" s="69"/>
      <c r="L9" s="69"/>
      <c r="M9" s="69"/>
      <c r="N9" s="4051"/>
      <c r="O9" s="480"/>
      <c r="P9" s="4051"/>
      <c r="Q9" s="4178"/>
      <c r="R9" s="4178"/>
      <c r="S9" s="4178"/>
      <c r="T9" s="4178"/>
      <c r="U9" s="4178"/>
      <c r="V9" s="4178"/>
      <c r="W9" s="4178"/>
    </row>
    <row r="10" spans="1:29" ht="15.75" thickBot="1">
      <c r="A10" s="480"/>
      <c r="B10" s="480"/>
      <c r="C10" s="480"/>
      <c r="D10" s="480"/>
      <c r="E10" s="480"/>
      <c r="F10" s="480"/>
      <c r="G10" s="480"/>
      <c r="H10" s="480"/>
      <c r="I10" s="480"/>
      <c r="J10" s="480"/>
      <c r="K10" s="480"/>
      <c r="L10" s="480"/>
      <c r="M10" s="480"/>
      <c r="N10" s="480"/>
    </row>
    <row r="11" spans="1:29" ht="15" customHeight="1">
      <c r="A11" s="4009" t="s">
        <v>550</v>
      </c>
      <c r="B11" s="3953" t="s">
        <v>665</v>
      </c>
      <c r="C11" s="3954"/>
      <c r="D11" s="3954"/>
      <c r="E11" s="3954"/>
      <c r="F11" s="3954"/>
      <c r="G11" s="3954"/>
      <c r="H11" s="3954"/>
      <c r="I11" s="3954"/>
      <c r="J11" s="3954"/>
      <c r="K11" s="3954"/>
      <c r="L11" s="3954"/>
      <c r="M11" s="3954"/>
      <c r="N11" s="3957">
        <v>1</v>
      </c>
      <c r="P11" s="4009" t="s">
        <v>550</v>
      </c>
      <c r="Q11" s="3953" t="s">
        <v>665</v>
      </c>
      <c r="R11" s="3954"/>
      <c r="S11" s="3954"/>
      <c r="T11" s="3954"/>
      <c r="U11" s="3954"/>
      <c r="V11" s="3954"/>
      <c r="W11" s="3954"/>
      <c r="X11" s="3954"/>
      <c r="Y11" s="3954"/>
      <c r="Z11" s="3954"/>
      <c r="AA11" s="3954"/>
      <c r="AB11" s="3954"/>
      <c r="AC11" s="3957">
        <v>1</v>
      </c>
    </row>
    <row r="12" spans="1:29" ht="15" customHeight="1">
      <c r="A12" s="4010"/>
      <c r="B12" s="3955"/>
      <c r="C12" s="3956"/>
      <c r="D12" s="3956"/>
      <c r="E12" s="3956"/>
      <c r="F12" s="3956"/>
      <c r="G12" s="3956"/>
      <c r="H12" s="3956"/>
      <c r="I12" s="3956"/>
      <c r="J12" s="3956"/>
      <c r="K12" s="3956"/>
      <c r="L12" s="3956"/>
      <c r="M12" s="3956"/>
      <c r="N12" s="3958"/>
      <c r="P12" s="4010"/>
      <c r="Q12" s="3955"/>
      <c r="R12" s="3956"/>
      <c r="S12" s="3956"/>
      <c r="T12" s="3956"/>
      <c r="U12" s="3956"/>
      <c r="V12" s="3956"/>
      <c r="W12" s="3956"/>
      <c r="X12" s="3956"/>
      <c r="Y12" s="3956"/>
      <c r="Z12" s="3956"/>
      <c r="AA12" s="3956"/>
      <c r="AB12" s="3956"/>
      <c r="AC12" s="3958"/>
    </row>
    <row r="13" spans="1:29" ht="15" customHeight="1">
      <c r="A13" s="4010"/>
      <c r="B13" s="4196" t="str">
        <f>C27</f>
        <v>Sautés en morceaux</v>
      </c>
      <c r="C13" s="4197"/>
      <c r="D13" s="4197"/>
      <c r="E13" s="4197"/>
      <c r="F13" s="4197"/>
      <c r="G13" s="4197"/>
      <c r="H13" s="4197"/>
      <c r="I13" s="4197"/>
      <c r="J13" s="4197"/>
      <c r="K13" s="4197"/>
      <c r="L13" s="4197"/>
      <c r="M13" s="4197"/>
      <c r="N13" s="4198"/>
      <c r="P13" s="4010"/>
      <c r="Q13" s="4196" t="str">
        <f>R27</f>
        <v>Sautés en morceaux</v>
      </c>
      <c r="R13" s="4197"/>
      <c r="S13" s="4197"/>
      <c r="T13" s="4197"/>
      <c r="U13" s="4197"/>
      <c r="V13" s="4197"/>
      <c r="W13" s="4197"/>
      <c r="X13" s="4197"/>
      <c r="Y13" s="4197"/>
      <c r="Z13" s="4197"/>
      <c r="AA13" s="4197"/>
      <c r="AB13" s="4197"/>
      <c r="AC13" s="4198"/>
    </row>
    <row r="14" spans="1:29" ht="15" customHeight="1">
      <c r="A14" s="4010"/>
      <c r="B14" s="4278"/>
      <c r="C14" s="4279"/>
      <c r="D14" s="4279"/>
      <c r="E14" s="4279"/>
      <c r="F14" s="4279"/>
      <c r="G14" s="4279"/>
      <c r="H14" s="4279"/>
      <c r="I14" s="4279"/>
      <c r="J14" s="4279"/>
      <c r="K14" s="4279"/>
      <c r="L14" s="4279"/>
      <c r="M14" s="4279"/>
      <c r="N14" s="4280"/>
      <c r="P14" s="4010"/>
      <c r="Q14" s="4278"/>
      <c r="R14" s="4279"/>
      <c r="S14" s="4279"/>
      <c r="T14" s="4279"/>
      <c r="U14" s="4279"/>
      <c r="V14" s="4279"/>
      <c r="W14" s="4279"/>
      <c r="X14" s="4279"/>
      <c r="Y14" s="4279"/>
      <c r="Z14" s="4279"/>
      <c r="AA14" s="4279"/>
      <c r="AB14" s="4279"/>
      <c r="AC14" s="4280"/>
    </row>
    <row r="15" spans="1:29" ht="15" customHeight="1">
      <c r="A15" s="4291"/>
      <c r="B15" s="4235" t="s">
        <v>711</v>
      </c>
      <c r="C15" s="4284"/>
      <c r="D15" s="4284"/>
      <c r="E15" s="4284"/>
      <c r="F15" s="4284"/>
      <c r="G15" s="4284"/>
      <c r="H15" s="4284"/>
      <c r="I15" s="4284"/>
      <c r="J15" s="4284"/>
      <c r="K15" s="4284"/>
      <c r="L15" s="4284"/>
      <c r="M15" s="4284"/>
      <c r="N15" s="4285"/>
      <c r="P15" s="4383" t="str">
        <f>Q11</f>
        <v>ESTIMATION DU NOMBRE DE CONTENANTS POUR 5 FAMILLES DE CONVIVES</v>
      </c>
      <c r="Q15" s="4235" t="s">
        <v>711</v>
      </c>
      <c r="R15" s="4284"/>
      <c r="S15" s="4284"/>
      <c r="T15" s="4284"/>
      <c r="U15" s="4284"/>
      <c r="V15" s="4284"/>
      <c r="W15" s="4284"/>
      <c r="X15" s="4284"/>
      <c r="Y15" s="4284"/>
      <c r="Z15" s="4284"/>
      <c r="AA15" s="4284"/>
      <c r="AB15" s="4284"/>
      <c r="AC15" s="4285"/>
    </row>
    <row r="16" spans="1:29" ht="15" customHeight="1">
      <c r="A16" s="4291"/>
      <c r="B16" s="4014"/>
      <c r="C16" s="4015"/>
      <c r="D16" s="4015"/>
      <c r="E16" s="4015"/>
      <c r="F16" s="4015"/>
      <c r="G16" s="4015"/>
      <c r="H16" s="4015"/>
      <c r="I16" s="4015"/>
      <c r="J16" s="4015"/>
      <c r="K16" s="4015"/>
      <c r="L16" s="4015"/>
      <c r="M16" s="4015"/>
      <c r="N16" s="4016"/>
      <c r="P16" s="4383"/>
      <c r="Q16" s="4014"/>
      <c r="R16" s="4015"/>
      <c r="S16" s="4015"/>
      <c r="T16" s="4015"/>
      <c r="U16" s="4015"/>
      <c r="V16" s="4015"/>
      <c r="W16" s="4015"/>
      <c r="X16" s="4015"/>
      <c r="Y16" s="4015"/>
      <c r="Z16" s="4015"/>
      <c r="AA16" s="4015"/>
      <c r="AB16" s="4015"/>
      <c r="AC16" s="4016"/>
    </row>
    <row r="17" spans="1:29" ht="15" customHeight="1">
      <c r="A17" s="4291"/>
      <c r="B17" s="4014"/>
      <c r="C17" s="4015"/>
      <c r="D17" s="4015"/>
      <c r="E17" s="4015"/>
      <c r="F17" s="4015"/>
      <c r="G17" s="4015"/>
      <c r="H17" s="4015"/>
      <c r="I17" s="4015"/>
      <c r="J17" s="4015"/>
      <c r="K17" s="4015"/>
      <c r="L17" s="4015"/>
      <c r="M17" s="4015"/>
      <c r="N17" s="4016"/>
      <c r="P17" s="4383"/>
      <c r="Q17" s="4014"/>
      <c r="R17" s="4015"/>
      <c r="S17" s="4015"/>
      <c r="T17" s="4015"/>
      <c r="U17" s="4015"/>
      <c r="V17" s="4015"/>
      <c r="W17" s="4015"/>
      <c r="X17" s="4015"/>
      <c r="Y17" s="4015"/>
      <c r="Z17" s="4015"/>
      <c r="AA17" s="4015"/>
      <c r="AB17" s="4015"/>
      <c r="AC17" s="4016"/>
    </row>
    <row r="18" spans="1:29" ht="15" customHeight="1">
      <c r="A18" s="4291"/>
      <c r="B18" s="4232" t="s">
        <v>767</v>
      </c>
      <c r="C18" s="4233"/>
      <c r="D18" s="4233"/>
      <c r="E18" s="4233"/>
      <c r="F18" s="4233"/>
      <c r="G18" s="4233"/>
      <c r="H18" s="4233"/>
      <c r="I18" s="4213" t="str">
        <f>G22</f>
        <v>Gastro 1/1</v>
      </c>
      <c r="J18" s="4213"/>
      <c r="K18" s="4213"/>
      <c r="L18" s="4213"/>
      <c r="M18" s="4213"/>
      <c r="N18" s="4214"/>
      <c r="P18" s="4383"/>
      <c r="Q18" s="4232" t="s">
        <v>767</v>
      </c>
      <c r="R18" s="4233"/>
      <c r="S18" s="4233"/>
      <c r="T18" s="4233"/>
      <c r="U18" s="4233"/>
      <c r="V18" s="4233"/>
      <c r="W18" s="4233"/>
      <c r="X18" s="4213" t="str">
        <f>V22</f>
        <v>Gastro 1/1</v>
      </c>
      <c r="Y18" s="4213"/>
      <c r="Z18" s="4213"/>
      <c r="AA18" s="4213"/>
      <c r="AB18" s="4213"/>
      <c r="AC18" s="4214"/>
    </row>
    <row r="19" spans="1:29" ht="15" customHeight="1">
      <c r="A19" s="4291"/>
      <c r="B19" s="4232"/>
      <c r="C19" s="4233"/>
      <c r="D19" s="4233"/>
      <c r="E19" s="4233"/>
      <c r="F19" s="4233"/>
      <c r="G19" s="4233"/>
      <c r="H19" s="4233"/>
      <c r="I19" s="4213"/>
      <c r="J19" s="4213"/>
      <c r="K19" s="4213"/>
      <c r="L19" s="4213"/>
      <c r="M19" s="4213"/>
      <c r="N19" s="4214"/>
      <c r="P19" s="4383"/>
      <c r="Q19" s="4232"/>
      <c r="R19" s="4233"/>
      <c r="S19" s="4233"/>
      <c r="T19" s="4233"/>
      <c r="U19" s="4233"/>
      <c r="V19" s="4233"/>
      <c r="W19" s="4233"/>
      <c r="X19" s="4213"/>
      <c r="Y19" s="4213"/>
      <c r="Z19" s="4213"/>
      <c r="AA19" s="4213"/>
      <c r="AB19" s="4213"/>
      <c r="AC19" s="4214"/>
    </row>
    <row r="20" spans="1:29" ht="18.75">
      <c r="A20" s="4291"/>
      <c r="B20" s="702"/>
      <c r="C20" s="703"/>
      <c r="D20" s="703"/>
      <c r="E20" s="703"/>
      <c r="F20" s="703"/>
      <c r="G20" s="703"/>
      <c r="H20" s="703"/>
      <c r="I20" s="703"/>
      <c r="J20" s="703"/>
      <c r="K20" s="703"/>
      <c r="L20" s="703"/>
      <c r="M20" s="703"/>
      <c r="N20" s="704"/>
      <c r="P20" s="4383"/>
      <c r="Q20" s="702"/>
      <c r="R20" s="703"/>
      <c r="S20" s="703"/>
      <c r="T20" s="703"/>
      <c r="U20" s="703"/>
      <c r="V20" s="703"/>
      <c r="W20" s="703"/>
      <c r="X20" s="703"/>
      <c r="Y20" s="703"/>
      <c r="Z20" s="703"/>
      <c r="AA20" s="703"/>
      <c r="AB20" s="703"/>
      <c r="AC20" s="704"/>
    </row>
    <row r="21" spans="1:29" ht="15" customHeight="1">
      <c r="A21" s="4291"/>
      <c r="B21" s="705"/>
      <c r="C21" s="706"/>
      <c r="D21" s="706"/>
      <c r="E21" s="433"/>
      <c r="F21" s="433"/>
      <c r="G21" s="4179" t="s">
        <v>699</v>
      </c>
      <c r="H21" s="4215"/>
      <c r="I21" s="4216" t="s">
        <v>768</v>
      </c>
      <c r="J21" s="4217"/>
      <c r="K21" s="4217"/>
      <c r="L21" s="4217"/>
      <c r="M21" s="4217"/>
      <c r="N21" s="707"/>
      <c r="P21" s="4383"/>
      <c r="Q21" s="705"/>
      <c r="R21" s="706"/>
      <c r="S21" s="706"/>
      <c r="T21" s="433"/>
      <c r="U21" s="433"/>
      <c r="V21" s="4179" t="s">
        <v>699</v>
      </c>
      <c r="W21" s="4382"/>
      <c r="X21" s="4216" t="s">
        <v>768</v>
      </c>
      <c r="Y21" s="4217"/>
      <c r="Z21" s="4217"/>
      <c r="AA21" s="4217"/>
      <c r="AB21" s="4217"/>
      <c r="AC21" s="707"/>
    </row>
    <row r="22" spans="1:29" ht="15" customHeight="1">
      <c r="A22" s="4291"/>
      <c r="B22" s="705"/>
      <c r="C22" s="706"/>
      <c r="D22" s="706"/>
      <c r="E22" s="433"/>
      <c r="F22" s="433"/>
      <c r="G22" s="4181" t="s">
        <v>698</v>
      </c>
      <c r="H22" s="4182"/>
      <c r="I22" s="708" t="s">
        <v>156</v>
      </c>
      <c r="J22" s="709" t="s">
        <v>157</v>
      </c>
      <c r="K22" s="710" t="s">
        <v>158</v>
      </c>
      <c r="L22" s="710" t="s">
        <v>35</v>
      </c>
      <c r="M22" s="710" t="s">
        <v>409</v>
      </c>
      <c r="N22" s="711"/>
      <c r="P22" s="4383"/>
      <c r="Q22" s="705"/>
      <c r="R22" s="706"/>
      <c r="S22" s="706"/>
      <c r="T22" s="433"/>
      <c r="U22" s="433"/>
      <c r="V22" s="4181" t="s">
        <v>698</v>
      </c>
      <c r="W22" s="4182"/>
      <c r="X22" s="712" t="s">
        <v>156</v>
      </c>
      <c r="Y22" s="713" t="s">
        <v>157</v>
      </c>
      <c r="Z22" s="714" t="s">
        <v>158</v>
      </c>
      <c r="AA22" s="714" t="s">
        <v>35</v>
      </c>
      <c r="AB22" s="714" t="s">
        <v>409</v>
      </c>
      <c r="AC22" s="715" t="s">
        <v>123</v>
      </c>
    </row>
    <row r="23" spans="1:29" ht="15" customHeight="1">
      <c r="A23" s="4291"/>
      <c r="B23" s="716">
        <f>ROW()</f>
        <v>23</v>
      </c>
      <c r="C23" s="706"/>
      <c r="D23" s="706"/>
      <c r="E23" s="433"/>
      <c r="F23" s="433"/>
      <c r="G23" s="4183"/>
      <c r="H23" s="4218"/>
      <c r="I23" s="717">
        <v>251</v>
      </c>
      <c r="J23" s="717">
        <v>321</v>
      </c>
      <c r="K23" s="717">
        <v>95</v>
      </c>
      <c r="L23" s="717">
        <v>23</v>
      </c>
      <c r="M23" s="717">
        <v>31</v>
      </c>
      <c r="N23" s="718"/>
      <c r="P23" s="4383"/>
      <c r="Q23" s="716">
        <f>ROW()</f>
        <v>23</v>
      </c>
      <c r="R23" s="706"/>
      <c r="S23" s="706"/>
      <c r="T23" s="433"/>
      <c r="U23" s="433"/>
      <c r="V23" s="4183"/>
      <c r="W23" s="4218"/>
      <c r="X23" s="717">
        <v>251</v>
      </c>
      <c r="Y23" s="717">
        <v>321</v>
      </c>
      <c r="Z23" s="717">
        <v>95</v>
      </c>
      <c r="AA23" s="717">
        <v>23</v>
      </c>
      <c r="AB23" s="717">
        <v>31</v>
      </c>
      <c r="AC23" s="719">
        <f>SUM(X23:AB23)</f>
        <v>721</v>
      </c>
    </row>
    <row r="24" spans="1:29" ht="18.75">
      <c r="A24" s="4291"/>
      <c r="B24" s="720"/>
      <c r="C24" s="721"/>
      <c r="D24" s="721"/>
      <c r="E24" s="722"/>
      <c r="F24" s="722"/>
      <c r="G24" s="722"/>
      <c r="H24" s="722"/>
      <c r="I24" s="722"/>
      <c r="J24" s="722"/>
      <c r="K24" s="722"/>
      <c r="L24" s="722"/>
      <c r="M24" s="722"/>
      <c r="N24" s="718"/>
      <c r="P24" s="4383"/>
      <c r="Q24" s="720"/>
      <c r="R24" s="721"/>
      <c r="S24" s="721"/>
      <c r="T24" s="722"/>
      <c r="U24" s="722"/>
      <c r="V24" s="722"/>
      <c r="W24" s="722"/>
      <c r="X24" s="722"/>
      <c r="Y24" s="722"/>
      <c r="Z24" s="722"/>
      <c r="AA24" s="722"/>
      <c r="AB24" s="722"/>
      <c r="AC24" s="718"/>
    </row>
    <row r="25" spans="1:29" ht="18" customHeight="1">
      <c r="A25" s="4291"/>
      <c r="B25" s="720"/>
      <c r="C25" s="721"/>
      <c r="D25" s="4219" t="s">
        <v>769</v>
      </c>
      <c r="E25" s="4220"/>
      <c r="F25" s="4221"/>
      <c r="G25" s="4222" t="s">
        <v>627</v>
      </c>
      <c r="H25" s="4223"/>
      <c r="I25" s="4224" t="s">
        <v>506</v>
      </c>
      <c r="J25" s="4225"/>
      <c r="K25" s="4225"/>
      <c r="L25" s="4225"/>
      <c r="M25" s="4225"/>
      <c r="N25" s="718"/>
      <c r="P25" s="4383"/>
      <c r="Q25" s="720"/>
      <c r="R25" s="721"/>
      <c r="S25" s="4219" t="s">
        <v>769</v>
      </c>
      <c r="T25" s="4220"/>
      <c r="U25" s="4221"/>
      <c r="V25" s="4387" t="s">
        <v>627</v>
      </c>
      <c r="W25" s="4388"/>
      <c r="X25" s="4224" t="s">
        <v>506</v>
      </c>
      <c r="Y25" s="4225"/>
      <c r="Z25" s="4225"/>
      <c r="AA25" s="4225"/>
      <c r="AB25" s="4225"/>
      <c r="AC25" s="718"/>
    </row>
    <row r="26" spans="1:29" ht="18.75">
      <c r="A26" s="4291"/>
      <c r="B26" s="720"/>
      <c r="C26" s="721"/>
      <c r="D26" s="4226" t="s">
        <v>770</v>
      </c>
      <c r="E26" s="4226"/>
      <c r="F26" s="4226"/>
      <c r="G26" s="723" t="s">
        <v>770</v>
      </c>
      <c r="H26" s="723" t="s">
        <v>770</v>
      </c>
      <c r="I26" s="723" t="s">
        <v>770</v>
      </c>
      <c r="J26" s="723" t="s">
        <v>770</v>
      </c>
      <c r="K26" s="723" t="s">
        <v>770</v>
      </c>
      <c r="L26" s="723" t="s">
        <v>770</v>
      </c>
      <c r="M26" s="723" t="s">
        <v>770</v>
      </c>
      <c r="N26" s="718"/>
      <c r="P26" s="4383"/>
      <c r="Q26" s="720"/>
      <c r="R26" s="721"/>
      <c r="S26" s="4389" t="s">
        <v>770</v>
      </c>
      <c r="T26" s="4389"/>
      <c r="U26" s="4389"/>
      <c r="V26" s="723" t="s">
        <v>770</v>
      </c>
      <c r="W26" s="723" t="s">
        <v>770</v>
      </c>
      <c r="X26" s="723" t="s">
        <v>770</v>
      </c>
      <c r="Y26" s="723" t="s">
        <v>770</v>
      </c>
      <c r="Z26" s="723" t="s">
        <v>770</v>
      </c>
      <c r="AA26" s="723" t="s">
        <v>770</v>
      </c>
      <c r="AB26" s="723" t="s">
        <v>770</v>
      </c>
      <c r="AC26" s="718"/>
    </row>
    <row r="27" spans="1:29" ht="18.75" customHeight="1">
      <c r="A27" s="4291"/>
      <c r="B27" s="241" t="s">
        <v>771</v>
      </c>
      <c r="C27" s="4185" t="s">
        <v>211</v>
      </c>
      <c r="D27" s="4186"/>
      <c r="E27" s="4186"/>
      <c r="F27" s="4195"/>
      <c r="G27" s="724">
        <v>3</v>
      </c>
      <c r="H27" s="725" t="s">
        <v>212</v>
      </c>
      <c r="I27" s="726">
        <v>7.4999999999999997E-2</v>
      </c>
      <c r="J27" s="727">
        <v>0.09</v>
      </c>
      <c r="K27" s="727">
        <v>0.15</v>
      </c>
      <c r="L27" s="727">
        <v>0.18</v>
      </c>
      <c r="M27" s="727">
        <v>0.13</v>
      </c>
      <c r="N27" s="728"/>
      <c r="P27" s="4383"/>
      <c r="Q27" s="241" t="s">
        <v>771</v>
      </c>
      <c r="R27" s="4185" t="s">
        <v>211</v>
      </c>
      <c r="S27" s="4186"/>
      <c r="T27" s="4186"/>
      <c r="U27" s="4195"/>
      <c r="V27" s="724">
        <v>3</v>
      </c>
      <c r="W27" s="725" t="s">
        <v>212</v>
      </c>
      <c r="X27" s="726">
        <v>7.4999999999999997E-2</v>
      </c>
      <c r="Y27" s="727">
        <v>0.09</v>
      </c>
      <c r="Z27" s="727">
        <v>0.15</v>
      </c>
      <c r="AA27" s="727">
        <v>0.18</v>
      </c>
      <c r="AB27" s="727">
        <v>0.13</v>
      </c>
      <c r="AC27" s="728"/>
    </row>
    <row r="28" spans="1:29" ht="18.75">
      <c r="A28" s="4291"/>
      <c r="B28" s="716">
        <f>ROW()-1</f>
        <v>27</v>
      </c>
      <c r="C28" s="729"/>
      <c r="D28" s="729"/>
      <c r="E28" s="729"/>
      <c r="F28" s="730"/>
      <c r="G28" s="731"/>
      <c r="H28" s="732"/>
      <c r="I28" s="732"/>
      <c r="J28" s="732"/>
      <c r="K28" s="732"/>
      <c r="L28" s="732"/>
      <c r="M28" s="384"/>
      <c r="N28" s="728"/>
      <c r="P28" s="4383"/>
      <c r="Q28" s="716">
        <f>ROW()-1</f>
        <v>27</v>
      </c>
      <c r="R28" s="729"/>
      <c r="S28" s="729"/>
      <c r="T28" s="729"/>
      <c r="U28" s="730"/>
      <c r="V28" s="731"/>
      <c r="W28" s="732"/>
      <c r="X28" s="732"/>
      <c r="Y28" s="732"/>
      <c r="Z28" s="732"/>
      <c r="AA28" s="732"/>
      <c r="AB28" s="384"/>
      <c r="AC28" s="728"/>
    </row>
    <row r="29" spans="1:29" ht="18" customHeight="1">
      <c r="A29" s="4291"/>
      <c r="B29" s="4227" t="str">
        <f>C27</f>
        <v>Sautés en morceaux</v>
      </c>
      <c r="C29" s="4202"/>
      <c r="D29" s="4202"/>
      <c r="E29" s="4202"/>
      <c r="F29" s="4202"/>
      <c r="G29" s="4288">
        <f>(I27*I23)+(J27*J23)+(K27*K23)+(L27*L23)+(M27*M23)</f>
        <v>70.135000000000005</v>
      </c>
      <c r="H29" s="4290" t="str">
        <f>H27</f>
        <v>Kg</v>
      </c>
      <c r="I29" s="4290"/>
      <c r="J29" s="4202" t="s">
        <v>709</v>
      </c>
      <c r="K29" s="4202">
        <f>SUM(I23:M23)</f>
        <v>721</v>
      </c>
      <c r="L29" s="4202" t="s">
        <v>708</v>
      </c>
      <c r="M29" s="733"/>
      <c r="N29" s="734"/>
      <c r="P29" s="4383"/>
      <c r="Q29" s="4227" t="str">
        <f>R27</f>
        <v>Sautés en morceaux</v>
      </c>
      <c r="R29" s="4202"/>
      <c r="S29" s="4202"/>
      <c r="T29" s="4202"/>
      <c r="U29" s="4202"/>
      <c r="V29" s="4288">
        <f>(X27*X23)+(Y27*Y23)+(Z27*Z23)+(AA27*AA23)+(AB27*AB23)</f>
        <v>70.135000000000005</v>
      </c>
      <c r="W29" s="4290" t="str">
        <f>W27</f>
        <v>Kg</v>
      </c>
      <c r="X29" s="4290"/>
      <c r="Y29" s="4202" t="s">
        <v>709</v>
      </c>
      <c r="Z29" s="4202">
        <f>SUM(X23:AB23)</f>
        <v>721</v>
      </c>
      <c r="AA29" s="4202" t="s">
        <v>708</v>
      </c>
      <c r="AB29" s="733"/>
      <c r="AC29" s="734"/>
    </row>
    <row r="30" spans="1:29" ht="18" customHeight="1">
      <c r="A30" s="4291"/>
      <c r="B30" s="4228"/>
      <c r="C30" s="4203"/>
      <c r="D30" s="4203"/>
      <c r="E30" s="4203"/>
      <c r="F30" s="4203"/>
      <c r="G30" s="4289"/>
      <c r="H30" s="4290"/>
      <c r="I30" s="4290"/>
      <c r="J30" s="4203"/>
      <c r="K30" s="4203"/>
      <c r="L30" s="4203"/>
      <c r="M30" s="735"/>
      <c r="N30" s="736"/>
      <c r="P30" s="4383"/>
      <c r="Q30" s="4228"/>
      <c r="R30" s="4203"/>
      <c r="S30" s="4203"/>
      <c r="T30" s="4203"/>
      <c r="U30" s="4203"/>
      <c r="V30" s="4289"/>
      <c r="W30" s="4290"/>
      <c r="X30" s="4290"/>
      <c r="Y30" s="4203"/>
      <c r="Z30" s="4203"/>
      <c r="AA30" s="4203"/>
      <c r="AB30" s="735"/>
      <c r="AC30" s="736"/>
    </row>
    <row r="31" spans="1:29" ht="15.75">
      <c r="A31" s="4291"/>
      <c r="B31" s="737"/>
      <c r="C31" s="738"/>
      <c r="D31" s="738"/>
      <c r="E31" s="738"/>
      <c r="F31" s="738"/>
      <c r="G31" s="738"/>
      <c r="H31" s="738"/>
      <c r="I31" s="737"/>
      <c r="J31" s="739"/>
      <c r="K31" s="740"/>
      <c r="L31" s="741"/>
      <c r="M31" s="741"/>
      <c r="N31" s="742"/>
      <c r="P31" s="4383"/>
      <c r="Q31" s="743"/>
      <c r="R31" s="738"/>
      <c r="S31" s="738"/>
      <c r="T31" s="738"/>
      <c r="U31" s="738"/>
      <c r="V31" s="738"/>
      <c r="W31" s="738"/>
      <c r="X31" s="737"/>
      <c r="Y31" s="739"/>
      <c r="Z31" s="740"/>
      <c r="AA31" s="741"/>
      <c r="AB31" s="741"/>
      <c r="AC31" s="742"/>
    </row>
    <row r="32" spans="1:29" ht="15.75">
      <c r="A32" s="4291"/>
      <c r="B32" s="4204" t="s">
        <v>772</v>
      </c>
      <c r="C32" s="4205"/>
      <c r="D32" s="4205"/>
      <c r="E32" s="4205"/>
      <c r="F32" s="4205"/>
      <c r="G32" s="4205"/>
      <c r="H32" s="4205"/>
      <c r="I32" s="4206" t="s">
        <v>773</v>
      </c>
      <c r="J32" s="4207"/>
      <c r="K32" s="4207"/>
      <c r="L32" s="4207"/>
      <c r="M32" s="4207"/>
      <c r="N32" s="744"/>
      <c r="P32" s="4383"/>
      <c r="Q32" s="4381" t="s">
        <v>772</v>
      </c>
      <c r="R32" s="4205"/>
      <c r="S32" s="4205"/>
      <c r="T32" s="4205"/>
      <c r="U32" s="4205"/>
      <c r="V32" s="4205"/>
      <c r="W32" s="4205"/>
      <c r="X32" s="4206" t="s">
        <v>773</v>
      </c>
      <c r="Y32" s="4207"/>
      <c r="Z32" s="4207"/>
      <c r="AA32" s="4207"/>
      <c r="AB32" s="4207"/>
      <c r="AC32" s="744"/>
    </row>
    <row r="33" spans="1:29" ht="18.75" customHeight="1">
      <c r="A33" s="4291"/>
      <c r="B33" s="745"/>
      <c r="C33" s="609"/>
      <c r="D33" s="609"/>
      <c r="E33" s="598"/>
      <c r="F33" s="598"/>
      <c r="G33" s="746"/>
      <c r="H33" s="746"/>
      <c r="I33" s="747" t="s">
        <v>156</v>
      </c>
      <c r="J33" s="675" t="s">
        <v>157</v>
      </c>
      <c r="K33" s="676" t="s">
        <v>158</v>
      </c>
      <c r="L33" s="676" t="s">
        <v>35</v>
      </c>
      <c r="M33" s="676" t="s">
        <v>409</v>
      </c>
      <c r="N33" s="744"/>
      <c r="P33" s="4383"/>
      <c r="Q33" s="748"/>
      <c r="R33" s="609"/>
      <c r="S33" s="609"/>
      <c r="T33" s="598"/>
      <c r="U33" s="598"/>
      <c r="V33" s="746"/>
      <c r="W33" s="746"/>
      <c r="X33" s="747" t="s">
        <v>156</v>
      </c>
      <c r="Y33" s="675" t="s">
        <v>157</v>
      </c>
      <c r="Z33" s="676" t="s">
        <v>158</v>
      </c>
      <c r="AA33" s="676" t="s">
        <v>35</v>
      </c>
      <c r="AB33" s="676" t="s">
        <v>409</v>
      </c>
      <c r="AC33" s="744"/>
    </row>
    <row r="34" spans="1:29" ht="18.75">
      <c r="A34" s="4291"/>
      <c r="B34" s="749">
        <f>+INT(I23/(G27/I27))+INT(J23/(G27/J27))+INT(K23/(G27/K27))+INT(L23/(G27/L27))+INT(M23/(G27/M27))</f>
        <v>21</v>
      </c>
      <c r="C34" s="750" t="str">
        <f>G22</f>
        <v>Gastro 1/1</v>
      </c>
      <c r="D34" s="750"/>
      <c r="E34" s="751" t="s">
        <v>625</v>
      </c>
      <c r="F34" s="752">
        <f>G27</f>
        <v>3</v>
      </c>
      <c r="G34" s="753" t="str">
        <f>H27</f>
        <v>Kg</v>
      </c>
      <c r="H34" s="754"/>
      <c r="I34" s="755">
        <f>I56</f>
        <v>1</v>
      </c>
      <c r="J34" s="756">
        <f>J56</f>
        <v>1</v>
      </c>
      <c r="K34" s="756">
        <f>K56</f>
        <v>1</v>
      </c>
      <c r="L34" s="756">
        <f>L56</f>
        <v>1</v>
      </c>
      <c r="M34" s="756">
        <f>M56</f>
        <v>1</v>
      </c>
      <c r="N34" s="757"/>
      <c r="P34" s="4383"/>
      <c r="Q34" s="758">
        <f>+INT(X23/(V27/X27))+INT(Y23/(V27/Y27))+INT(Z23/(V27/Z27))+INT(AA23/(V27/AA27))+INT(AB23/(V27/AB27))</f>
        <v>21</v>
      </c>
      <c r="R34" s="750" t="str">
        <f>V22</f>
        <v>Gastro 1/1</v>
      </c>
      <c r="S34" s="750"/>
      <c r="T34" s="751" t="s">
        <v>625</v>
      </c>
      <c r="U34" s="752">
        <f>V27</f>
        <v>3</v>
      </c>
      <c r="V34" s="753" t="str">
        <f>W27</f>
        <v>Kg</v>
      </c>
      <c r="W34" s="754"/>
      <c r="X34" s="755">
        <f>X56</f>
        <v>1</v>
      </c>
      <c r="Y34" s="756">
        <f>Y56</f>
        <v>1</v>
      </c>
      <c r="Z34" s="756">
        <f>Z56</f>
        <v>1</v>
      </c>
      <c r="AA34" s="756">
        <f>AA56</f>
        <v>1</v>
      </c>
      <c r="AB34" s="756">
        <f>AB56</f>
        <v>1</v>
      </c>
      <c r="AC34" s="757"/>
    </row>
    <row r="35" spans="1:29" ht="18.75">
      <c r="A35" s="4291"/>
      <c r="B35" s="759"/>
      <c r="C35" s="242" t="s">
        <v>123</v>
      </c>
      <c r="D35" s="243">
        <f>F34*B34</f>
        <v>63</v>
      </c>
      <c r="E35" s="244" t="str">
        <f>G34</f>
        <v>Kg</v>
      </c>
      <c r="F35" s="760" t="s">
        <v>774</v>
      </c>
      <c r="G35" s="761">
        <f>G29</f>
        <v>70.135000000000005</v>
      </c>
      <c r="H35" s="754"/>
      <c r="I35" s="245" t="s">
        <v>625</v>
      </c>
      <c r="J35" s="246" t="s">
        <v>625</v>
      </c>
      <c r="K35" s="246" t="s">
        <v>625</v>
      </c>
      <c r="L35" s="246" t="s">
        <v>625</v>
      </c>
      <c r="M35" s="246" t="s">
        <v>625</v>
      </c>
      <c r="N35" s="247" t="s">
        <v>775</v>
      </c>
      <c r="P35" s="4383"/>
      <c r="Q35" s="762"/>
      <c r="R35" s="242" t="s">
        <v>123</v>
      </c>
      <c r="S35" s="243">
        <f>U34*Q34</f>
        <v>63</v>
      </c>
      <c r="T35" s="244" t="str">
        <f>V34</f>
        <v>Kg</v>
      </c>
      <c r="U35" s="760" t="s">
        <v>774</v>
      </c>
      <c r="V35" s="761">
        <f>V29</f>
        <v>70.135000000000005</v>
      </c>
      <c r="W35" s="754"/>
      <c r="X35" s="245" t="s">
        <v>625</v>
      </c>
      <c r="Y35" s="246" t="s">
        <v>625</v>
      </c>
      <c r="Z35" s="246" t="s">
        <v>625</v>
      </c>
      <c r="AA35" s="246" t="s">
        <v>625</v>
      </c>
      <c r="AB35" s="246" t="s">
        <v>625</v>
      </c>
      <c r="AC35" s="247" t="s">
        <v>775</v>
      </c>
    </row>
    <row r="36" spans="1:29" ht="15.75">
      <c r="A36" s="4291"/>
      <c r="B36" s="4208" t="s">
        <v>776</v>
      </c>
      <c r="C36" s="4209"/>
      <c r="D36" s="4209"/>
      <c r="E36" s="4209"/>
      <c r="F36" s="4209"/>
      <c r="G36" s="4209"/>
      <c r="H36" s="4209"/>
      <c r="I36" s="763">
        <f t="shared" ref="I36:M37" si="0">I57</f>
        <v>0.82499999999999929</v>
      </c>
      <c r="J36" s="239">
        <f t="shared" si="0"/>
        <v>1.8900000000000006</v>
      </c>
      <c r="K36" s="239">
        <f t="shared" si="0"/>
        <v>2.25</v>
      </c>
      <c r="L36" s="239">
        <f t="shared" si="0"/>
        <v>1.1399999999999997</v>
      </c>
      <c r="M36" s="239">
        <f t="shared" si="0"/>
        <v>1.0300000000000002</v>
      </c>
      <c r="N36" s="248">
        <f>SUM(I36:M36)</f>
        <v>7.1349999999999998</v>
      </c>
      <c r="P36" s="4383"/>
      <c r="Q36" s="4390" t="s">
        <v>776</v>
      </c>
      <c r="R36" s="4209"/>
      <c r="S36" s="4209"/>
      <c r="T36" s="4209"/>
      <c r="U36" s="4209"/>
      <c r="V36" s="4209"/>
      <c r="W36" s="4209"/>
      <c r="X36" s="763">
        <f t="shared" ref="X36:AB37" si="1">X57</f>
        <v>0.82499999999999929</v>
      </c>
      <c r="Y36" s="239">
        <f t="shared" si="1"/>
        <v>1.8900000000000006</v>
      </c>
      <c r="Z36" s="239">
        <f t="shared" si="1"/>
        <v>2.25</v>
      </c>
      <c r="AA36" s="239">
        <f t="shared" si="1"/>
        <v>1.1399999999999997</v>
      </c>
      <c r="AB36" s="239">
        <f t="shared" si="1"/>
        <v>1.0300000000000002</v>
      </c>
      <c r="AC36" s="248">
        <f>SUM(X36:AB36)</f>
        <v>7.1349999999999998</v>
      </c>
    </row>
    <row r="37" spans="1:29" ht="15.75">
      <c r="A37" s="4291"/>
      <c r="B37" s="764"/>
      <c r="C37" s="433"/>
      <c r="D37" s="765" t="s">
        <v>40</v>
      </c>
      <c r="E37" s="766">
        <f>G35-D35</f>
        <v>7.1350000000000051</v>
      </c>
      <c r="F37" s="244" t="str">
        <f>G34</f>
        <v>Kg</v>
      </c>
      <c r="G37" s="433"/>
      <c r="H37" s="433"/>
      <c r="I37" s="249" t="str">
        <f t="shared" si="0"/>
        <v>Kg</v>
      </c>
      <c r="J37" s="62" t="str">
        <f t="shared" si="0"/>
        <v>Kg</v>
      </c>
      <c r="K37" s="62" t="str">
        <f t="shared" si="0"/>
        <v>Kg</v>
      </c>
      <c r="L37" s="62" t="str">
        <f t="shared" si="0"/>
        <v>Kg</v>
      </c>
      <c r="M37" s="62" t="str">
        <f t="shared" si="0"/>
        <v>Kg</v>
      </c>
      <c r="N37" s="250" t="str">
        <f>M58</f>
        <v>Kg</v>
      </c>
      <c r="P37" s="4383"/>
      <c r="Q37" s="593"/>
      <c r="R37" s="433"/>
      <c r="S37" s="765" t="s">
        <v>40</v>
      </c>
      <c r="T37" s="766">
        <f>V35-S35</f>
        <v>7.1350000000000051</v>
      </c>
      <c r="U37" s="244" t="str">
        <f>V34</f>
        <v>Kg</v>
      </c>
      <c r="V37" s="433"/>
      <c r="W37" s="433"/>
      <c r="X37" s="249" t="str">
        <f t="shared" si="1"/>
        <v>Kg</v>
      </c>
      <c r="Y37" s="62" t="str">
        <f t="shared" si="1"/>
        <v>Kg</v>
      </c>
      <c r="Z37" s="62" t="str">
        <f t="shared" si="1"/>
        <v>Kg</v>
      </c>
      <c r="AA37" s="62" t="str">
        <f t="shared" si="1"/>
        <v>Kg</v>
      </c>
      <c r="AB37" s="62" t="str">
        <f t="shared" si="1"/>
        <v>Kg</v>
      </c>
      <c r="AC37" s="250" t="str">
        <f>AB58</f>
        <v>Kg</v>
      </c>
    </row>
    <row r="38" spans="1:29" ht="15.75">
      <c r="A38" s="4291"/>
      <c r="B38" s="767"/>
      <c r="C38" s="768"/>
      <c r="D38" s="768"/>
      <c r="E38" s="768"/>
      <c r="F38" s="769"/>
      <c r="G38" s="769"/>
      <c r="H38" s="769"/>
      <c r="I38" s="770"/>
      <c r="J38" s="771"/>
      <c r="K38" s="771"/>
      <c r="L38" s="771"/>
      <c r="M38" s="771"/>
      <c r="N38" s="772"/>
      <c r="P38" s="4383"/>
      <c r="Q38" s="773"/>
      <c r="R38" s="768"/>
      <c r="S38" s="768"/>
      <c r="T38" s="768"/>
      <c r="U38" s="769"/>
      <c r="V38" s="769"/>
      <c r="W38" s="769"/>
      <c r="X38" s="770"/>
      <c r="Y38" s="771"/>
      <c r="Z38" s="771"/>
      <c r="AA38" s="771"/>
      <c r="AB38" s="771"/>
      <c r="AC38" s="772"/>
    </row>
    <row r="39" spans="1:29" ht="15.75" customHeight="1">
      <c r="A39" s="4291"/>
      <c r="B39" s="4210"/>
      <c r="C39" s="4211"/>
      <c r="D39" s="4211"/>
      <c r="E39" s="4211"/>
      <c r="F39" s="4211"/>
      <c r="G39" s="4211"/>
      <c r="H39" s="4211"/>
      <c r="I39" s="4211"/>
      <c r="J39" s="4211"/>
      <c r="K39" s="4211"/>
      <c r="L39" s="4211"/>
      <c r="M39" s="4211"/>
      <c r="N39" s="4212"/>
      <c r="P39" s="4383"/>
      <c r="Q39" s="4210"/>
      <c r="R39" s="4211"/>
      <c r="S39" s="4211"/>
      <c r="T39" s="4211"/>
      <c r="U39" s="4211"/>
      <c r="V39" s="4211"/>
      <c r="W39" s="4211"/>
      <c r="X39" s="4211"/>
      <c r="Y39" s="4211"/>
      <c r="Z39" s="4211"/>
      <c r="AA39" s="4211"/>
      <c r="AB39" s="4211"/>
      <c r="AC39" s="4212"/>
    </row>
    <row r="40" spans="1:29" ht="18.75" customHeight="1">
      <c r="A40" s="4291"/>
      <c r="B40" s="4187" t="s">
        <v>777</v>
      </c>
      <c r="C40" s="4188"/>
      <c r="D40" s="4188"/>
      <c r="E40" s="4188"/>
      <c r="F40" s="4188"/>
      <c r="G40" s="4188"/>
      <c r="H40" s="4188"/>
      <c r="I40" s="4188"/>
      <c r="J40" s="4188"/>
      <c r="K40" s="4188"/>
      <c r="L40" s="4188"/>
      <c r="M40" s="4188"/>
      <c r="N40" s="4189"/>
      <c r="P40" s="4383"/>
      <c r="Q40" s="4187" t="s">
        <v>777</v>
      </c>
      <c r="R40" s="4188"/>
      <c r="S40" s="4188"/>
      <c r="T40" s="4188"/>
      <c r="U40" s="4188"/>
      <c r="V40" s="4188"/>
      <c r="W40" s="4188"/>
      <c r="X40" s="4188"/>
      <c r="Y40" s="4188"/>
      <c r="Z40" s="4188"/>
      <c r="AA40" s="4188"/>
      <c r="AB40" s="4188"/>
      <c r="AC40" s="4189"/>
    </row>
    <row r="41" spans="1:29" ht="15.75" customHeight="1">
      <c r="A41" s="4291"/>
      <c r="B41" s="593"/>
      <c r="C41" s="433"/>
      <c r="D41" s="433"/>
      <c r="E41" s="433"/>
      <c r="F41" s="433"/>
      <c r="G41" s="433"/>
      <c r="H41" s="433"/>
      <c r="I41" s="433"/>
      <c r="J41" s="433"/>
      <c r="K41" s="433"/>
      <c r="L41" s="433"/>
      <c r="M41" s="433"/>
      <c r="N41" s="592"/>
      <c r="P41" s="4383"/>
      <c r="Q41" s="593"/>
      <c r="R41" s="433"/>
      <c r="S41" s="433"/>
      <c r="T41" s="433"/>
      <c r="U41" s="433"/>
      <c r="V41" s="433"/>
      <c r="W41" s="433"/>
      <c r="X41" s="433"/>
      <c r="Y41" s="433"/>
      <c r="Z41" s="433"/>
      <c r="AA41" s="433"/>
      <c r="AB41" s="433"/>
      <c r="AC41" s="592"/>
    </row>
    <row r="42" spans="1:29" ht="15.75" customHeight="1">
      <c r="A42" s="4291"/>
      <c r="B42" s="593"/>
      <c r="C42" s="433"/>
      <c r="D42" s="433"/>
      <c r="E42" s="433"/>
      <c r="F42" s="433"/>
      <c r="G42" s="4190" t="s">
        <v>627</v>
      </c>
      <c r="H42" s="4190"/>
      <c r="I42" s="4191" t="s">
        <v>506</v>
      </c>
      <c r="J42" s="4191"/>
      <c r="K42" s="4191"/>
      <c r="L42" s="4191"/>
      <c r="M42" s="4191"/>
      <c r="N42" s="592"/>
      <c r="P42" s="4383"/>
      <c r="Q42" s="593"/>
      <c r="R42" s="433"/>
      <c r="S42" s="433"/>
      <c r="T42" s="433"/>
      <c r="U42" s="433"/>
      <c r="V42" s="4190" t="s">
        <v>627</v>
      </c>
      <c r="W42" s="4190"/>
      <c r="X42" s="4191" t="s">
        <v>506</v>
      </c>
      <c r="Y42" s="4191"/>
      <c r="Z42" s="4191"/>
      <c r="AA42" s="4191"/>
      <c r="AB42" s="4191"/>
      <c r="AC42" s="592"/>
    </row>
    <row r="43" spans="1:29" ht="18" customHeight="1">
      <c r="A43" s="4291"/>
      <c r="B43" s="593"/>
      <c r="C43" s="4192" t="str">
        <f>C27</f>
        <v>Sautés en morceaux</v>
      </c>
      <c r="D43" s="4193"/>
      <c r="E43" s="4193"/>
      <c r="F43" s="4194"/>
      <c r="G43" s="774">
        <f t="shared" ref="G43:M43" si="2">G27</f>
        <v>3</v>
      </c>
      <c r="H43" s="775" t="str">
        <f t="shared" si="2"/>
        <v>Kg</v>
      </c>
      <c r="I43" s="776">
        <f t="shared" si="2"/>
        <v>7.4999999999999997E-2</v>
      </c>
      <c r="J43" s="776">
        <f t="shared" si="2"/>
        <v>0.09</v>
      </c>
      <c r="K43" s="776">
        <f t="shared" si="2"/>
        <v>0.15</v>
      </c>
      <c r="L43" s="776">
        <f t="shared" si="2"/>
        <v>0.18</v>
      </c>
      <c r="M43" s="777">
        <f t="shared" si="2"/>
        <v>0.13</v>
      </c>
      <c r="N43" s="592"/>
      <c r="P43" s="4383"/>
      <c r="Q43" s="593"/>
      <c r="R43" s="4192" t="str">
        <f>R27</f>
        <v>Sautés en morceaux</v>
      </c>
      <c r="S43" s="4391"/>
      <c r="T43" s="4391"/>
      <c r="U43" s="4392"/>
      <c r="V43" s="774">
        <f t="shared" ref="V43:AB43" si="3">V27</f>
        <v>3</v>
      </c>
      <c r="W43" s="778" t="str">
        <f t="shared" si="3"/>
        <v>Kg</v>
      </c>
      <c r="X43" s="779">
        <f t="shared" si="3"/>
        <v>7.4999999999999997E-2</v>
      </c>
      <c r="Y43" s="779">
        <f t="shared" si="3"/>
        <v>0.09</v>
      </c>
      <c r="Z43" s="779">
        <f t="shared" si="3"/>
        <v>0.15</v>
      </c>
      <c r="AA43" s="779">
        <f t="shared" si="3"/>
        <v>0.18</v>
      </c>
      <c r="AB43" s="780">
        <f t="shared" si="3"/>
        <v>0.13</v>
      </c>
      <c r="AC43" s="592"/>
    </row>
    <row r="44" spans="1:29" ht="15.75" customHeight="1">
      <c r="A44" s="4291"/>
      <c r="B44" s="593"/>
      <c r="C44" s="781"/>
      <c r="D44" s="433"/>
      <c r="E44" s="433"/>
      <c r="F44" s="782"/>
      <c r="G44" s="781"/>
      <c r="H44" s="433"/>
      <c r="I44" s="783" t="s">
        <v>156</v>
      </c>
      <c r="J44" s="784" t="s">
        <v>157</v>
      </c>
      <c r="K44" s="785" t="s">
        <v>158</v>
      </c>
      <c r="L44" s="785" t="s">
        <v>35</v>
      </c>
      <c r="M44" s="786" t="s">
        <v>409</v>
      </c>
      <c r="N44" s="592"/>
      <c r="P44" s="4383"/>
      <c r="Q44" s="593"/>
      <c r="R44" s="781"/>
      <c r="S44" s="433"/>
      <c r="T44" s="433"/>
      <c r="U44" s="782"/>
      <c r="V44" s="781"/>
      <c r="W44" s="433"/>
      <c r="X44" s="783" t="s">
        <v>156</v>
      </c>
      <c r="Y44" s="784" t="s">
        <v>157</v>
      </c>
      <c r="Z44" s="785" t="s">
        <v>158</v>
      </c>
      <c r="AA44" s="785" t="s">
        <v>35</v>
      </c>
      <c r="AB44" s="786" t="s">
        <v>409</v>
      </c>
      <c r="AC44" s="592"/>
    </row>
    <row r="45" spans="1:29" ht="15.75">
      <c r="A45" s="4291"/>
      <c r="B45" s="593"/>
      <c r="C45" s="781"/>
      <c r="D45" s="433"/>
      <c r="E45" s="433"/>
      <c r="F45" s="782"/>
      <c r="G45" s="781"/>
      <c r="H45" s="251" t="s">
        <v>778</v>
      </c>
      <c r="I45" s="787">
        <f t="shared" ref="I45:M45" si="4">I23</f>
        <v>251</v>
      </c>
      <c r="J45" s="787">
        <f t="shared" si="4"/>
        <v>321</v>
      </c>
      <c r="K45" s="787">
        <f t="shared" si="4"/>
        <v>95</v>
      </c>
      <c r="L45" s="787">
        <f t="shared" si="4"/>
        <v>23</v>
      </c>
      <c r="M45" s="788">
        <f t="shared" si="4"/>
        <v>31</v>
      </c>
      <c r="N45" s="592"/>
      <c r="P45" s="4383"/>
      <c r="Q45" s="593"/>
      <c r="R45" s="781"/>
      <c r="S45" s="433"/>
      <c r="T45" s="433"/>
      <c r="U45" s="782"/>
      <c r="V45" s="781"/>
      <c r="W45" s="251" t="s">
        <v>778</v>
      </c>
      <c r="X45" s="787">
        <f t="shared" ref="X45:AB45" si="5">X23</f>
        <v>251</v>
      </c>
      <c r="Y45" s="787">
        <f t="shared" si="5"/>
        <v>321</v>
      </c>
      <c r="Z45" s="787">
        <f t="shared" si="5"/>
        <v>95</v>
      </c>
      <c r="AA45" s="787">
        <f t="shared" si="5"/>
        <v>23</v>
      </c>
      <c r="AB45" s="788">
        <f t="shared" si="5"/>
        <v>31</v>
      </c>
      <c r="AC45" s="592"/>
    </row>
    <row r="46" spans="1:29" ht="15.75">
      <c r="A46" s="4291"/>
      <c r="B46" s="593"/>
      <c r="C46" s="789"/>
      <c r="D46" s="790"/>
      <c r="E46" s="790"/>
      <c r="F46" s="791"/>
      <c r="G46" s="789"/>
      <c r="H46" s="792" t="str">
        <f>H27</f>
        <v>Kg</v>
      </c>
      <c r="I46" s="793">
        <f>(I50*I51)+I57</f>
        <v>18.824999999999999</v>
      </c>
      <c r="J46" s="793">
        <f>(J50*J51)+J57</f>
        <v>28.89</v>
      </c>
      <c r="K46" s="793">
        <f>(K50*K51)+K57</f>
        <v>14.25</v>
      </c>
      <c r="L46" s="793">
        <f>(L50*L51)+L57</f>
        <v>4.1399999999999997</v>
      </c>
      <c r="M46" s="794">
        <f>(M50*M51)+M57</f>
        <v>4.03</v>
      </c>
      <c r="N46" s="592"/>
      <c r="P46" s="4383"/>
      <c r="Q46" s="593"/>
      <c r="R46" s="789"/>
      <c r="S46" s="790"/>
      <c r="T46" s="790"/>
      <c r="U46" s="791"/>
      <c r="V46" s="789"/>
      <c r="W46" s="792" t="str">
        <f>W27</f>
        <v>Kg</v>
      </c>
      <c r="X46" s="793">
        <f>(X50*X51)+X57</f>
        <v>18.824999999999999</v>
      </c>
      <c r="Y46" s="793">
        <f>(Y50*Y51)+Y57</f>
        <v>28.89</v>
      </c>
      <c r="Z46" s="793">
        <f>(Z50*Z51)+Z57</f>
        <v>14.25</v>
      </c>
      <c r="AA46" s="793">
        <f>(AA50*AA51)+AA57</f>
        <v>4.1399999999999997</v>
      </c>
      <c r="AB46" s="794">
        <f>(AB50*AB51)+AB57</f>
        <v>4.03</v>
      </c>
      <c r="AC46" s="592"/>
    </row>
    <row r="47" spans="1:29" ht="15.75">
      <c r="A47" s="4291"/>
      <c r="B47" s="593"/>
      <c r="C47" s="433"/>
      <c r="D47" s="433"/>
      <c r="E47" s="433"/>
      <c r="F47" s="433"/>
      <c r="G47" s="433"/>
      <c r="H47" s="765"/>
      <c r="I47" s="795"/>
      <c r="J47" s="795"/>
      <c r="K47" s="795"/>
      <c r="L47" s="795"/>
      <c r="M47" s="795"/>
      <c r="N47" s="592"/>
      <c r="P47" s="4383"/>
      <c r="Q47" s="593"/>
      <c r="R47" s="433"/>
      <c r="S47" s="433"/>
      <c r="T47" s="433"/>
      <c r="U47" s="433"/>
      <c r="V47" s="433"/>
      <c r="W47" s="765"/>
      <c r="X47" s="795"/>
      <c r="Y47" s="795"/>
      <c r="Z47" s="795"/>
      <c r="AA47" s="795"/>
      <c r="AB47" s="795"/>
      <c r="AC47" s="592"/>
    </row>
    <row r="48" spans="1:29" ht="15.75">
      <c r="A48" s="4291"/>
      <c r="B48" s="593"/>
      <c r="C48" s="433"/>
      <c r="D48" s="433"/>
      <c r="E48" s="433"/>
      <c r="F48" s="433"/>
      <c r="G48" s="433"/>
      <c r="H48" s="765"/>
      <c r="I48" s="4286" t="s">
        <v>737</v>
      </c>
      <c r="J48" s="4286"/>
      <c r="K48" s="4286"/>
      <c r="L48" s="4286"/>
      <c r="M48" s="4286"/>
      <c r="N48" s="592"/>
      <c r="P48" s="4383"/>
      <c r="Q48" s="593"/>
      <c r="R48" s="433"/>
      <c r="S48" s="433"/>
      <c r="T48" s="433"/>
      <c r="U48" s="433"/>
      <c r="V48" s="433"/>
      <c r="W48" s="765"/>
      <c r="X48" s="4286" t="s">
        <v>737</v>
      </c>
      <c r="Y48" s="4286"/>
      <c r="Z48" s="4286"/>
      <c r="AA48" s="4286"/>
      <c r="AB48" s="4286"/>
      <c r="AC48" s="592"/>
    </row>
    <row r="49" spans="1:29" ht="15.75" customHeight="1">
      <c r="A49" s="4291"/>
      <c r="B49" s="593"/>
      <c r="C49" s="433"/>
      <c r="D49" s="433"/>
      <c r="E49" s="433"/>
      <c r="F49" s="433"/>
      <c r="G49" s="796"/>
      <c r="H49" s="797"/>
      <c r="I49" s="798" t="s">
        <v>156</v>
      </c>
      <c r="J49" s="799" t="s">
        <v>157</v>
      </c>
      <c r="K49" s="800" t="s">
        <v>158</v>
      </c>
      <c r="L49" s="800" t="s">
        <v>35</v>
      </c>
      <c r="M49" s="800" t="s">
        <v>409</v>
      </c>
      <c r="N49" s="592"/>
      <c r="P49" s="4383"/>
      <c r="Q49" s="593"/>
      <c r="R49" s="433"/>
      <c r="S49" s="433"/>
      <c r="T49" s="433"/>
      <c r="U49" s="433"/>
      <c r="V49" s="796"/>
      <c r="W49" s="801"/>
      <c r="X49" s="798" t="s">
        <v>156</v>
      </c>
      <c r="Y49" s="799" t="s">
        <v>157</v>
      </c>
      <c r="Z49" s="800" t="s">
        <v>158</v>
      </c>
      <c r="AA49" s="800" t="s">
        <v>35</v>
      </c>
      <c r="AB49" s="800" t="s">
        <v>409</v>
      </c>
      <c r="AC49" s="592"/>
    </row>
    <row r="50" spans="1:29" ht="15.75">
      <c r="A50" s="4291"/>
      <c r="B50" s="593"/>
      <c r="C50" s="433"/>
      <c r="D50" s="433"/>
      <c r="E50" s="433"/>
      <c r="F50" s="433"/>
      <c r="G50" s="781"/>
      <c r="H50" s="252" t="str">
        <f>G22</f>
        <v>Gastro 1/1</v>
      </c>
      <c r="I50" s="802">
        <f>INT(I45/(G43/I43))</f>
        <v>6</v>
      </c>
      <c r="J50" s="802">
        <f>+INT(J23/(G43/J43))</f>
        <v>9</v>
      </c>
      <c r="K50" s="802">
        <f>+INT(K23/(G43/K43))</f>
        <v>4</v>
      </c>
      <c r="L50" s="802">
        <f>+INT(L23/(G43/L43))</f>
        <v>1</v>
      </c>
      <c r="M50" s="802">
        <f>+INT(M23/(G43/M43))</f>
        <v>1</v>
      </c>
      <c r="N50" s="592"/>
      <c r="P50" s="4383"/>
      <c r="Q50" s="593"/>
      <c r="R50" s="433"/>
      <c r="S50" s="433"/>
      <c r="T50" s="433"/>
      <c r="U50" s="433"/>
      <c r="V50" s="781"/>
      <c r="W50" s="252" t="str">
        <f>V22</f>
        <v>Gastro 1/1</v>
      </c>
      <c r="X50" s="802">
        <f>INT(X45/(V43/X43))</f>
        <v>6</v>
      </c>
      <c r="Y50" s="802">
        <f>+INT(Y23/(V43/Y43))</f>
        <v>9</v>
      </c>
      <c r="Z50" s="802">
        <f>+INT(Z23/(V43/Z43))</f>
        <v>4</v>
      </c>
      <c r="AA50" s="802">
        <f>+INT(AA23/(V43/AA43))</f>
        <v>1</v>
      </c>
      <c r="AB50" s="802">
        <f>+INT(AB23/(V43/AB43))</f>
        <v>1</v>
      </c>
      <c r="AC50" s="592"/>
    </row>
    <row r="51" spans="1:29" ht="15.75">
      <c r="A51" s="4291"/>
      <c r="B51" s="593"/>
      <c r="C51" s="433"/>
      <c r="D51" s="433"/>
      <c r="E51" s="433"/>
      <c r="F51" s="433"/>
      <c r="G51" s="781"/>
      <c r="H51" s="253" t="s">
        <v>625</v>
      </c>
      <c r="I51" s="803">
        <f>IF(I43*(G43/I43)&gt;I43*I45,0,I43*(G43/I43))</f>
        <v>3</v>
      </c>
      <c r="J51" s="803">
        <f>IF(J43*(G43/J43)&gt;J43*J45,0,J43*(G43/J43))</f>
        <v>3</v>
      </c>
      <c r="K51" s="803">
        <f>IF(K43*(G43/K43)&gt;K43*K45,0,K43*(G43/K43))</f>
        <v>3</v>
      </c>
      <c r="L51" s="803">
        <f>IF(L43*(G43/L43)&gt;L43*L45,0,L43*(G43/L43))</f>
        <v>3</v>
      </c>
      <c r="M51" s="803">
        <f>IF(M43*(G43/M43)&gt;M43*M45,0,M43*(G43/M43))</f>
        <v>3</v>
      </c>
      <c r="N51" s="592"/>
      <c r="P51" s="4383"/>
      <c r="Q51" s="593"/>
      <c r="R51" s="433"/>
      <c r="S51" s="433"/>
      <c r="T51" s="433"/>
      <c r="U51" s="433"/>
      <c r="V51" s="781"/>
      <c r="W51" s="253" t="s">
        <v>625</v>
      </c>
      <c r="X51" s="803">
        <f>IF(X43*(V43/X43)&gt;X43*X45,0,X43*(V43/X43))</f>
        <v>3</v>
      </c>
      <c r="Y51" s="803">
        <f>IF(Y43*(V43/Y43)&gt;Y43*Y45,0,Y43*(V43/Y43))</f>
        <v>3</v>
      </c>
      <c r="Z51" s="803">
        <f>IF(Z43*(V43/Z43)&gt;Z43*Z45,0,Z43*(V43/Z43))</f>
        <v>3</v>
      </c>
      <c r="AA51" s="803">
        <f>IF(AA43*(V43/AA43)&gt;AA43*AA45,0,AA43*(V43/AA43))</f>
        <v>3</v>
      </c>
      <c r="AB51" s="803">
        <f>IF(AB43*(V43/AB43)&gt;AB43*AB45,0,AB43*(V43/AB43))</f>
        <v>3</v>
      </c>
      <c r="AC51" s="592"/>
    </row>
    <row r="52" spans="1:29" ht="15.75">
      <c r="A52" s="4291"/>
      <c r="B52" s="593"/>
      <c r="C52" s="433"/>
      <c r="D52" s="433"/>
      <c r="E52" s="433"/>
      <c r="F52" s="433"/>
      <c r="G52" s="789"/>
      <c r="H52" s="254"/>
      <c r="I52" s="255" t="str">
        <f>H46</f>
        <v>Kg</v>
      </c>
      <c r="J52" s="255" t="str">
        <f>H46</f>
        <v>Kg</v>
      </c>
      <c r="K52" s="255" t="str">
        <f>H46</f>
        <v>Kg</v>
      </c>
      <c r="L52" s="255" t="str">
        <f>H46</f>
        <v>Kg</v>
      </c>
      <c r="M52" s="255" t="str">
        <f>H46</f>
        <v>Kg</v>
      </c>
      <c r="N52" s="592"/>
      <c r="P52" s="4383"/>
      <c r="Q52" s="593"/>
      <c r="R52" s="433"/>
      <c r="S52" s="433"/>
      <c r="T52" s="433"/>
      <c r="U52" s="433"/>
      <c r="V52" s="789"/>
      <c r="W52" s="254"/>
      <c r="X52" s="255" t="str">
        <f>W46</f>
        <v>Kg</v>
      </c>
      <c r="Y52" s="255" t="str">
        <f>W46</f>
        <v>Kg</v>
      </c>
      <c r="Z52" s="255" t="str">
        <f>W46</f>
        <v>Kg</v>
      </c>
      <c r="AA52" s="255" t="str">
        <f>W46</f>
        <v>Kg</v>
      </c>
      <c r="AB52" s="255" t="str">
        <f>W46</f>
        <v>Kg</v>
      </c>
      <c r="AC52" s="592"/>
    </row>
    <row r="53" spans="1:29" ht="15.75">
      <c r="A53" s="4291"/>
      <c r="B53" s="593"/>
      <c r="C53" s="433"/>
      <c r="D53" s="433"/>
      <c r="E53" s="433"/>
      <c r="F53" s="433"/>
      <c r="G53" s="433"/>
      <c r="H53" s="253"/>
      <c r="I53" s="62"/>
      <c r="J53" s="62"/>
      <c r="K53" s="62"/>
      <c r="L53" s="62"/>
      <c r="M53" s="62"/>
      <c r="N53" s="592"/>
      <c r="P53" s="4383"/>
      <c r="Q53" s="593"/>
      <c r="R53" s="433"/>
      <c r="S53" s="433"/>
      <c r="T53" s="433"/>
      <c r="U53" s="433"/>
      <c r="V53" s="433"/>
      <c r="W53" s="253"/>
      <c r="X53" s="62"/>
      <c r="Y53" s="62"/>
      <c r="Z53" s="62"/>
      <c r="AA53" s="62"/>
      <c r="AB53" s="62"/>
      <c r="AC53" s="592"/>
    </row>
    <row r="54" spans="1:29" ht="15.75">
      <c r="A54" s="4291"/>
      <c r="B54" s="593"/>
      <c r="C54" s="433"/>
      <c r="D54" s="433"/>
      <c r="E54" s="433"/>
      <c r="F54" s="433"/>
      <c r="G54" s="433"/>
      <c r="H54" s="4287" t="s">
        <v>779</v>
      </c>
      <c r="I54" s="4287"/>
      <c r="J54" s="4287"/>
      <c r="K54" s="4287"/>
      <c r="L54" s="4287"/>
      <c r="M54" s="4287"/>
      <c r="N54" s="592"/>
      <c r="P54" s="4383"/>
      <c r="Q54" s="593"/>
      <c r="R54" s="433"/>
      <c r="S54" s="433"/>
      <c r="T54" s="433"/>
      <c r="U54" s="433"/>
      <c r="V54" s="433"/>
      <c r="W54" s="4287" t="s">
        <v>779</v>
      </c>
      <c r="X54" s="4287"/>
      <c r="Y54" s="4287"/>
      <c r="Z54" s="4287"/>
      <c r="AA54" s="4287"/>
      <c r="AB54" s="4287"/>
      <c r="AC54" s="592"/>
    </row>
    <row r="55" spans="1:29" ht="15.75">
      <c r="A55" s="4291"/>
      <c r="B55" s="593"/>
      <c r="C55" s="433"/>
      <c r="D55" s="433"/>
      <c r="E55" s="433"/>
      <c r="F55" s="433"/>
      <c r="G55" s="796"/>
      <c r="H55" s="259"/>
      <c r="I55" s="798" t="s">
        <v>156</v>
      </c>
      <c r="J55" s="799" t="s">
        <v>157</v>
      </c>
      <c r="K55" s="800" t="s">
        <v>158</v>
      </c>
      <c r="L55" s="800" t="s">
        <v>35</v>
      </c>
      <c r="M55" s="800" t="s">
        <v>409</v>
      </c>
      <c r="N55" s="592"/>
      <c r="P55" s="4383"/>
      <c r="Q55" s="593"/>
      <c r="R55" s="433"/>
      <c r="S55" s="433"/>
      <c r="T55" s="433"/>
      <c r="U55" s="433"/>
      <c r="V55" s="796"/>
      <c r="W55" s="273"/>
      <c r="X55" s="798" t="s">
        <v>156</v>
      </c>
      <c r="Y55" s="799" t="s">
        <v>157</v>
      </c>
      <c r="Z55" s="800" t="s">
        <v>158</v>
      </c>
      <c r="AA55" s="800" t="s">
        <v>35</v>
      </c>
      <c r="AB55" s="800" t="s">
        <v>409</v>
      </c>
      <c r="AC55" s="592"/>
    </row>
    <row r="56" spans="1:29" ht="15.75">
      <c r="A56" s="4291"/>
      <c r="B56" s="593"/>
      <c r="C56" s="433"/>
      <c r="D56" s="433"/>
      <c r="E56" s="433"/>
      <c r="F56" s="433"/>
      <c r="G56" s="781"/>
      <c r="H56" s="804" t="s">
        <v>780</v>
      </c>
      <c r="I56" s="802">
        <f>ROUNDUP((I45/(G43/I43)),0)-I50</f>
        <v>1</v>
      </c>
      <c r="J56" s="802">
        <f>ROUNDUP((J45/(G43/J43)),0)-J50</f>
        <v>1</v>
      </c>
      <c r="K56" s="802">
        <f>ROUNDUP((K45/(G43/K43)),0)-K50</f>
        <v>1</v>
      </c>
      <c r="L56" s="802">
        <f>ROUNDUP((L45/(G43/L43)),0)-L50</f>
        <v>1</v>
      </c>
      <c r="M56" s="802">
        <f>ROUNDUP((M45/(G43/M43)),0)-M50</f>
        <v>1</v>
      </c>
      <c r="N56" s="592"/>
      <c r="P56" s="4383"/>
      <c r="Q56" s="593"/>
      <c r="R56" s="433"/>
      <c r="S56" s="433"/>
      <c r="T56" s="433"/>
      <c r="U56" s="433"/>
      <c r="V56" s="781"/>
      <c r="W56" s="804" t="s">
        <v>780</v>
      </c>
      <c r="X56" s="802">
        <f>ROUNDUP((X45/(V43/X43)),0)-X50</f>
        <v>1</v>
      </c>
      <c r="Y56" s="802">
        <f>ROUNDUP((Y45/(V43/Y43)),0)-Y50</f>
        <v>1</v>
      </c>
      <c r="Z56" s="802">
        <f>ROUNDUP((Z45/(V43/Z43)),0)-Z50</f>
        <v>1</v>
      </c>
      <c r="AA56" s="802">
        <f>ROUNDUP((AA45/(V43/AA43)),0)-AA50</f>
        <v>1</v>
      </c>
      <c r="AB56" s="802">
        <f>ROUNDUP((AB45/(V43/AB43)),0)-AB50</f>
        <v>1</v>
      </c>
      <c r="AC56" s="592"/>
    </row>
    <row r="57" spans="1:29" ht="15.75">
      <c r="A57" s="4291"/>
      <c r="B57" s="593"/>
      <c r="C57" s="433"/>
      <c r="D57" s="433"/>
      <c r="E57" s="433"/>
      <c r="F57" s="433"/>
      <c r="G57" s="781"/>
      <c r="H57" s="253" t="s">
        <v>625</v>
      </c>
      <c r="I57" s="237">
        <f>(I43*I45)-(I43*(G43/I43)*I50)</f>
        <v>0.82499999999999929</v>
      </c>
      <c r="J57" s="237">
        <f>(J43*J45)-(J43*(G43/J43)*J50)</f>
        <v>1.8900000000000006</v>
      </c>
      <c r="K57" s="237">
        <f>(K43*K45)-(K43*(G43/K43)*K50)</f>
        <v>2.25</v>
      </c>
      <c r="L57" s="237">
        <f>(L43*L45)-(L43*(G43/L43)*L50)</f>
        <v>1.1399999999999997</v>
      </c>
      <c r="M57" s="237">
        <f>(M43*M45)-(M43*(G43/M43)*M50)</f>
        <v>1.0300000000000002</v>
      </c>
      <c r="N57" s="592"/>
      <c r="P57" s="4383"/>
      <c r="Q57" s="593"/>
      <c r="R57" s="433"/>
      <c r="S57" s="433"/>
      <c r="T57" s="433"/>
      <c r="U57" s="433"/>
      <c r="V57" s="781"/>
      <c r="W57" s="253" t="s">
        <v>625</v>
      </c>
      <c r="X57" s="237">
        <f>(X43*X45)-(X43*(V43/X43)*X50)</f>
        <v>0.82499999999999929</v>
      </c>
      <c r="Y57" s="237">
        <f>(Y43*Y45)-(Y43*(V43/Y43)*Y50)</f>
        <v>1.8900000000000006</v>
      </c>
      <c r="Z57" s="237">
        <f>(Z43*Z45)-(Z43*(V43/Z43)*Z50)</f>
        <v>2.25</v>
      </c>
      <c r="AA57" s="237">
        <f>(AA43*AA45)-(AA43*(V43/AA43)*AA50)</f>
        <v>1.1399999999999997</v>
      </c>
      <c r="AB57" s="237">
        <f>(AB43*AB45)-(AB43*(V43/AB43)*AB50)</f>
        <v>1.0300000000000002</v>
      </c>
      <c r="AC57" s="592"/>
    </row>
    <row r="58" spans="1:29" ht="15.75" customHeight="1">
      <c r="A58" s="4291"/>
      <c r="B58" s="593"/>
      <c r="C58" s="433"/>
      <c r="D58" s="433"/>
      <c r="E58" s="433"/>
      <c r="F58" s="433"/>
      <c r="G58" s="789"/>
      <c r="H58" s="790"/>
      <c r="I58" s="255" t="str">
        <f t="shared" ref="I58:M58" si="6">I52</f>
        <v>Kg</v>
      </c>
      <c r="J58" s="255" t="str">
        <f t="shared" si="6"/>
        <v>Kg</v>
      </c>
      <c r="K58" s="255" t="str">
        <f t="shared" si="6"/>
        <v>Kg</v>
      </c>
      <c r="L58" s="255" t="str">
        <f t="shared" si="6"/>
        <v>Kg</v>
      </c>
      <c r="M58" s="255" t="str">
        <f t="shared" si="6"/>
        <v>Kg</v>
      </c>
      <c r="N58" s="592"/>
      <c r="P58" s="4383"/>
      <c r="Q58" s="593"/>
      <c r="R58" s="433"/>
      <c r="S58" s="433"/>
      <c r="T58" s="433"/>
      <c r="U58" s="433"/>
      <c r="V58" s="789"/>
      <c r="W58" s="790"/>
      <c r="X58" s="255" t="str">
        <f t="shared" ref="X58:AB58" si="7">X52</f>
        <v>Kg</v>
      </c>
      <c r="Y58" s="255" t="str">
        <f t="shared" si="7"/>
        <v>Kg</v>
      </c>
      <c r="Z58" s="255" t="str">
        <f t="shared" si="7"/>
        <v>Kg</v>
      </c>
      <c r="AA58" s="255" t="str">
        <f t="shared" si="7"/>
        <v>Kg</v>
      </c>
      <c r="AB58" s="255" t="str">
        <f t="shared" si="7"/>
        <v>Kg</v>
      </c>
      <c r="AC58" s="592"/>
    </row>
    <row r="59" spans="1:29" ht="15.75" customHeight="1">
      <c r="A59" s="4291"/>
      <c r="B59" s="593"/>
      <c r="C59" s="433"/>
      <c r="D59" s="433"/>
      <c r="E59" s="433"/>
      <c r="F59" s="433"/>
      <c r="G59" s="433"/>
      <c r="H59" s="433"/>
      <c r="I59" s="62"/>
      <c r="J59" s="62"/>
      <c r="K59" s="62"/>
      <c r="L59" s="62"/>
      <c r="M59" s="62"/>
      <c r="N59" s="592"/>
      <c r="P59" s="4383"/>
      <c r="Q59" s="593"/>
      <c r="R59" s="433"/>
      <c r="S59" s="433"/>
      <c r="T59" s="433"/>
      <c r="U59" s="433"/>
      <c r="V59" s="433"/>
      <c r="W59" s="433"/>
      <c r="X59" s="62"/>
      <c r="Y59" s="62"/>
      <c r="Z59" s="62"/>
      <c r="AA59" s="62"/>
      <c r="AB59" s="62"/>
      <c r="AC59" s="592"/>
    </row>
    <row r="60" spans="1:29" ht="18.75">
      <c r="A60" s="4291"/>
      <c r="B60" s="593"/>
      <c r="C60" s="433"/>
      <c r="D60" s="433"/>
      <c r="E60" s="433"/>
      <c r="F60" s="433"/>
      <c r="G60" s="433"/>
      <c r="H60" s="384"/>
      <c r="I60" s="256" t="s">
        <v>123</v>
      </c>
      <c r="J60" s="257">
        <f>SUM(I46:M46)</f>
        <v>70.135000000000005</v>
      </c>
      <c r="K60" s="258" t="str">
        <f>H43</f>
        <v>Kg</v>
      </c>
      <c r="L60" s="258"/>
      <c r="M60" s="384"/>
      <c r="N60" s="592"/>
      <c r="P60" s="4383"/>
      <c r="Q60" s="593"/>
      <c r="R60" s="433"/>
      <c r="S60" s="433"/>
      <c r="T60" s="433"/>
      <c r="U60" s="433"/>
      <c r="V60" s="433"/>
      <c r="W60" s="384"/>
      <c r="X60" s="256" t="s">
        <v>123</v>
      </c>
      <c r="Y60" s="257">
        <f>SUM(X46:AB46)</f>
        <v>70.135000000000005</v>
      </c>
      <c r="Z60" s="258" t="str">
        <f>W43</f>
        <v>Kg</v>
      </c>
      <c r="AA60" s="258"/>
      <c r="AB60" s="384"/>
      <c r="AC60" s="592"/>
    </row>
    <row r="61" spans="1:29" ht="15.75">
      <c r="A61" s="4291"/>
      <c r="B61" s="593"/>
      <c r="C61" s="433"/>
      <c r="D61" s="433"/>
      <c r="E61" s="433"/>
      <c r="F61" s="433"/>
      <c r="G61" s="433"/>
      <c r="H61" s="433"/>
      <c r="I61" s="433"/>
      <c r="J61" s="433"/>
      <c r="K61" s="433"/>
      <c r="L61" s="433"/>
      <c r="M61" s="606"/>
      <c r="N61" s="592"/>
      <c r="P61" s="4383"/>
      <c r="Q61" s="593"/>
      <c r="R61" s="433"/>
      <c r="S61" s="433"/>
      <c r="T61" s="433"/>
      <c r="U61" s="433"/>
      <c r="V61" s="433"/>
      <c r="W61" s="433"/>
      <c r="X61" s="433"/>
      <c r="Y61" s="433"/>
      <c r="Z61" s="433"/>
      <c r="AA61" s="433"/>
      <c r="AB61" s="606"/>
      <c r="AC61" s="592"/>
    </row>
    <row r="62" spans="1:29" ht="16.5" customHeight="1" thickBot="1">
      <c r="A62" s="4291"/>
      <c r="B62" s="805"/>
      <c r="C62" s="806"/>
      <c r="D62" s="806"/>
      <c r="E62" s="806"/>
      <c r="F62" s="806"/>
      <c r="G62" s="806"/>
      <c r="H62" s="806"/>
      <c r="I62" s="806"/>
      <c r="J62" s="806"/>
      <c r="K62" s="806"/>
      <c r="L62" s="806"/>
      <c r="M62" s="806"/>
      <c r="N62" s="807"/>
      <c r="P62" s="4383"/>
      <c r="Q62" s="593"/>
      <c r="R62" s="433"/>
      <c r="S62" s="433"/>
      <c r="T62" s="433"/>
      <c r="U62" s="433"/>
      <c r="V62" s="433"/>
      <c r="W62" s="433"/>
      <c r="X62" s="433"/>
      <c r="Y62" s="433"/>
      <c r="Z62" s="433"/>
      <c r="AA62" s="433"/>
      <c r="AB62" s="433"/>
      <c r="AC62" s="592"/>
    </row>
    <row r="63" spans="1:29" ht="15.75">
      <c r="A63" s="4291"/>
      <c r="B63" s="4281" t="s">
        <v>781</v>
      </c>
      <c r="C63" s="4282"/>
      <c r="D63" s="4282"/>
      <c r="E63" s="4282"/>
      <c r="F63" s="4282"/>
      <c r="G63" s="4282"/>
      <c r="H63" s="4282"/>
      <c r="I63" s="4282"/>
      <c r="J63" s="4282"/>
      <c r="K63" s="4282"/>
      <c r="L63" s="4282"/>
      <c r="M63" s="4282"/>
      <c r="N63" s="4283"/>
      <c r="P63" s="4383"/>
      <c r="Q63" s="4384" t="s">
        <v>813</v>
      </c>
      <c r="R63" s="4385"/>
      <c r="S63" s="4385"/>
      <c r="T63" s="4385"/>
      <c r="U63" s="4385"/>
      <c r="V63" s="4385"/>
      <c r="W63" s="4385"/>
      <c r="X63" s="4385"/>
      <c r="Y63" s="4385"/>
      <c r="Z63" s="4385"/>
      <c r="AA63" s="4385"/>
      <c r="AB63" s="4385"/>
      <c r="AC63" s="4386"/>
    </row>
    <row r="64" spans="1:29" ht="15.75">
      <c r="A64" s="4291"/>
      <c r="B64" s="808"/>
      <c r="C64" s="809"/>
      <c r="D64" s="809"/>
      <c r="E64" s="809"/>
      <c r="F64" s="809"/>
      <c r="G64" s="809"/>
      <c r="H64" s="809"/>
      <c r="I64" s="809"/>
      <c r="J64" s="809"/>
      <c r="K64" s="809"/>
      <c r="L64" s="809"/>
      <c r="M64" s="809"/>
      <c r="N64" s="810"/>
      <c r="P64" s="4383"/>
      <c r="Q64" s="552" t="s">
        <v>609</v>
      </c>
      <c r="R64" s="3990" t="str">
        <f ca="1">CELL("nomfichier")</f>
        <v>D:\Données\1.UPRT\0-UPRT.fait\uprt-php\www\mesimages\fichiers-uprt\ff-fiches-fabrication\ff-fiches-fabrication-maj-08-2020\[ff-5-B.collectivite-conditionnement-gastronormes.xlsx]complément</v>
      </c>
      <c r="S64" s="3990"/>
      <c r="T64" s="3990"/>
      <c r="U64" s="3990"/>
      <c r="V64" s="3990"/>
      <c r="W64" s="3990"/>
      <c r="X64" s="3990"/>
      <c r="Y64" s="3990"/>
      <c r="Z64" s="3990"/>
      <c r="AA64" s="3990"/>
      <c r="AB64" s="3990"/>
      <c r="AC64" s="3991"/>
    </row>
    <row r="65" spans="1:29" ht="15.75">
      <c r="A65" s="4291"/>
      <c r="B65" s="4187" t="s">
        <v>704</v>
      </c>
      <c r="C65" s="4188"/>
      <c r="D65" s="4188"/>
      <c r="E65" s="4188"/>
      <c r="F65" s="4188"/>
      <c r="G65" s="4188"/>
      <c r="H65" s="4188"/>
      <c r="I65" s="4188"/>
      <c r="J65" s="4188"/>
      <c r="K65" s="4188"/>
      <c r="L65" s="4188"/>
      <c r="M65" s="4188"/>
      <c r="N65" s="4189"/>
      <c r="P65" s="4383"/>
      <c r="Q65" s="561" t="s">
        <v>608</v>
      </c>
      <c r="R65" s="3962" t="s">
        <v>607</v>
      </c>
      <c r="S65" s="3962"/>
      <c r="T65" s="3962"/>
      <c r="U65" s="3962"/>
      <c r="V65" s="3962"/>
      <c r="W65" s="3962"/>
      <c r="X65" s="3962"/>
      <c r="Y65" s="3962"/>
      <c r="Z65" s="3962"/>
      <c r="AA65" s="3962"/>
      <c r="AB65" s="3962"/>
      <c r="AC65" s="3963"/>
    </row>
    <row r="66" spans="1:29" ht="15.75" customHeight="1" thickBot="1">
      <c r="A66" s="4291"/>
      <c r="B66" s="4196" t="s">
        <v>721</v>
      </c>
      <c r="C66" s="4197"/>
      <c r="D66" s="4197"/>
      <c r="E66" s="4197"/>
      <c r="F66" s="4197"/>
      <c r="G66" s="4197"/>
      <c r="H66" s="4197"/>
      <c r="I66" s="4197"/>
      <c r="J66" s="4197"/>
      <c r="K66" s="4197"/>
      <c r="L66" s="4197"/>
      <c r="M66" s="4197"/>
      <c r="N66" s="4198"/>
      <c r="P66" s="4383"/>
      <c r="Q66" s="3964" t="s">
        <v>568</v>
      </c>
      <c r="R66" s="3965"/>
      <c r="S66" s="3965"/>
      <c r="T66" s="3965"/>
      <c r="U66" s="3965"/>
      <c r="V66" s="3965"/>
      <c r="W66" s="3965"/>
      <c r="X66" s="3965"/>
      <c r="Y66" s="3965"/>
      <c r="Z66" s="3965"/>
      <c r="AA66" s="3965"/>
      <c r="AB66" s="3965"/>
      <c r="AC66" s="3966"/>
    </row>
    <row r="67" spans="1:29" ht="15.75" customHeight="1">
      <c r="A67" s="4291"/>
      <c r="B67" s="4196"/>
      <c r="C67" s="4197"/>
      <c r="D67" s="4197"/>
      <c r="E67" s="4197"/>
      <c r="F67" s="4197"/>
      <c r="G67" s="4197"/>
      <c r="H67" s="4197"/>
      <c r="I67" s="4197"/>
      <c r="J67" s="4197"/>
      <c r="K67" s="4197"/>
      <c r="L67" s="4197"/>
      <c r="M67" s="4197"/>
      <c r="N67" s="4198"/>
    </row>
    <row r="68" spans="1:29" ht="18.75">
      <c r="A68" s="4291"/>
      <c r="B68" s="811"/>
      <c r="C68" s="721"/>
      <c r="D68" s="721"/>
      <c r="E68" s="721"/>
      <c r="F68" s="730"/>
      <c r="G68" s="812"/>
      <c r="H68" s="732"/>
      <c r="I68" s="732"/>
      <c r="J68" s="732"/>
      <c r="K68" s="732"/>
      <c r="L68" s="732"/>
      <c r="M68" s="732"/>
      <c r="N68" s="485"/>
    </row>
    <row r="69" spans="1:29" ht="18.75">
      <c r="A69" s="4291"/>
      <c r="B69" s="4199" t="s">
        <v>713</v>
      </c>
      <c r="C69" s="4200"/>
      <c r="D69" s="4200"/>
      <c r="E69" s="4200"/>
      <c r="F69" s="4200"/>
      <c r="G69" s="4200"/>
      <c r="H69" s="4200"/>
      <c r="I69" s="4200"/>
      <c r="J69" s="4200"/>
      <c r="K69" s="4200"/>
      <c r="L69" s="4200"/>
      <c r="M69" s="4200"/>
      <c r="N69" s="4201"/>
    </row>
    <row r="70" spans="1:29" ht="18.75">
      <c r="A70" s="4291"/>
      <c r="B70" s="813"/>
      <c r="C70" s="814"/>
      <c r="D70" s="814"/>
      <c r="E70" s="814"/>
      <c r="F70" s="814"/>
      <c r="G70" s="814"/>
      <c r="H70" s="814"/>
      <c r="I70" s="814"/>
      <c r="J70" s="814"/>
      <c r="K70" s="814"/>
      <c r="L70" s="814"/>
      <c r="M70" s="814"/>
      <c r="N70" s="815"/>
    </row>
    <row r="71" spans="1:29" ht="18.75">
      <c r="A71" s="4291"/>
      <c r="B71" s="241" t="s">
        <v>771</v>
      </c>
      <c r="C71" s="816"/>
      <c r="D71" s="817"/>
      <c r="E71" s="817"/>
      <c r="F71" s="818"/>
      <c r="G71" s="814"/>
      <c r="H71" s="819" t="s">
        <v>782</v>
      </c>
      <c r="I71" s="820">
        <f>B28</f>
        <v>27</v>
      </c>
      <c r="J71" s="814"/>
      <c r="K71" s="814"/>
      <c r="L71" s="814"/>
      <c r="M71" s="814"/>
      <c r="N71" s="485"/>
    </row>
    <row r="72" spans="1:29" ht="15.75">
      <c r="A72" s="4291"/>
      <c r="B72" s="821" t="str">
        <f t="shared" ref="B72" si="8">SUBSTITUTE(ADDRESS(1,COLUMN(),4),"1","")</f>
        <v>B</v>
      </c>
      <c r="C72" s="822"/>
      <c r="D72" s="823" t="s">
        <v>783</v>
      </c>
      <c r="E72" s="824" t="str">
        <f>B72</f>
        <v>B</v>
      </c>
      <c r="F72" s="433"/>
      <c r="G72" s="822"/>
      <c r="H72" s="730"/>
      <c r="I72" s="730"/>
      <c r="J72" s="730"/>
      <c r="K72" s="730"/>
      <c r="L72" s="823" t="s">
        <v>784</v>
      </c>
      <c r="M72" s="825" t="str">
        <f t="shared" ref="M72" si="9">SUBSTITUTE(ADDRESS(1,COLUMN(),4),"1","")</f>
        <v>M</v>
      </c>
      <c r="N72" s="485"/>
    </row>
    <row r="73" spans="1:29" ht="15.75">
      <c r="A73" s="4291"/>
      <c r="B73" s="826"/>
      <c r="C73" s="822"/>
      <c r="D73" s="253"/>
      <c r="E73" s="827"/>
      <c r="F73" s="384"/>
      <c r="G73" s="822"/>
      <c r="H73" s="730"/>
      <c r="I73" s="828"/>
      <c r="J73" s="828"/>
      <c r="K73" s="828"/>
      <c r="L73" s="254"/>
      <c r="M73" s="254"/>
      <c r="N73" s="485"/>
    </row>
    <row r="74" spans="1:29" ht="18.75">
      <c r="A74" s="4291"/>
      <c r="B74" s="829"/>
      <c r="C74" s="830"/>
      <c r="D74" s="814"/>
      <c r="E74" s="814"/>
      <c r="F74" s="814"/>
      <c r="G74" s="814"/>
      <c r="H74" s="814"/>
      <c r="I74" s="831" t="s">
        <v>156</v>
      </c>
      <c r="J74" s="832" t="s">
        <v>157</v>
      </c>
      <c r="K74" s="833" t="s">
        <v>158</v>
      </c>
      <c r="L74" s="833" t="s">
        <v>35</v>
      </c>
      <c r="M74" s="833" t="s">
        <v>409</v>
      </c>
      <c r="N74" s="815"/>
    </row>
    <row r="75" spans="1:29" ht="18.75">
      <c r="A75" s="4291"/>
      <c r="B75" s="829"/>
      <c r="C75" s="834"/>
      <c r="D75" s="729"/>
      <c r="E75" s="729"/>
      <c r="F75" s="729"/>
      <c r="G75" s="828"/>
      <c r="H75" s="835"/>
      <c r="I75" s="836"/>
      <c r="J75" s="836"/>
      <c r="K75" s="836"/>
      <c r="L75" s="836"/>
      <c r="M75" s="836"/>
      <c r="N75" s="485"/>
    </row>
    <row r="76" spans="1:29" ht="18.75" customHeight="1">
      <c r="A76" s="4291"/>
      <c r="B76" s="241" t="s">
        <v>771</v>
      </c>
      <c r="C76" s="4185" t="s">
        <v>446</v>
      </c>
      <c r="D76" s="4186"/>
      <c r="E76" s="4186"/>
      <c r="F76" s="4195"/>
      <c r="G76" s="724">
        <v>16</v>
      </c>
      <c r="H76" s="725" t="s">
        <v>210</v>
      </c>
      <c r="I76" s="726">
        <v>1</v>
      </c>
      <c r="J76" s="726">
        <v>1</v>
      </c>
      <c r="K76" s="726">
        <v>1</v>
      </c>
      <c r="L76" s="726">
        <v>1</v>
      </c>
      <c r="M76" s="726">
        <v>1</v>
      </c>
      <c r="N76" s="485"/>
    </row>
    <row r="77" spans="1:29" ht="18.75">
      <c r="A77" s="4291"/>
      <c r="B77" s="829"/>
      <c r="C77" s="4185"/>
      <c r="D77" s="4186"/>
      <c r="E77" s="4186"/>
      <c r="F77" s="4186"/>
      <c r="G77" s="828"/>
      <c r="H77" s="835"/>
      <c r="I77" s="836"/>
      <c r="J77" s="836"/>
      <c r="K77" s="836"/>
      <c r="L77" s="836"/>
      <c r="M77" s="836"/>
      <c r="N77" s="485"/>
    </row>
    <row r="78" spans="1:29" ht="18.75" customHeight="1">
      <c r="A78" s="4291"/>
      <c r="B78" s="241" t="s">
        <v>771</v>
      </c>
      <c r="C78" s="4185" t="s">
        <v>444</v>
      </c>
      <c r="D78" s="4186"/>
      <c r="E78" s="4186"/>
      <c r="F78" s="4195"/>
      <c r="G78" s="724">
        <v>24</v>
      </c>
      <c r="H78" s="725" t="s">
        <v>210</v>
      </c>
      <c r="I78" s="726">
        <v>1</v>
      </c>
      <c r="J78" s="726">
        <v>1</v>
      </c>
      <c r="K78" s="726">
        <v>1</v>
      </c>
      <c r="L78" s="726">
        <v>1</v>
      </c>
      <c r="M78" s="726">
        <v>1</v>
      </c>
      <c r="N78" s="485"/>
    </row>
    <row r="79" spans="1:29" ht="18.75">
      <c r="A79" s="4291"/>
      <c r="B79" s="829"/>
      <c r="C79" s="4185"/>
      <c r="D79" s="4186"/>
      <c r="E79" s="4186"/>
      <c r="F79" s="4186"/>
      <c r="G79" s="828"/>
      <c r="H79" s="835"/>
      <c r="I79" s="836"/>
      <c r="J79" s="836"/>
      <c r="K79" s="836"/>
      <c r="L79" s="836"/>
      <c r="M79" s="836"/>
      <c r="N79" s="485"/>
    </row>
    <row r="80" spans="1:29" ht="18.75" customHeight="1">
      <c r="A80" s="4291"/>
      <c r="B80" s="241" t="s">
        <v>771</v>
      </c>
      <c r="C80" s="4185" t="s">
        <v>445</v>
      </c>
      <c r="D80" s="4186"/>
      <c r="E80" s="4186"/>
      <c r="F80" s="4195"/>
      <c r="G80" s="724">
        <v>20</v>
      </c>
      <c r="H80" s="725" t="s">
        <v>210</v>
      </c>
      <c r="I80" s="726">
        <v>1</v>
      </c>
      <c r="J80" s="726">
        <v>1</v>
      </c>
      <c r="K80" s="726">
        <v>1</v>
      </c>
      <c r="L80" s="726">
        <v>1</v>
      </c>
      <c r="M80" s="726">
        <v>1</v>
      </c>
      <c r="N80" s="485"/>
    </row>
    <row r="81" spans="1:14" ht="18.75">
      <c r="A81" s="4291"/>
      <c r="B81" s="829"/>
      <c r="C81" s="4185"/>
      <c r="D81" s="4186"/>
      <c r="E81" s="4186"/>
      <c r="F81" s="4186"/>
      <c r="G81" s="828"/>
      <c r="H81" s="835"/>
      <c r="I81" s="836"/>
      <c r="J81" s="836"/>
      <c r="K81" s="836"/>
      <c r="L81" s="836"/>
      <c r="M81" s="836"/>
      <c r="N81" s="485"/>
    </row>
    <row r="82" spans="1:14" ht="18.75" customHeight="1">
      <c r="A82" s="4291"/>
      <c r="B82" s="241" t="s">
        <v>771</v>
      </c>
      <c r="C82" s="4185" t="s">
        <v>440</v>
      </c>
      <c r="D82" s="4186"/>
      <c r="E82" s="4186"/>
      <c r="F82" s="4195"/>
      <c r="G82" s="724">
        <v>25</v>
      </c>
      <c r="H82" s="725" t="s">
        <v>441</v>
      </c>
      <c r="I82" s="726">
        <v>1</v>
      </c>
      <c r="J82" s="726">
        <v>1</v>
      </c>
      <c r="K82" s="726">
        <v>1</v>
      </c>
      <c r="L82" s="726">
        <v>1</v>
      </c>
      <c r="M82" s="726">
        <v>1</v>
      </c>
      <c r="N82" s="485"/>
    </row>
    <row r="83" spans="1:14" ht="18.75">
      <c r="A83" s="4291"/>
      <c r="B83" s="829"/>
      <c r="C83" s="4185"/>
      <c r="D83" s="4186"/>
      <c r="E83" s="4186"/>
      <c r="F83" s="4186"/>
      <c r="G83" s="828"/>
      <c r="H83" s="835"/>
      <c r="I83" s="836"/>
      <c r="J83" s="836"/>
      <c r="K83" s="836"/>
      <c r="L83" s="836"/>
      <c r="M83" s="836"/>
      <c r="N83" s="485"/>
    </row>
    <row r="84" spans="1:14" ht="18.75" customHeight="1">
      <c r="A84" s="4291"/>
      <c r="B84" s="241" t="s">
        <v>771</v>
      </c>
      <c r="C84" s="4185" t="s">
        <v>442</v>
      </c>
      <c r="D84" s="4186"/>
      <c r="E84" s="4186"/>
      <c r="F84" s="4195"/>
      <c r="G84" s="724">
        <v>25</v>
      </c>
      <c r="H84" s="725" t="s">
        <v>443</v>
      </c>
      <c r="I84" s="726">
        <v>1</v>
      </c>
      <c r="J84" s="726">
        <v>1</v>
      </c>
      <c r="K84" s="726">
        <v>1</v>
      </c>
      <c r="L84" s="726">
        <v>1</v>
      </c>
      <c r="M84" s="726">
        <v>1</v>
      </c>
      <c r="N84" s="485"/>
    </row>
    <row r="85" spans="1:14" ht="18.75">
      <c r="A85" s="4291"/>
      <c r="B85" s="829"/>
      <c r="C85" s="4185"/>
      <c r="D85" s="4186"/>
      <c r="E85" s="4186"/>
      <c r="F85" s="4186"/>
      <c r="G85" s="828"/>
      <c r="H85" s="835"/>
      <c r="I85" s="836"/>
      <c r="J85" s="836"/>
      <c r="K85" s="836"/>
      <c r="L85" s="836"/>
      <c r="M85" s="836"/>
      <c r="N85" s="485"/>
    </row>
    <row r="86" spans="1:14" ht="18.75" customHeight="1">
      <c r="A86" s="4291"/>
      <c r="B86" s="241" t="s">
        <v>771</v>
      </c>
      <c r="C86" s="4185" t="s">
        <v>487</v>
      </c>
      <c r="D86" s="4186"/>
      <c r="E86" s="4186"/>
      <c r="F86" s="4195"/>
      <c r="G86" s="724">
        <v>12</v>
      </c>
      <c r="H86" s="725" t="s">
        <v>210</v>
      </c>
      <c r="I86" s="726">
        <v>1</v>
      </c>
      <c r="J86" s="726">
        <v>1</v>
      </c>
      <c r="K86" s="726">
        <v>1</v>
      </c>
      <c r="L86" s="726">
        <v>1</v>
      </c>
      <c r="M86" s="726">
        <v>1</v>
      </c>
      <c r="N86" s="485"/>
    </row>
    <row r="87" spans="1:14" ht="18.75">
      <c r="A87" s="4291"/>
      <c r="B87" s="829"/>
      <c r="C87" s="4185"/>
      <c r="D87" s="4186"/>
      <c r="E87" s="4186"/>
      <c r="F87" s="4186"/>
      <c r="G87" s="828"/>
      <c r="H87" s="835"/>
      <c r="I87" s="836"/>
      <c r="J87" s="836"/>
      <c r="K87" s="836"/>
      <c r="L87" s="836"/>
      <c r="M87" s="836"/>
      <c r="N87" s="485"/>
    </row>
    <row r="88" spans="1:14" ht="18.75" customHeight="1">
      <c r="A88" s="4291"/>
      <c r="B88" s="241" t="s">
        <v>771</v>
      </c>
      <c r="C88" s="4185" t="s">
        <v>211</v>
      </c>
      <c r="D88" s="4186"/>
      <c r="E88" s="4186"/>
      <c r="F88" s="4195"/>
      <c r="G88" s="724">
        <v>3</v>
      </c>
      <c r="H88" s="725" t="s">
        <v>212</v>
      </c>
      <c r="I88" s="726">
        <v>7.4999999999999997E-2</v>
      </c>
      <c r="J88" s="727">
        <v>0.09</v>
      </c>
      <c r="K88" s="727">
        <v>0.15</v>
      </c>
      <c r="L88" s="727">
        <v>0.18</v>
      </c>
      <c r="M88" s="727">
        <v>0.13</v>
      </c>
      <c r="N88" s="485"/>
    </row>
    <row r="89" spans="1:14" ht="18.75">
      <c r="A89" s="4291"/>
      <c r="B89" s="829"/>
      <c r="C89" s="4185"/>
      <c r="D89" s="4186"/>
      <c r="E89" s="4186"/>
      <c r="F89" s="4186"/>
      <c r="G89" s="828"/>
      <c r="H89" s="835"/>
      <c r="I89" s="836"/>
      <c r="J89" s="836"/>
      <c r="K89" s="836"/>
      <c r="L89" s="836"/>
      <c r="M89" s="836"/>
      <c r="N89" s="485"/>
    </row>
    <row r="90" spans="1:14" ht="18.75" customHeight="1">
      <c r="A90" s="4291"/>
      <c r="B90" s="241" t="s">
        <v>771</v>
      </c>
      <c r="C90" s="4185" t="s">
        <v>213</v>
      </c>
      <c r="D90" s="4186"/>
      <c r="E90" s="4186"/>
      <c r="F90" s="4195"/>
      <c r="G90" s="724">
        <v>60</v>
      </c>
      <c r="H90" s="725" t="s">
        <v>214</v>
      </c>
      <c r="I90" s="726">
        <v>1</v>
      </c>
      <c r="J90" s="726">
        <v>1.5</v>
      </c>
      <c r="K90" s="726">
        <v>2</v>
      </c>
      <c r="L90" s="726">
        <v>3</v>
      </c>
      <c r="M90" s="726">
        <v>2</v>
      </c>
      <c r="N90" s="485"/>
    </row>
    <row r="91" spans="1:14" ht="18.75">
      <c r="A91" s="4291"/>
      <c r="B91" s="829"/>
      <c r="C91" s="4185"/>
      <c r="D91" s="4186"/>
      <c r="E91" s="4186"/>
      <c r="F91" s="4186"/>
      <c r="G91" s="828"/>
      <c r="H91" s="835"/>
      <c r="I91" s="836"/>
      <c r="J91" s="836"/>
      <c r="K91" s="836"/>
      <c r="L91" s="836"/>
      <c r="M91" s="836"/>
      <c r="N91" s="485"/>
    </row>
    <row r="92" spans="1:14" ht="18.75" customHeight="1">
      <c r="A92" s="4291"/>
      <c r="B92" s="241" t="s">
        <v>771</v>
      </c>
      <c r="C92" s="4185" t="s">
        <v>218</v>
      </c>
      <c r="D92" s="4186"/>
      <c r="E92" s="4186"/>
      <c r="F92" s="4195"/>
      <c r="G92" s="724">
        <v>20</v>
      </c>
      <c r="H92" s="725" t="s">
        <v>219</v>
      </c>
      <c r="I92" s="726">
        <v>1</v>
      </c>
      <c r="J92" s="726">
        <v>1.5</v>
      </c>
      <c r="K92" s="726">
        <v>2</v>
      </c>
      <c r="L92" s="726">
        <v>3</v>
      </c>
      <c r="M92" s="726">
        <v>2</v>
      </c>
      <c r="N92" s="485"/>
    </row>
    <row r="93" spans="1:14" ht="18.75">
      <c r="A93" s="4291"/>
      <c r="B93" s="829"/>
      <c r="C93" s="4185"/>
      <c r="D93" s="4186"/>
      <c r="E93" s="4186"/>
      <c r="F93" s="4186"/>
      <c r="G93" s="828"/>
      <c r="H93" s="835"/>
      <c r="I93" s="836"/>
      <c r="J93" s="836"/>
      <c r="K93" s="836"/>
      <c r="L93" s="836"/>
      <c r="M93" s="836"/>
      <c r="N93" s="485"/>
    </row>
    <row r="94" spans="1:14" ht="18.75" customHeight="1">
      <c r="A94" s="4291"/>
      <c r="B94" s="241" t="s">
        <v>771</v>
      </c>
      <c r="C94" s="4185" t="s">
        <v>523</v>
      </c>
      <c r="D94" s="4186"/>
      <c r="E94" s="4186"/>
      <c r="F94" s="4195"/>
      <c r="G94" s="724">
        <v>7.2</v>
      </c>
      <c r="H94" s="725" t="s">
        <v>212</v>
      </c>
      <c r="I94" s="727">
        <v>0.2</v>
      </c>
      <c r="J94" s="727">
        <v>0.25</v>
      </c>
      <c r="K94" s="727">
        <v>0.35</v>
      </c>
      <c r="L94" s="727">
        <v>0.45</v>
      </c>
      <c r="M94" s="727">
        <v>0.35</v>
      </c>
      <c r="N94" s="485"/>
    </row>
    <row r="95" spans="1:14" ht="18.75">
      <c r="A95" s="4291"/>
      <c r="B95" s="837"/>
      <c r="C95" s="729"/>
      <c r="D95" s="729"/>
      <c r="E95" s="729"/>
      <c r="F95" s="480"/>
      <c r="G95" s="480"/>
      <c r="H95" s="480"/>
      <c r="I95" s="480"/>
      <c r="J95" s="480"/>
      <c r="K95" s="480"/>
      <c r="L95" s="480"/>
      <c r="M95" s="480"/>
      <c r="N95" s="485"/>
    </row>
    <row r="96" spans="1:14">
      <c r="A96" s="4291"/>
      <c r="B96" s="4210" t="s">
        <v>622</v>
      </c>
      <c r="C96" s="4211"/>
      <c r="D96" s="4211"/>
      <c r="E96" s="4211"/>
      <c r="F96" s="4211"/>
      <c r="G96" s="4211"/>
      <c r="H96" s="4211"/>
      <c r="I96" s="4211"/>
      <c r="J96" s="4211"/>
      <c r="K96" s="4211"/>
      <c r="L96" s="4211"/>
      <c r="M96" s="4211"/>
      <c r="N96" s="4212"/>
    </row>
    <row r="97" spans="1:14" ht="15.75">
      <c r="A97" s="4291"/>
      <c r="B97" s="4187" t="s">
        <v>701</v>
      </c>
      <c r="C97" s="4188"/>
      <c r="D97" s="4188"/>
      <c r="E97" s="4188"/>
      <c r="F97" s="4188"/>
      <c r="G97" s="4188"/>
      <c r="H97" s="4188"/>
      <c r="I97" s="4188"/>
      <c r="J97" s="4188"/>
      <c r="K97" s="4188"/>
      <c r="L97" s="4188"/>
      <c r="M97" s="4188"/>
      <c r="N97" s="4189"/>
    </row>
    <row r="98" spans="1:14">
      <c r="A98" s="4291"/>
      <c r="B98" s="838"/>
      <c r="C98" s="502"/>
      <c r="D98" s="502"/>
      <c r="E98" s="502"/>
      <c r="F98" s="502"/>
      <c r="G98" s="502"/>
      <c r="H98" s="502"/>
      <c r="I98" s="502"/>
      <c r="J98" s="502"/>
      <c r="K98" s="502"/>
      <c r="L98" s="502"/>
      <c r="M98" s="502"/>
      <c r="N98" s="503"/>
    </row>
    <row r="99" spans="1:14" ht="15.75">
      <c r="A99" s="4291"/>
      <c r="B99" s="4267" t="s">
        <v>675</v>
      </c>
      <c r="C99" s="839"/>
      <c r="D99" s="840"/>
      <c r="E99" s="840"/>
      <c r="F99" s="840"/>
      <c r="G99" s="841"/>
      <c r="H99" s="502"/>
      <c r="I99" s="842" t="s">
        <v>785</v>
      </c>
      <c r="J99" s="843">
        <f>B28</f>
        <v>27</v>
      </c>
      <c r="K99" s="502"/>
      <c r="L99" s="502"/>
      <c r="M99" s="502"/>
      <c r="N99" s="503"/>
    </row>
    <row r="100" spans="1:14" ht="15.75">
      <c r="A100" s="4291"/>
      <c r="B100" s="4267"/>
      <c r="C100" s="839"/>
      <c r="D100" s="839" t="s">
        <v>786</v>
      </c>
      <c r="E100" s="840"/>
      <c r="F100" s="840"/>
      <c r="G100" s="841"/>
      <c r="H100" s="502"/>
      <c r="I100" s="502"/>
      <c r="J100" s="502"/>
      <c r="K100" s="502"/>
      <c r="L100" s="502"/>
      <c r="M100" s="502"/>
      <c r="N100" s="503"/>
    </row>
    <row r="101" spans="1:14" ht="15.75">
      <c r="A101" s="4291"/>
      <c r="B101" s="838"/>
      <c r="C101" s="502"/>
      <c r="D101" s="839" t="s">
        <v>696</v>
      </c>
      <c r="E101" s="502"/>
      <c r="F101" s="502"/>
      <c r="G101" s="502"/>
      <c r="H101" s="502"/>
      <c r="I101" s="502"/>
      <c r="J101" s="502"/>
      <c r="K101" s="502"/>
      <c r="L101" s="502"/>
      <c r="M101" s="502"/>
      <c r="N101" s="503"/>
    </row>
    <row r="102" spans="1:14" ht="15.75">
      <c r="A102" s="4291"/>
      <c r="B102" s="838"/>
      <c r="C102" s="502"/>
      <c r="D102" s="839"/>
      <c r="E102" s="502"/>
      <c r="F102" s="502"/>
      <c r="G102" s="502"/>
      <c r="H102" s="502"/>
      <c r="I102" s="502"/>
      <c r="J102" s="502"/>
      <c r="K102" s="502"/>
      <c r="L102" s="502"/>
      <c r="M102" s="502"/>
      <c r="N102" s="503"/>
    </row>
    <row r="103" spans="1:14" ht="15.75">
      <c r="A103" s="4291"/>
      <c r="B103" s="4268" t="s">
        <v>787</v>
      </c>
      <c r="C103" s="4269"/>
      <c r="D103" s="4269"/>
      <c r="E103" s="4269"/>
      <c r="F103" s="4269"/>
      <c r="G103" s="4269"/>
      <c r="H103" s="4270"/>
      <c r="I103" s="726">
        <v>1</v>
      </c>
      <c r="J103" s="726">
        <v>1.5</v>
      </c>
      <c r="K103" s="726">
        <v>2</v>
      </c>
      <c r="L103" s="726">
        <v>3</v>
      </c>
      <c r="M103" s="844">
        <v>2</v>
      </c>
      <c r="N103" s="503"/>
    </row>
    <row r="104" spans="1:14">
      <c r="A104" s="4291"/>
      <c r="B104" s="838"/>
      <c r="C104" s="502"/>
      <c r="D104" s="502"/>
      <c r="E104" s="502"/>
      <c r="F104" s="502"/>
      <c r="G104" s="502"/>
      <c r="H104" s="502"/>
      <c r="I104" s="502"/>
      <c r="J104" s="502"/>
      <c r="K104" s="502"/>
      <c r="L104" s="502"/>
      <c r="M104" s="502"/>
      <c r="N104" s="503"/>
    </row>
    <row r="105" spans="1:14" ht="15.75" customHeight="1">
      <c r="A105" s="4291"/>
      <c r="B105" s="4267" t="s">
        <v>673</v>
      </c>
      <c r="C105" s="4271" t="s">
        <v>695</v>
      </c>
      <c r="D105" s="4271"/>
      <c r="E105" s="4271"/>
      <c r="F105" s="4271"/>
      <c r="G105" s="4272"/>
      <c r="H105" s="4179" t="s">
        <v>699</v>
      </c>
      <c r="I105" s="4180"/>
      <c r="J105" s="502"/>
      <c r="K105" s="502"/>
      <c r="L105" s="502"/>
      <c r="M105" s="502"/>
      <c r="N105" s="503"/>
    </row>
    <row r="106" spans="1:14">
      <c r="A106" s="4291"/>
      <c r="B106" s="4267"/>
      <c r="C106" s="4271"/>
      <c r="D106" s="4271"/>
      <c r="E106" s="4271"/>
      <c r="F106" s="4271"/>
      <c r="G106" s="4272"/>
      <c r="H106" s="4181" t="s">
        <v>698</v>
      </c>
      <c r="I106" s="4182"/>
      <c r="J106" s="502"/>
      <c r="K106" s="502"/>
      <c r="L106" s="502"/>
      <c r="M106" s="502"/>
      <c r="N106" s="503"/>
    </row>
    <row r="107" spans="1:14">
      <c r="A107" s="4291"/>
      <c r="B107" s="4267"/>
      <c r="C107" s="4271"/>
      <c r="D107" s="4271"/>
      <c r="E107" s="4271"/>
      <c r="F107" s="4271"/>
      <c r="G107" s="4272"/>
      <c r="H107" s="4183"/>
      <c r="I107" s="4184"/>
      <c r="J107" s="502"/>
      <c r="K107" s="502"/>
      <c r="L107" s="502"/>
      <c r="M107" s="502"/>
      <c r="N107" s="503"/>
    </row>
    <row r="108" spans="1:14">
      <c r="A108" s="4291"/>
      <c r="B108" s="838"/>
      <c r="C108" s="502"/>
      <c r="D108" s="502"/>
      <c r="E108" s="502"/>
      <c r="F108" s="502"/>
      <c r="G108" s="502"/>
      <c r="H108" s="502"/>
      <c r="I108" s="502"/>
      <c r="J108" s="502"/>
      <c r="K108" s="502"/>
      <c r="L108" s="502"/>
      <c r="M108" s="502"/>
      <c r="N108" s="503"/>
    </row>
    <row r="109" spans="1:14">
      <c r="A109" s="4291"/>
      <c r="B109" s="838"/>
      <c r="C109" s="502"/>
      <c r="D109" s="502"/>
      <c r="E109" s="502"/>
      <c r="F109" s="502"/>
      <c r="G109" s="4277" t="s">
        <v>318</v>
      </c>
      <c r="H109" s="4179" t="s">
        <v>699</v>
      </c>
      <c r="I109" s="4180"/>
      <c r="J109" s="502"/>
      <c r="K109" s="4179" t="s">
        <v>699</v>
      </c>
      <c r="L109" s="4180"/>
      <c r="M109" s="502"/>
      <c r="N109" s="503"/>
    </row>
    <row r="110" spans="1:14">
      <c r="A110" s="4291"/>
      <c r="B110" s="838"/>
      <c r="C110" s="502"/>
      <c r="D110" s="502"/>
      <c r="E110" s="502"/>
      <c r="F110" s="502"/>
      <c r="G110" s="4277"/>
      <c r="H110" s="4181" t="s">
        <v>694</v>
      </c>
      <c r="I110" s="4182"/>
      <c r="J110" s="502"/>
      <c r="K110" s="4181" t="s">
        <v>693</v>
      </c>
      <c r="L110" s="4182"/>
      <c r="M110" s="502"/>
      <c r="N110" s="503"/>
    </row>
    <row r="111" spans="1:14">
      <c r="A111" s="4291"/>
      <c r="B111" s="838"/>
      <c r="C111" s="502"/>
      <c r="D111" s="502"/>
      <c r="E111" s="502"/>
      <c r="F111" s="502"/>
      <c r="G111" s="502"/>
      <c r="H111" s="4183"/>
      <c r="I111" s="4184"/>
      <c r="J111" s="502"/>
      <c r="K111" s="4183"/>
      <c r="L111" s="4184"/>
      <c r="M111" s="502"/>
      <c r="N111" s="503"/>
    </row>
    <row r="112" spans="1:14">
      <c r="A112" s="4291"/>
      <c r="B112" s="838"/>
      <c r="C112" s="502"/>
      <c r="D112" s="502"/>
      <c r="E112" s="502"/>
      <c r="F112" s="502"/>
      <c r="G112" s="502"/>
      <c r="H112" s="502"/>
      <c r="I112" s="502"/>
      <c r="J112" s="502"/>
      <c r="K112" s="502"/>
      <c r="L112" s="502"/>
      <c r="M112" s="502"/>
      <c r="N112" s="503"/>
    </row>
    <row r="113" spans="1:14" ht="15.75">
      <c r="A113" s="4291"/>
      <c r="B113" s="845" t="s">
        <v>669</v>
      </c>
      <c r="C113" s="846"/>
      <c r="D113" s="847"/>
      <c r="E113" s="847"/>
      <c r="F113" s="847"/>
      <c r="G113" s="848" t="s">
        <v>788</v>
      </c>
      <c r="H113" s="847">
        <f>B23</f>
        <v>23</v>
      </c>
      <c r="I113" s="847"/>
      <c r="J113" s="502"/>
      <c r="K113" s="502"/>
      <c r="L113" s="502"/>
      <c r="M113" s="502"/>
      <c r="N113" s="503"/>
    </row>
    <row r="114" spans="1:14">
      <c r="A114" s="4291"/>
      <c r="B114" s="838"/>
      <c r="C114" s="502"/>
      <c r="D114" s="502"/>
      <c r="E114" s="502"/>
      <c r="F114" s="502"/>
      <c r="G114" s="502"/>
      <c r="H114" s="502"/>
      <c r="I114" s="502"/>
      <c r="J114" s="502"/>
      <c r="K114" s="502"/>
      <c r="L114" s="502"/>
      <c r="M114" s="502"/>
      <c r="N114" s="503"/>
    </row>
    <row r="115" spans="1:14" ht="18.75">
      <c r="A115" s="4291"/>
      <c r="B115" s="849"/>
      <c r="C115" s="850"/>
      <c r="D115" s="729"/>
      <c r="E115" s="729"/>
      <c r="F115" s="729"/>
      <c r="G115" s="729"/>
      <c r="H115" s="480"/>
      <c r="I115" s="851" t="s">
        <v>245</v>
      </c>
      <c r="J115" s="852" t="s">
        <v>156</v>
      </c>
      <c r="K115" s="852" t="s">
        <v>157</v>
      </c>
      <c r="L115" s="853" t="s">
        <v>158</v>
      </c>
      <c r="M115" s="853" t="s">
        <v>35</v>
      </c>
      <c r="N115" s="854" t="s">
        <v>409</v>
      </c>
    </row>
    <row r="116" spans="1:14" ht="15.75" customHeight="1">
      <c r="A116" s="4291"/>
      <c r="B116" s="4274" t="s">
        <v>610</v>
      </c>
      <c r="C116" s="4275"/>
      <c r="D116" s="4275"/>
      <c r="E116" s="4275"/>
      <c r="F116" s="4275"/>
      <c r="G116" s="4275"/>
      <c r="H116" s="4275"/>
      <c r="I116" s="4275"/>
      <c r="J116" s="4275"/>
      <c r="K116" s="4275"/>
      <c r="L116" s="4275"/>
      <c r="M116" s="4275"/>
      <c r="N116" s="4276"/>
    </row>
    <row r="117" spans="1:14">
      <c r="A117" s="4291"/>
      <c r="B117" s="3987"/>
      <c r="C117" s="3988"/>
      <c r="D117" s="3988"/>
      <c r="E117" s="3988"/>
      <c r="F117" s="3988"/>
      <c r="G117" s="3988"/>
      <c r="H117" s="3988"/>
      <c r="I117" s="3988"/>
      <c r="J117" s="3988"/>
      <c r="K117" s="3988"/>
      <c r="L117" s="3988"/>
      <c r="M117" s="3988"/>
      <c r="N117" s="3989"/>
    </row>
    <row r="118" spans="1:14" ht="15.75">
      <c r="A118" s="4291"/>
      <c r="B118" s="4187" t="s">
        <v>789</v>
      </c>
      <c r="C118" s="4188"/>
      <c r="D118" s="4188"/>
      <c r="E118" s="4188"/>
      <c r="F118" s="4188"/>
      <c r="G118" s="4188"/>
      <c r="H118" s="4188"/>
      <c r="I118" s="4188"/>
      <c r="J118" s="4188"/>
      <c r="K118" s="4188"/>
      <c r="L118" s="4188"/>
      <c r="M118" s="4188"/>
      <c r="N118" s="4189"/>
    </row>
    <row r="119" spans="1:14">
      <c r="A119" s="4291"/>
      <c r="B119" s="855"/>
      <c r="C119" s="856"/>
      <c r="D119" s="856"/>
      <c r="E119" s="856"/>
      <c r="F119" s="856"/>
      <c r="G119" s="856"/>
      <c r="H119" s="856"/>
      <c r="I119" s="856"/>
      <c r="J119" s="856"/>
      <c r="K119" s="856"/>
      <c r="L119" s="856"/>
      <c r="M119" s="856"/>
      <c r="N119" s="857"/>
    </row>
    <row r="120" spans="1:14">
      <c r="A120" s="4291"/>
      <c r="B120" s="855"/>
      <c r="C120" s="4292" t="s">
        <v>790</v>
      </c>
      <c r="D120" s="4294" t="s">
        <v>757</v>
      </c>
      <c r="E120" s="4296" t="s">
        <v>791</v>
      </c>
      <c r="F120" s="4298" t="s">
        <v>792</v>
      </c>
      <c r="G120" s="4300" t="s">
        <v>59</v>
      </c>
      <c r="H120" s="4069" t="s">
        <v>737</v>
      </c>
      <c r="I120" s="4303" t="s">
        <v>625</v>
      </c>
      <c r="J120" s="4305" t="s">
        <v>709</v>
      </c>
      <c r="K120" s="4307" t="s">
        <v>738</v>
      </c>
      <c r="L120" s="4303" t="s">
        <v>625</v>
      </c>
      <c r="M120" s="4303" t="s">
        <v>709</v>
      </c>
      <c r="N120" s="4102" t="s">
        <v>739</v>
      </c>
    </row>
    <row r="121" spans="1:14">
      <c r="A121" s="4291"/>
      <c r="B121" s="855"/>
      <c r="C121" s="4292"/>
      <c r="D121" s="4294"/>
      <c r="E121" s="4296"/>
      <c r="F121" s="4298"/>
      <c r="G121" s="4300"/>
      <c r="H121" s="4069"/>
      <c r="I121" s="4303"/>
      <c r="J121" s="4305"/>
      <c r="K121" s="4307"/>
      <c r="L121" s="4303"/>
      <c r="M121" s="4303"/>
      <c r="N121" s="4102"/>
    </row>
    <row r="122" spans="1:14">
      <c r="A122" s="4291"/>
      <c r="B122" s="855"/>
      <c r="C122" s="4293"/>
      <c r="D122" s="4295"/>
      <c r="E122" s="4297"/>
      <c r="F122" s="4299"/>
      <c r="G122" s="4301"/>
      <c r="H122" s="4302"/>
      <c r="I122" s="4304"/>
      <c r="J122" s="4306"/>
      <c r="K122" s="4308"/>
      <c r="L122" s="4304"/>
      <c r="M122" s="4304"/>
      <c r="N122" s="4273"/>
    </row>
    <row r="123" spans="1:14" ht="15.75">
      <c r="A123" s="4291"/>
      <c r="B123" s="855"/>
      <c r="C123" s="858" t="s">
        <v>793</v>
      </c>
      <c r="D123" s="260">
        <v>6</v>
      </c>
      <c r="E123" s="261">
        <v>113</v>
      </c>
      <c r="F123" s="262">
        <v>0.08</v>
      </c>
      <c r="G123" s="263">
        <f>F123*E123</f>
        <v>9.0400000000000009</v>
      </c>
      <c r="H123" s="264">
        <f>INT(E123/D123)</f>
        <v>18</v>
      </c>
      <c r="I123" s="265">
        <f>IF(F123*D123&gt;G123,0,F123*D123)</f>
        <v>0.48</v>
      </c>
      <c r="J123" s="266">
        <f>H123*D123</f>
        <v>108</v>
      </c>
      <c r="K123" s="264">
        <f>ROUNDUP((E123/D123)-INT(E123/D123),0)</f>
        <v>1</v>
      </c>
      <c r="L123" s="265">
        <f>(F123*E123)-(F123*D123)*H123</f>
        <v>0.40000000000000036</v>
      </c>
      <c r="M123" s="267">
        <f>L123/F123</f>
        <v>5.0000000000000044</v>
      </c>
      <c r="N123" s="268">
        <f>H123+K123</f>
        <v>19</v>
      </c>
    </row>
    <row r="124" spans="1:14" ht="15.75">
      <c r="A124" s="4291"/>
      <c r="B124" s="855"/>
      <c r="C124" s="859" t="s">
        <v>794</v>
      </c>
      <c r="D124" s="260">
        <v>12</v>
      </c>
      <c r="E124" s="261">
        <v>274</v>
      </c>
      <c r="F124" s="269">
        <v>0.08</v>
      </c>
      <c r="G124" s="263">
        <f t="shared" ref="G124:G127" si="10">F124*E124</f>
        <v>21.92</v>
      </c>
      <c r="H124" s="264">
        <f t="shared" ref="H124:H127" si="11">INT(E124/D124)</f>
        <v>22</v>
      </c>
      <c r="I124" s="265">
        <f t="shared" ref="I124:I127" si="12">IF(F124*D124&gt;G124,0,F124*D124)</f>
        <v>0.96</v>
      </c>
      <c r="J124" s="266">
        <f t="shared" ref="J124:J127" si="13">H124*D124</f>
        <v>264</v>
      </c>
      <c r="K124" s="264">
        <f t="shared" ref="K124:K127" si="14">ROUNDUP((E124/D124)-INT(E124/D124),0)</f>
        <v>1</v>
      </c>
      <c r="L124" s="265">
        <f t="shared" ref="L124:L127" si="15">(F124*E124)-(F124*D124)*H124</f>
        <v>0.80000000000000426</v>
      </c>
      <c r="M124" s="267">
        <f t="shared" ref="M124:M127" si="16">L124/F124</f>
        <v>10.000000000000053</v>
      </c>
      <c r="N124" s="268">
        <f t="shared" ref="N124:N127" si="17">H124+K124</f>
        <v>23</v>
      </c>
    </row>
    <row r="125" spans="1:14" ht="15.75">
      <c r="A125" s="4291"/>
      <c r="B125" s="855"/>
      <c r="C125" s="860" t="s">
        <v>675</v>
      </c>
      <c r="D125" s="260">
        <v>2</v>
      </c>
      <c r="E125" s="261">
        <v>81</v>
      </c>
      <c r="F125" s="270">
        <v>0.08</v>
      </c>
      <c r="G125" s="263">
        <f t="shared" si="10"/>
        <v>6.48</v>
      </c>
      <c r="H125" s="264">
        <f t="shared" si="11"/>
        <v>40</v>
      </c>
      <c r="I125" s="265">
        <f t="shared" si="12"/>
        <v>0.16</v>
      </c>
      <c r="J125" s="266">
        <f t="shared" si="13"/>
        <v>80</v>
      </c>
      <c r="K125" s="264">
        <f t="shared" si="14"/>
        <v>1</v>
      </c>
      <c r="L125" s="265">
        <f t="shared" si="15"/>
        <v>8.0000000000000071E-2</v>
      </c>
      <c r="M125" s="267">
        <f t="shared" si="16"/>
        <v>1.0000000000000009</v>
      </c>
      <c r="N125" s="268">
        <f t="shared" si="17"/>
        <v>41</v>
      </c>
    </row>
    <row r="126" spans="1:14" ht="15.75">
      <c r="A126" s="4291"/>
      <c r="B126" s="855"/>
      <c r="C126" s="861" t="s">
        <v>795</v>
      </c>
      <c r="D126" s="260">
        <v>1</v>
      </c>
      <c r="E126" s="261">
        <v>16</v>
      </c>
      <c r="F126" s="271">
        <v>0.08</v>
      </c>
      <c r="G126" s="263">
        <f t="shared" si="10"/>
        <v>1.28</v>
      </c>
      <c r="H126" s="264">
        <f t="shared" si="11"/>
        <v>16</v>
      </c>
      <c r="I126" s="265">
        <f t="shared" si="12"/>
        <v>0.08</v>
      </c>
      <c r="J126" s="266">
        <f t="shared" si="13"/>
        <v>16</v>
      </c>
      <c r="K126" s="264">
        <f t="shared" si="14"/>
        <v>0</v>
      </c>
      <c r="L126" s="265">
        <f t="shared" si="15"/>
        <v>0</v>
      </c>
      <c r="M126" s="267">
        <f t="shared" si="16"/>
        <v>0</v>
      </c>
      <c r="N126" s="268">
        <f t="shared" si="17"/>
        <v>16</v>
      </c>
    </row>
    <row r="127" spans="1:14" ht="15.75">
      <c r="A127" s="4291"/>
      <c r="B127" s="855"/>
      <c r="C127" s="862" t="s">
        <v>796</v>
      </c>
      <c r="D127" s="260">
        <v>4</v>
      </c>
      <c r="E127" s="261">
        <v>49</v>
      </c>
      <c r="F127" s="272">
        <v>0.08</v>
      </c>
      <c r="G127" s="263">
        <f t="shared" si="10"/>
        <v>3.92</v>
      </c>
      <c r="H127" s="264">
        <f t="shared" si="11"/>
        <v>12</v>
      </c>
      <c r="I127" s="265">
        <f t="shared" si="12"/>
        <v>0.32</v>
      </c>
      <c r="J127" s="266">
        <f t="shared" si="13"/>
        <v>48</v>
      </c>
      <c r="K127" s="264">
        <f t="shared" si="14"/>
        <v>1</v>
      </c>
      <c r="L127" s="265">
        <f t="shared" si="15"/>
        <v>8.0000000000000071E-2</v>
      </c>
      <c r="M127" s="267">
        <f t="shared" si="16"/>
        <v>1.0000000000000009</v>
      </c>
      <c r="N127" s="268">
        <f t="shared" si="17"/>
        <v>13</v>
      </c>
    </row>
    <row r="128" spans="1:14">
      <c r="A128" s="4291"/>
      <c r="B128" s="863"/>
      <c r="C128" s="864"/>
      <c r="D128" s="865" t="s">
        <v>570</v>
      </c>
      <c r="E128" s="866" t="s">
        <v>569</v>
      </c>
      <c r="F128" s="865" t="s">
        <v>602</v>
      </c>
      <c r="G128" s="856"/>
      <c r="H128" s="856"/>
      <c r="I128" s="856"/>
      <c r="J128" s="856"/>
      <c r="K128" s="856"/>
      <c r="L128" s="856"/>
      <c r="M128" s="856"/>
      <c r="N128" s="857"/>
    </row>
    <row r="129" spans="1:23">
      <c r="A129" s="4291"/>
      <c r="B129" s="863"/>
      <c r="C129" s="865"/>
      <c r="D129" s="865"/>
      <c r="E129" s="856"/>
      <c r="F129" s="865"/>
      <c r="G129" s="856"/>
      <c r="H129" s="856"/>
      <c r="I129" s="856"/>
      <c r="J129" s="856"/>
      <c r="K129" s="856"/>
      <c r="L129" s="856"/>
      <c r="M129" s="856"/>
      <c r="N129" s="857"/>
    </row>
    <row r="130" spans="1:23">
      <c r="A130" s="4291"/>
      <c r="B130" s="863"/>
      <c r="C130" s="867" t="s">
        <v>570</v>
      </c>
      <c r="D130" s="868" t="s">
        <v>797</v>
      </c>
      <c r="E130" s="856"/>
      <c r="F130" s="865"/>
      <c r="G130" s="856"/>
      <c r="H130" s="856"/>
      <c r="I130" s="856"/>
      <c r="J130" s="856"/>
      <c r="K130" s="856"/>
      <c r="L130" s="856"/>
      <c r="M130" s="856"/>
      <c r="N130" s="857"/>
    </row>
    <row r="131" spans="1:23">
      <c r="A131" s="4291"/>
      <c r="B131" s="863"/>
      <c r="C131" s="867" t="s">
        <v>569</v>
      </c>
      <c r="D131" s="868" t="s">
        <v>798</v>
      </c>
      <c r="E131" s="856"/>
      <c r="F131" s="865"/>
      <c r="G131" s="856"/>
      <c r="H131" s="856"/>
      <c r="I131" s="856"/>
      <c r="J131" s="856"/>
      <c r="K131" s="856"/>
      <c r="L131" s="856"/>
      <c r="M131" s="856"/>
      <c r="N131" s="857"/>
    </row>
    <row r="132" spans="1:23">
      <c r="A132" s="4291"/>
      <c r="B132" s="855"/>
      <c r="C132" s="867" t="s">
        <v>602</v>
      </c>
      <c r="D132" s="868" t="s">
        <v>799</v>
      </c>
      <c r="E132" s="856"/>
      <c r="F132" s="856"/>
      <c r="G132" s="856"/>
      <c r="H132" s="856"/>
      <c r="I132" s="856"/>
      <c r="J132" s="856"/>
      <c r="K132" s="856"/>
      <c r="L132" s="856"/>
      <c r="M132" s="856"/>
      <c r="N132" s="857"/>
    </row>
    <row r="133" spans="1:23">
      <c r="A133" s="4291"/>
      <c r="B133" s="855"/>
      <c r="C133" s="856"/>
      <c r="D133" s="856"/>
      <c r="E133" s="856"/>
      <c r="F133" s="856"/>
      <c r="G133" s="856"/>
      <c r="H133" s="856"/>
      <c r="I133" s="856"/>
      <c r="J133" s="856"/>
      <c r="K133" s="856"/>
      <c r="L133" s="856"/>
      <c r="M133" s="856"/>
      <c r="N133" s="857"/>
    </row>
    <row r="134" spans="1:23">
      <c r="A134" s="4291"/>
      <c r="B134" s="855"/>
      <c r="C134" s="856"/>
      <c r="D134" s="856"/>
      <c r="E134" s="856"/>
      <c r="F134" s="856"/>
      <c r="G134" s="856"/>
      <c r="H134" s="856"/>
      <c r="I134" s="856"/>
      <c r="J134" s="856"/>
      <c r="K134" s="856"/>
      <c r="L134" s="856"/>
      <c r="M134" s="856"/>
      <c r="N134" s="857"/>
    </row>
    <row r="135" spans="1:23">
      <c r="A135" s="4291"/>
      <c r="B135" s="552" t="s">
        <v>609</v>
      </c>
      <c r="C135" s="3990" t="str">
        <f ca="1">CELL("nomfichier")</f>
        <v>D:\Données\1.UPRT\0-UPRT.fait\uprt-php\www\mesimages\fichiers-uprt\ff-fiches-fabrication\ff-fiches-fabrication-maj-08-2020\[ff-5-B.collectivite-conditionnement-gastronormes.xlsx]complément</v>
      </c>
      <c r="D135" s="3990"/>
      <c r="E135" s="3990"/>
      <c r="F135" s="3990"/>
      <c r="G135" s="3990"/>
      <c r="H135" s="3990"/>
      <c r="I135" s="3990"/>
      <c r="J135" s="3990"/>
      <c r="K135" s="3990"/>
      <c r="L135" s="3990"/>
      <c r="M135" s="3990"/>
      <c r="N135" s="3991"/>
    </row>
    <row r="136" spans="1:23" ht="15.75">
      <c r="A136" s="4291"/>
      <c r="B136" s="561" t="s">
        <v>608</v>
      </c>
      <c r="C136" s="3962" t="s">
        <v>607</v>
      </c>
      <c r="D136" s="3962"/>
      <c r="E136" s="3962"/>
      <c r="F136" s="3962"/>
      <c r="G136" s="3962"/>
      <c r="H136" s="3962"/>
      <c r="I136" s="3962"/>
      <c r="J136" s="3962"/>
      <c r="K136" s="3962"/>
      <c r="L136" s="3962"/>
      <c r="M136" s="3962"/>
      <c r="N136" s="3963"/>
      <c r="Q136" s="869"/>
    </row>
    <row r="137" spans="1:23" ht="16.5" thickBot="1">
      <c r="A137" s="4291"/>
      <c r="B137" s="3964" t="s">
        <v>568</v>
      </c>
      <c r="C137" s="3965"/>
      <c r="D137" s="3965"/>
      <c r="E137" s="3965"/>
      <c r="F137" s="3965"/>
      <c r="G137" s="3965"/>
      <c r="H137" s="3965"/>
      <c r="I137" s="3965"/>
      <c r="J137" s="3965"/>
      <c r="K137" s="3965"/>
      <c r="L137" s="3965"/>
      <c r="M137" s="3965"/>
      <c r="N137" s="3966"/>
      <c r="Q137" s="869"/>
    </row>
    <row r="138" spans="1:23" ht="76.5" customHeight="1">
      <c r="A138" s="480"/>
      <c r="B138" s="480"/>
      <c r="C138" s="480"/>
      <c r="D138" s="480"/>
      <c r="E138" s="480"/>
      <c r="F138" s="480"/>
      <c r="G138" s="480"/>
      <c r="H138" s="480"/>
      <c r="I138" s="480"/>
      <c r="J138" s="480"/>
      <c r="K138" s="480"/>
      <c r="L138" s="480"/>
      <c r="M138" s="480"/>
      <c r="N138" s="480"/>
    </row>
    <row r="139" spans="1:23" ht="15" customHeight="1">
      <c r="A139" s="203"/>
      <c r="B139" s="203"/>
      <c r="C139" s="203"/>
      <c r="D139" s="203"/>
      <c r="E139" s="203"/>
      <c r="F139" s="203"/>
      <c r="G139" s="203"/>
      <c r="H139" s="203"/>
      <c r="I139" s="203"/>
      <c r="J139" s="203"/>
      <c r="K139" s="203"/>
      <c r="L139" s="203"/>
      <c r="M139" s="203"/>
      <c r="N139" s="204" t="s">
        <v>601</v>
      </c>
      <c r="O139" s="480"/>
      <c r="P139" s="204" t="s">
        <v>601</v>
      </c>
      <c r="Q139" s="4178" t="s">
        <v>815</v>
      </c>
      <c r="R139" s="4178"/>
      <c r="S139" s="4178"/>
      <c r="T139" s="4178"/>
      <c r="U139" s="4178"/>
      <c r="V139" s="4178"/>
      <c r="W139" s="4178"/>
    </row>
    <row r="140" spans="1:23" ht="23.25">
      <c r="A140" s="203"/>
      <c r="B140" s="4315" t="s">
        <v>720</v>
      </c>
      <c r="C140" s="4315"/>
      <c r="D140" s="4315"/>
      <c r="E140" s="4315"/>
      <c r="F140" s="4315"/>
      <c r="G140" s="4315"/>
      <c r="H140" s="4315"/>
      <c r="I140" s="4315"/>
      <c r="J140" s="4315"/>
      <c r="K140" s="4315"/>
      <c r="L140" s="4315"/>
      <c r="M140" s="4315"/>
      <c r="N140" s="4050" t="s">
        <v>1462</v>
      </c>
      <c r="O140" s="480"/>
      <c r="P140" s="4050" t="s">
        <v>1462</v>
      </c>
      <c r="Q140" s="4178"/>
      <c r="R140" s="4178"/>
      <c r="S140" s="4178"/>
      <c r="T140" s="4178"/>
      <c r="U140" s="4178"/>
      <c r="V140" s="4178"/>
      <c r="W140" s="4178"/>
    </row>
    <row r="141" spans="1:23" ht="15" customHeight="1">
      <c r="A141" s="69"/>
      <c r="B141" s="69"/>
      <c r="C141" s="69"/>
      <c r="D141" s="69"/>
      <c r="E141" s="69"/>
      <c r="F141" s="69"/>
      <c r="G141" s="69"/>
      <c r="H141" s="69"/>
      <c r="I141" s="69"/>
      <c r="J141" s="69"/>
      <c r="K141" s="69"/>
      <c r="L141" s="69"/>
      <c r="M141" s="69"/>
      <c r="N141" s="4051"/>
      <c r="O141" s="480"/>
      <c r="P141" s="4051"/>
      <c r="Q141" s="4178"/>
      <c r="R141" s="4178"/>
      <c r="S141" s="4178"/>
      <c r="T141" s="4178"/>
      <c r="U141" s="4178"/>
      <c r="V141" s="4178"/>
      <c r="W141" s="4178"/>
    </row>
    <row r="142" spans="1:23">
      <c r="A142" s="480"/>
      <c r="B142" s="480"/>
      <c r="C142" s="480"/>
      <c r="D142" s="480"/>
      <c r="E142" s="480"/>
      <c r="F142" s="480"/>
      <c r="G142" s="480"/>
      <c r="H142" s="480"/>
      <c r="I142" s="480"/>
      <c r="J142" s="480"/>
      <c r="K142" s="480"/>
      <c r="L142" s="480"/>
      <c r="M142" s="480"/>
      <c r="N142" s="480"/>
    </row>
    <row r="143" spans="1:23" ht="15.75" customHeight="1">
      <c r="A143" s="4245" t="s">
        <v>653</v>
      </c>
      <c r="B143" s="4246"/>
      <c r="C143" s="4246"/>
      <c r="D143" s="4246"/>
      <c r="E143" s="4246"/>
      <c r="F143" s="4246"/>
      <c r="G143" s="4246"/>
      <c r="H143" s="4246"/>
      <c r="I143" s="4246"/>
      <c r="J143" s="4246"/>
      <c r="K143" s="4246"/>
      <c r="L143" s="4246"/>
      <c r="M143" s="4246"/>
      <c r="N143" s="4246"/>
      <c r="Q143" s="869"/>
    </row>
    <row r="144" spans="1:23" ht="15.75" customHeight="1">
      <c r="A144" s="4245"/>
      <c r="B144" s="4246"/>
      <c r="C144" s="4246"/>
      <c r="D144" s="4246"/>
      <c r="E144" s="4246"/>
      <c r="F144" s="4246"/>
      <c r="G144" s="4246"/>
      <c r="H144" s="4246"/>
      <c r="I144" s="4246"/>
      <c r="J144" s="4246"/>
      <c r="K144" s="4246"/>
      <c r="L144" s="4246"/>
      <c r="M144" s="4246"/>
      <c r="N144" s="4246"/>
      <c r="Q144" s="869"/>
    </row>
    <row r="145" spans="1:29" ht="15.75" thickBot="1"/>
    <row r="146" spans="1:29" ht="15" customHeight="1">
      <c r="A146" s="4009" t="s">
        <v>550</v>
      </c>
      <c r="B146" s="3953" t="s">
        <v>665</v>
      </c>
      <c r="C146" s="3954"/>
      <c r="D146" s="3954"/>
      <c r="E146" s="3954"/>
      <c r="F146" s="3954"/>
      <c r="G146" s="3954"/>
      <c r="H146" s="3954"/>
      <c r="I146" s="3954"/>
      <c r="J146" s="3954"/>
      <c r="K146" s="3954"/>
      <c r="L146" s="3954"/>
      <c r="M146" s="3954"/>
      <c r="N146" s="3957">
        <v>2</v>
      </c>
      <c r="P146" s="4009" t="s">
        <v>550</v>
      </c>
      <c r="Q146" s="3953" t="s">
        <v>665</v>
      </c>
      <c r="R146" s="3954"/>
      <c r="S146" s="3954"/>
      <c r="T146" s="3954"/>
      <c r="U146" s="3954"/>
      <c r="V146" s="3954"/>
      <c r="W146" s="3954"/>
      <c r="X146" s="3954"/>
      <c r="Y146" s="3954"/>
      <c r="Z146" s="3954"/>
      <c r="AA146" s="3954"/>
      <c r="AB146" s="3954"/>
      <c r="AC146" s="3957">
        <v>2</v>
      </c>
    </row>
    <row r="147" spans="1:29">
      <c r="A147" s="4010"/>
      <c r="B147" s="3955"/>
      <c r="C147" s="3956"/>
      <c r="D147" s="3956"/>
      <c r="E147" s="3956"/>
      <c r="F147" s="3956"/>
      <c r="G147" s="3956"/>
      <c r="H147" s="3956"/>
      <c r="I147" s="3956"/>
      <c r="J147" s="3956"/>
      <c r="K147" s="3956"/>
      <c r="L147" s="3956"/>
      <c r="M147" s="3956"/>
      <c r="N147" s="3958"/>
      <c r="P147" s="4010"/>
      <c r="Q147" s="3955"/>
      <c r="R147" s="3956"/>
      <c r="S147" s="3956"/>
      <c r="T147" s="3956"/>
      <c r="U147" s="3956"/>
      <c r="V147" s="3956"/>
      <c r="W147" s="3956"/>
      <c r="X147" s="3956"/>
      <c r="Y147" s="3956"/>
      <c r="Z147" s="3956"/>
      <c r="AA147" s="3956"/>
      <c r="AB147" s="3956"/>
      <c r="AC147" s="3958"/>
    </row>
    <row r="148" spans="1:29" ht="15" customHeight="1">
      <c r="A148" s="4010"/>
      <c r="B148" s="4245" t="str">
        <f>B159</f>
        <v xml:space="preserve">Pavés de saumon </v>
      </c>
      <c r="C148" s="4246"/>
      <c r="D148" s="4246"/>
      <c r="E148" s="4246"/>
      <c r="F148" s="4246"/>
      <c r="G148" s="4246"/>
      <c r="H148" s="4246"/>
      <c r="I148" s="4246"/>
      <c r="J148" s="4246"/>
      <c r="K148" s="4246"/>
      <c r="L148" s="4246"/>
      <c r="M148" s="4246"/>
      <c r="N148" s="4247"/>
      <c r="P148" s="4010"/>
      <c r="Q148" s="4245" t="str">
        <f>Q159</f>
        <v xml:space="preserve">Pavés de saumon </v>
      </c>
      <c r="R148" s="4246"/>
      <c r="S148" s="4246"/>
      <c r="T148" s="4246"/>
      <c r="U148" s="4246"/>
      <c r="V148" s="4246"/>
      <c r="W148" s="4246"/>
      <c r="X148" s="4246"/>
      <c r="Y148" s="4246"/>
      <c r="Z148" s="4246"/>
      <c r="AA148" s="4246"/>
      <c r="AB148" s="4246"/>
      <c r="AC148" s="4247"/>
    </row>
    <row r="149" spans="1:29" ht="15" customHeight="1">
      <c r="A149" s="4010"/>
      <c r="B149" s="4248"/>
      <c r="C149" s="4249"/>
      <c r="D149" s="4249"/>
      <c r="E149" s="4249"/>
      <c r="F149" s="4249"/>
      <c r="G149" s="4249"/>
      <c r="H149" s="4249"/>
      <c r="I149" s="4249"/>
      <c r="J149" s="4249"/>
      <c r="K149" s="4249"/>
      <c r="L149" s="4249"/>
      <c r="M149" s="4249"/>
      <c r="N149" s="4250"/>
      <c r="P149" s="4010"/>
      <c r="Q149" s="4248"/>
      <c r="R149" s="4249"/>
      <c r="S149" s="4249"/>
      <c r="T149" s="4249"/>
      <c r="U149" s="4249"/>
      <c r="V149" s="4249"/>
      <c r="W149" s="4249"/>
      <c r="X149" s="4249"/>
      <c r="Y149" s="4249"/>
      <c r="Z149" s="4249"/>
      <c r="AA149" s="4249"/>
      <c r="AB149" s="4249"/>
      <c r="AC149" s="4250"/>
    </row>
    <row r="150" spans="1:29">
      <c r="A150" s="4234"/>
      <c r="B150" s="4235" t="s">
        <v>711</v>
      </c>
      <c r="C150" s="4236"/>
      <c r="D150" s="4236"/>
      <c r="E150" s="4236"/>
      <c r="F150" s="4236"/>
      <c r="G150" s="4236"/>
      <c r="H150" s="4236"/>
      <c r="I150" s="4236"/>
      <c r="J150" s="4236"/>
      <c r="K150" s="4236"/>
      <c r="L150" s="4236"/>
      <c r="M150" s="4236"/>
      <c r="N150" s="4237"/>
      <c r="P150" s="4393" t="str">
        <f>Q146</f>
        <v>ESTIMATION DU NOMBRE DE CONTENANTS POUR 5 FAMILLES DE CONVIVES</v>
      </c>
      <c r="Q150" s="4235" t="s">
        <v>711</v>
      </c>
      <c r="R150" s="4236"/>
      <c r="S150" s="4236"/>
      <c r="T150" s="4236"/>
      <c r="U150" s="4236"/>
      <c r="V150" s="4236"/>
      <c r="W150" s="4236"/>
      <c r="X150" s="4236"/>
      <c r="Y150" s="4236"/>
      <c r="Z150" s="4236"/>
      <c r="AA150" s="4236"/>
      <c r="AB150" s="4236"/>
      <c r="AC150" s="4237"/>
    </row>
    <row r="151" spans="1:29">
      <c r="A151" s="4234"/>
      <c r="B151" s="4014"/>
      <c r="C151" s="4015"/>
      <c r="D151" s="4015"/>
      <c r="E151" s="4015"/>
      <c r="F151" s="4015"/>
      <c r="G151" s="4015"/>
      <c r="H151" s="4015"/>
      <c r="I151" s="4015"/>
      <c r="J151" s="4015"/>
      <c r="K151" s="4015"/>
      <c r="L151" s="4015"/>
      <c r="M151" s="4015"/>
      <c r="N151" s="4016"/>
      <c r="P151" s="4393"/>
      <c r="Q151" s="4014"/>
      <c r="R151" s="4015"/>
      <c r="S151" s="4015"/>
      <c r="T151" s="4015"/>
      <c r="U151" s="4015"/>
      <c r="V151" s="4015"/>
      <c r="W151" s="4015"/>
      <c r="X151" s="4015"/>
      <c r="Y151" s="4015"/>
      <c r="Z151" s="4015"/>
      <c r="AA151" s="4015"/>
      <c r="AB151" s="4015"/>
      <c r="AC151" s="4016"/>
    </row>
    <row r="152" spans="1:29">
      <c r="A152" s="4234"/>
      <c r="B152" s="4014"/>
      <c r="C152" s="4015"/>
      <c r="D152" s="4015"/>
      <c r="E152" s="4015"/>
      <c r="F152" s="4015"/>
      <c r="G152" s="4015"/>
      <c r="H152" s="4015"/>
      <c r="I152" s="4015"/>
      <c r="J152" s="4015"/>
      <c r="K152" s="4015"/>
      <c r="L152" s="4015"/>
      <c r="M152" s="4015"/>
      <c r="N152" s="4016"/>
      <c r="P152" s="4393"/>
      <c r="Q152" s="4014"/>
      <c r="R152" s="4015"/>
      <c r="S152" s="4015"/>
      <c r="T152" s="4015"/>
      <c r="U152" s="4015"/>
      <c r="V152" s="4015"/>
      <c r="W152" s="4015"/>
      <c r="X152" s="4015"/>
      <c r="Y152" s="4015"/>
      <c r="Z152" s="4015"/>
      <c r="AA152" s="4015"/>
      <c r="AB152" s="4015"/>
      <c r="AC152" s="4016"/>
    </row>
    <row r="153" spans="1:29">
      <c r="A153" s="4234"/>
      <c r="B153" s="4238" t="s">
        <v>719</v>
      </c>
      <c r="C153" s="4239"/>
      <c r="D153" s="4239"/>
      <c r="E153" s="4239"/>
      <c r="F153" s="4239"/>
      <c r="G153" s="4239"/>
      <c r="H153" s="4239"/>
      <c r="I153" s="4239"/>
      <c r="J153" s="4239"/>
      <c r="K153" s="4239"/>
      <c r="L153" s="4239"/>
      <c r="M153" s="4239"/>
      <c r="N153" s="4240"/>
      <c r="P153" s="4393"/>
      <c r="Q153" s="4238" t="s">
        <v>719</v>
      </c>
      <c r="R153" s="4239"/>
      <c r="S153" s="4239"/>
      <c r="T153" s="4239"/>
      <c r="U153" s="4239"/>
      <c r="V153" s="4239"/>
      <c r="W153" s="4239"/>
      <c r="X153" s="4239"/>
      <c r="Y153" s="4239"/>
      <c r="Z153" s="4239"/>
      <c r="AA153" s="4239"/>
      <c r="AB153" s="4239"/>
      <c r="AC153" s="4240"/>
    </row>
    <row r="154" spans="1:29">
      <c r="A154" s="4234"/>
      <c r="B154" s="4238"/>
      <c r="C154" s="4239"/>
      <c r="D154" s="4239"/>
      <c r="E154" s="4239"/>
      <c r="F154" s="4239"/>
      <c r="G154" s="4239"/>
      <c r="H154" s="4239"/>
      <c r="I154" s="4239"/>
      <c r="J154" s="4239"/>
      <c r="K154" s="4239"/>
      <c r="L154" s="4239"/>
      <c r="M154" s="4239"/>
      <c r="N154" s="4240"/>
      <c r="P154" s="4393"/>
      <c r="Q154" s="4238"/>
      <c r="R154" s="4239"/>
      <c r="S154" s="4239"/>
      <c r="T154" s="4239"/>
      <c r="U154" s="4239"/>
      <c r="V154" s="4239"/>
      <c r="W154" s="4239"/>
      <c r="X154" s="4239"/>
      <c r="Y154" s="4239"/>
      <c r="Z154" s="4239"/>
      <c r="AA154" s="4239"/>
      <c r="AB154" s="4239"/>
      <c r="AC154" s="4240"/>
    </row>
    <row r="155" spans="1:29" ht="18.75">
      <c r="A155" s="4234"/>
      <c r="B155" s="702"/>
      <c r="C155" s="703"/>
      <c r="D155" s="703"/>
      <c r="E155" s="703"/>
      <c r="F155" s="703"/>
      <c r="G155" s="703"/>
      <c r="H155" s="703"/>
      <c r="I155" s="703"/>
      <c r="J155" s="703"/>
      <c r="K155" s="703"/>
      <c r="L155" s="703"/>
      <c r="M155" s="703"/>
      <c r="N155" s="704"/>
      <c r="P155" s="4393"/>
      <c r="Q155" s="702"/>
      <c r="R155" s="703"/>
      <c r="S155" s="703"/>
      <c r="T155" s="703"/>
      <c r="U155" s="703"/>
      <c r="V155" s="703"/>
      <c r="W155" s="703"/>
      <c r="X155" s="703"/>
      <c r="Y155" s="703"/>
      <c r="Z155" s="703"/>
      <c r="AA155" s="703"/>
      <c r="AB155" s="703"/>
      <c r="AC155" s="704"/>
    </row>
    <row r="156" spans="1:29">
      <c r="A156" s="4234"/>
      <c r="B156" s="4241" t="s">
        <v>204</v>
      </c>
      <c r="C156" s="4242"/>
      <c r="D156" s="4242"/>
      <c r="E156" s="4242"/>
      <c r="F156" s="870" t="s">
        <v>699</v>
      </c>
      <c r="G156" s="4251" t="s">
        <v>207</v>
      </c>
      <c r="H156" s="4252" t="s">
        <v>506</v>
      </c>
      <c r="I156" s="4253"/>
      <c r="J156" s="4253"/>
      <c r="K156" s="4253"/>
      <c r="L156" s="4254"/>
      <c r="M156" s="871" t="s">
        <v>208</v>
      </c>
      <c r="N156" s="872"/>
      <c r="P156" s="4393"/>
      <c r="Q156" s="4241" t="s">
        <v>204</v>
      </c>
      <c r="R156" s="4242"/>
      <c r="S156" s="4242"/>
      <c r="T156" s="4242"/>
      <c r="U156" s="870" t="s">
        <v>699</v>
      </c>
      <c r="V156" s="4251" t="s">
        <v>207</v>
      </c>
      <c r="W156" s="4252" t="s">
        <v>506</v>
      </c>
      <c r="X156" s="4253"/>
      <c r="Y156" s="4253"/>
      <c r="Z156" s="4253"/>
      <c r="AA156" s="4254"/>
      <c r="AB156" s="871" t="s">
        <v>208</v>
      </c>
      <c r="AC156" s="872"/>
    </row>
    <row r="157" spans="1:29">
      <c r="A157" s="4234"/>
      <c r="B157" s="4241"/>
      <c r="C157" s="4242"/>
      <c r="D157" s="4242"/>
      <c r="E157" s="4242"/>
      <c r="F157" s="4255" t="s">
        <v>698</v>
      </c>
      <c r="G157" s="4251"/>
      <c r="H157" s="873" t="s">
        <v>156</v>
      </c>
      <c r="I157" s="631" t="s">
        <v>157</v>
      </c>
      <c r="J157" s="632" t="s">
        <v>158</v>
      </c>
      <c r="K157" s="632" t="s">
        <v>35</v>
      </c>
      <c r="L157" s="632" t="s">
        <v>409</v>
      </c>
      <c r="M157" s="4256" t="s">
        <v>244</v>
      </c>
      <c r="N157" s="4257"/>
      <c r="P157" s="4393"/>
      <c r="Q157" s="4241"/>
      <c r="R157" s="4242"/>
      <c r="S157" s="4242"/>
      <c r="T157" s="4242"/>
      <c r="U157" s="4255" t="s">
        <v>698</v>
      </c>
      <c r="V157" s="4251"/>
      <c r="W157" s="873" t="s">
        <v>156</v>
      </c>
      <c r="X157" s="631" t="s">
        <v>157</v>
      </c>
      <c r="Y157" s="632" t="s">
        <v>158</v>
      </c>
      <c r="Z157" s="632" t="s">
        <v>35</v>
      </c>
      <c r="AA157" s="632" t="s">
        <v>409</v>
      </c>
      <c r="AB157" s="4256" t="s">
        <v>244</v>
      </c>
      <c r="AC157" s="4257"/>
    </row>
    <row r="158" spans="1:29" ht="18.75">
      <c r="A158" s="4234"/>
      <c r="B158" s="720"/>
      <c r="C158" s="721"/>
      <c r="D158" s="721"/>
      <c r="E158" s="721"/>
      <c r="F158" s="4255"/>
      <c r="G158" s="4251"/>
      <c r="H158" s="874">
        <v>220</v>
      </c>
      <c r="I158" s="874">
        <v>350</v>
      </c>
      <c r="J158" s="874">
        <v>60</v>
      </c>
      <c r="K158" s="874">
        <v>20</v>
      </c>
      <c r="L158" s="874">
        <v>30</v>
      </c>
      <c r="M158" s="722">
        <f>SUM(H158:L158)</f>
        <v>680</v>
      </c>
      <c r="N158" s="718"/>
      <c r="P158" s="4393"/>
      <c r="Q158" s="720"/>
      <c r="R158" s="721"/>
      <c r="S158" s="721"/>
      <c r="T158" s="721"/>
      <c r="U158" s="4255"/>
      <c r="V158" s="4251"/>
      <c r="W158" s="874">
        <v>220</v>
      </c>
      <c r="X158" s="874">
        <v>350</v>
      </c>
      <c r="Y158" s="874">
        <v>60</v>
      </c>
      <c r="Z158" s="874">
        <v>20</v>
      </c>
      <c r="AA158" s="874">
        <v>30</v>
      </c>
      <c r="AB158" s="722">
        <f>SUM(W158:AA158)</f>
        <v>680</v>
      </c>
      <c r="AC158" s="718"/>
    </row>
    <row r="159" spans="1:29" ht="18.75">
      <c r="A159" s="4234"/>
      <c r="B159" s="4258" t="s">
        <v>521</v>
      </c>
      <c r="C159" s="4186"/>
      <c r="D159" s="4186"/>
      <c r="E159" s="4186"/>
      <c r="F159" s="875">
        <v>16</v>
      </c>
      <c r="G159" s="876" t="s">
        <v>431</v>
      </c>
      <c r="H159" s="877">
        <v>0.06</v>
      </c>
      <c r="I159" s="877">
        <v>0.09</v>
      </c>
      <c r="J159" s="877">
        <v>0.1</v>
      </c>
      <c r="K159" s="877">
        <v>0.15</v>
      </c>
      <c r="L159" s="878">
        <v>0.18</v>
      </c>
      <c r="M159" s="879">
        <f>(H159*H158)+(I159*I158)+(J159*J158)+(K159*K158)+(L159*L158)</f>
        <v>59.1</v>
      </c>
      <c r="N159" s="880" t="str">
        <f>G160</f>
        <v>Kg</v>
      </c>
      <c r="P159" s="4393"/>
      <c r="Q159" s="4258" t="s">
        <v>521</v>
      </c>
      <c r="R159" s="4186"/>
      <c r="S159" s="4186"/>
      <c r="T159" s="4186"/>
      <c r="U159" s="875">
        <v>16</v>
      </c>
      <c r="V159" s="876" t="s">
        <v>431</v>
      </c>
      <c r="W159" s="877">
        <v>0.06</v>
      </c>
      <c r="X159" s="877">
        <v>0.09</v>
      </c>
      <c r="Y159" s="877">
        <v>0.1</v>
      </c>
      <c r="Z159" s="877">
        <v>0.15</v>
      </c>
      <c r="AA159" s="878">
        <v>0.18</v>
      </c>
      <c r="AB159" s="879">
        <f>(W159*W158)+(X159*X158)+(Y159*Y158)+(Z159*Z158)+(AA159*AA158)</f>
        <v>59.1</v>
      </c>
      <c r="AC159" s="880" t="str">
        <f>V160</f>
        <v>Kg</v>
      </c>
    </row>
    <row r="160" spans="1:29" ht="18.75">
      <c r="A160" s="4234"/>
      <c r="B160" s="4258" t="s">
        <v>517</v>
      </c>
      <c r="C160" s="4186"/>
      <c r="D160" s="4186"/>
      <c r="E160" s="4186"/>
      <c r="F160" s="881">
        <v>0.14000000000000001</v>
      </c>
      <c r="G160" s="876" t="s">
        <v>212</v>
      </c>
      <c r="H160" s="882">
        <f>H159/F160</f>
        <v>0.42857142857142849</v>
      </c>
      <c r="I160" s="882">
        <f>I159/F160</f>
        <v>0.64285714285714279</v>
      </c>
      <c r="J160" s="882">
        <f>J159/F160</f>
        <v>0.7142857142857143</v>
      </c>
      <c r="K160" s="882">
        <f>K159/F160</f>
        <v>1.0714285714285714</v>
      </c>
      <c r="L160" s="883">
        <f>L159/F160</f>
        <v>1.2857142857142856</v>
      </c>
      <c r="M160" s="682">
        <f>(H160*H158)+(I160*I158)+(J160*J158)+(K160*K158)+(L160*L158)</f>
        <v>422.14285714285711</v>
      </c>
      <c r="N160" s="880" t="str">
        <f>G159</f>
        <v>portions</v>
      </c>
      <c r="P160" s="4393"/>
      <c r="Q160" s="4258" t="s">
        <v>517</v>
      </c>
      <c r="R160" s="4186"/>
      <c r="S160" s="4186"/>
      <c r="T160" s="4186"/>
      <c r="U160" s="881">
        <v>0.14000000000000001</v>
      </c>
      <c r="V160" s="876" t="s">
        <v>212</v>
      </c>
      <c r="W160" s="882">
        <f>W159/U160</f>
        <v>0.42857142857142849</v>
      </c>
      <c r="X160" s="882">
        <f>X159/U160</f>
        <v>0.64285714285714279</v>
      </c>
      <c r="Y160" s="882">
        <f>Y159/U160</f>
        <v>0.7142857142857143</v>
      </c>
      <c r="Z160" s="882">
        <f>Z159/U160</f>
        <v>1.0714285714285714</v>
      </c>
      <c r="AA160" s="883">
        <f>AA159/U160</f>
        <v>1.2857142857142856</v>
      </c>
      <c r="AB160" s="682">
        <f>(W160*W158)+(X160*X158)+(Y160*Y158)+(Z160*Z158)+(AA160*AA158)</f>
        <v>422.14285714285711</v>
      </c>
      <c r="AC160" s="880" t="str">
        <f>V159</f>
        <v>portions</v>
      </c>
    </row>
    <row r="161" spans="1:29" ht="18.75">
      <c r="A161" s="4234"/>
      <c r="B161" s="884"/>
      <c r="C161" s="885"/>
      <c r="D161" s="885"/>
      <c r="E161" s="885"/>
      <c r="F161" s="886"/>
      <c r="G161" s="887"/>
      <c r="H161" s="888"/>
      <c r="I161" s="888"/>
      <c r="J161" s="888"/>
      <c r="K161" s="888"/>
      <c r="L161" s="888"/>
      <c r="M161" s="889"/>
      <c r="N161" s="890"/>
      <c r="P161" s="4393"/>
      <c r="Q161" s="884"/>
      <c r="R161" s="885"/>
      <c r="S161" s="885"/>
      <c r="T161" s="885"/>
      <c r="U161" s="886"/>
      <c r="V161" s="887"/>
      <c r="W161" s="888"/>
      <c r="X161" s="888"/>
      <c r="Y161" s="888"/>
      <c r="Z161" s="888"/>
      <c r="AA161" s="888"/>
      <c r="AB161" s="889"/>
      <c r="AC161" s="890"/>
    </row>
    <row r="162" spans="1:29">
      <c r="A162" s="4234"/>
      <c r="B162" s="4259" t="str">
        <f>B159</f>
        <v xml:space="preserve">Pavés de saumon </v>
      </c>
      <c r="C162" s="4260"/>
      <c r="D162" s="4260"/>
      <c r="E162" s="4260"/>
      <c r="F162" s="4260"/>
      <c r="G162" s="4260"/>
      <c r="H162" s="4263">
        <f>M159</f>
        <v>59.1</v>
      </c>
      <c r="I162" s="4265" t="str">
        <f>N159</f>
        <v>Kg</v>
      </c>
      <c r="J162" s="4260" t="s">
        <v>709</v>
      </c>
      <c r="K162" s="4260">
        <f>M158</f>
        <v>680</v>
      </c>
      <c r="L162" s="4260" t="s">
        <v>708</v>
      </c>
      <c r="M162" s="891"/>
      <c r="N162" s="892"/>
      <c r="P162" s="4393"/>
      <c r="Q162" s="4259" t="str">
        <f>Q159</f>
        <v xml:space="preserve">Pavés de saumon </v>
      </c>
      <c r="R162" s="4260"/>
      <c r="S162" s="4260"/>
      <c r="T162" s="4260"/>
      <c r="U162" s="4260"/>
      <c r="V162" s="4260"/>
      <c r="W162" s="4263">
        <f>AB159</f>
        <v>59.1</v>
      </c>
      <c r="X162" s="4265" t="str">
        <f>AC159</f>
        <v>Kg</v>
      </c>
      <c r="Y162" s="4260" t="s">
        <v>709</v>
      </c>
      <c r="Z162" s="4260">
        <f>AB158</f>
        <v>680</v>
      </c>
      <c r="AA162" s="4260" t="s">
        <v>708</v>
      </c>
      <c r="AB162" s="891"/>
      <c r="AC162" s="892"/>
    </row>
    <row r="163" spans="1:29">
      <c r="A163" s="4234"/>
      <c r="B163" s="4261"/>
      <c r="C163" s="4262"/>
      <c r="D163" s="4262"/>
      <c r="E163" s="4262"/>
      <c r="F163" s="4262"/>
      <c r="G163" s="4262"/>
      <c r="H163" s="4264"/>
      <c r="I163" s="4266"/>
      <c r="J163" s="4262"/>
      <c r="K163" s="4262"/>
      <c r="L163" s="4262"/>
      <c r="M163" s="893"/>
      <c r="N163" s="894"/>
      <c r="P163" s="4393"/>
      <c r="Q163" s="4261"/>
      <c r="R163" s="4262"/>
      <c r="S163" s="4262"/>
      <c r="T163" s="4262"/>
      <c r="U163" s="4262"/>
      <c r="V163" s="4262"/>
      <c r="W163" s="4264"/>
      <c r="X163" s="4266"/>
      <c r="Y163" s="4262"/>
      <c r="Z163" s="4262"/>
      <c r="AA163" s="4262"/>
      <c r="AB163" s="893"/>
      <c r="AC163" s="894"/>
    </row>
    <row r="164" spans="1:29" ht="15.75">
      <c r="A164" s="4234"/>
      <c r="B164" s="895"/>
      <c r="C164" s="741"/>
      <c r="D164" s="741"/>
      <c r="E164" s="741"/>
      <c r="F164" s="741"/>
      <c r="G164" s="741"/>
      <c r="H164" s="739"/>
      <c r="I164" s="740"/>
      <c r="J164" s="741"/>
      <c r="K164" s="741"/>
      <c r="L164" s="741"/>
      <c r="M164" s="480"/>
      <c r="N164" s="485"/>
      <c r="P164" s="4393"/>
      <c r="Q164" s="895"/>
      <c r="R164" s="741"/>
      <c r="S164" s="741"/>
      <c r="T164" s="741"/>
      <c r="U164" s="741"/>
      <c r="V164" s="741"/>
      <c r="W164" s="739"/>
      <c r="X164" s="740"/>
      <c r="Y164" s="741"/>
      <c r="Z164" s="741"/>
      <c r="AA164" s="741"/>
      <c r="AB164" s="480"/>
      <c r="AC164" s="485"/>
    </row>
    <row r="165" spans="1:29">
      <c r="A165" s="4234"/>
      <c r="B165" s="4229" t="s">
        <v>718</v>
      </c>
      <c r="C165" s="4230"/>
      <c r="D165" s="4230"/>
      <c r="E165" s="4230"/>
      <c r="F165" s="4230"/>
      <c r="G165" s="4230"/>
      <c r="H165" s="896"/>
      <c r="I165" s="4230" t="s">
        <v>718</v>
      </c>
      <c r="J165" s="4230"/>
      <c r="K165" s="4230"/>
      <c r="L165" s="4230"/>
      <c r="M165" s="4230"/>
      <c r="N165" s="4231"/>
      <c r="P165" s="4393"/>
      <c r="Q165" s="4229" t="s">
        <v>718</v>
      </c>
      <c r="R165" s="4230"/>
      <c r="S165" s="4230"/>
      <c r="T165" s="4230"/>
      <c r="U165" s="4230"/>
      <c r="V165" s="4230"/>
      <c r="W165" s="896"/>
      <c r="X165" s="4230" t="s">
        <v>718</v>
      </c>
      <c r="Y165" s="4230"/>
      <c r="Z165" s="4230"/>
      <c r="AA165" s="4230"/>
      <c r="AB165" s="4230"/>
      <c r="AC165" s="4231"/>
    </row>
    <row r="166" spans="1:29" ht="15.75">
      <c r="A166" s="4234"/>
      <c r="B166" s="897"/>
      <c r="C166" s="4342">
        <f>F159</f>
        <v>16</v>
      </c>
      <c r="D166" s="4343" t="str">
        <f>G159</f>
        <v>portions</v>
      </c>
      <c r="E166" s="4344" t="s">
        <v>625</v>
      </c>
      <c r="F166" s="4345">
        <f>F160</f>
        <v>0.14000000000000001</v>
      </c>
      <c r="G166" s="4344" t="str">
        <f>G160</f>
        <v>Kg</v>
      </c>
      <c r="H166" s="898"/>
      <c r="I166" s="899"/>
      <c r="J166" s="899"/>
      <c r="K166" s="4346">
        <f>F160*F159</f>
        <v>2.2400000000000002</v>
      </c>
      <c r="L166" s="4346"/>
      <c r="M166" s="899"/>
      <c r="N166" s="900"/>
      <c r="P166" s="4393"/>
      <c r="Q166" s="897"/>
      <c r="R166" s="4342">
        <f>U159</f>
        <v>16</v>
      </c>
      <c r="S166" s="4343" t="str">
        <f>V159</f>
        <v>portions</v>
      </c>
      <c r="T166" s="4344" t="s">
        <v>625</v>
      </c>
      <c r="U166" s="4345">
        <f>U160</f>
        <v>0.14000000000000001</v>
      </c>
      <c r="V166" s="4344" t="str">
        <f>V160</f>
        <v>Kg</v>
      </c>
      <c r="W166" s="898"/>
      <c r="X166" s="899"/>
      <c r="Y166" s="899"/>
      <c r="Z166" s="4346">
        <f>U160*U159</f>
        <v>2.2400000000000002</v>
      </c>
      <c r="AA166" s="4346"/>
      <c r="AB166" s="899"/>
      <c r="AC166" s="900"/>
    </row>
    <row r="167" spans="1:29" ht="15.75">
      <c r="A167" s="4234"/>
      <c r="B167" s="897"/>
      <c r="C167" s="4342"/>
      <c r="D167" s="4343"/>
      <c r="E167" s="4344"/>
      <c r="F167" s="4345"/>
      <c r="G167" s="4344"/>
      <c r="H167" s="898"/>
      <c r="I167" s="899"/>
      <c r="J167" s="899"/>
      <c r="K167" s="4346"/>
      <c r="L167" s="4346"/>
      <c r="M167" s="899"/>
      <c r="N167" s="900"/>
      <c r="P167" s="4393"/>
      <c r="Q167" s="897"/>
      <c r="R167" s="4342"/>
      <c r="S167" s="4343"/>
      <c r="T167" s="4344"/>
      <c r="U167" s="4345"/>
      <c r="V167" s="4344"/>
      <c r="W167" s="898"/>
      <c r="X167" s="899"/>
      <c r="Y167" s="899"/>
      <c r="Z167" s="4346"/>
      <c r="AA167" s="4346"/>
      <c r="AB167" s="899"/>
      <c r="AC167" s="900"/>
    </row>
    <row r="168" spans="1:29" ht="15.75">
      <c r="A168" s="4234"/>
      <c r="B168" s="901"/>
      <c r="C168" s="902"/>
      <c r="D168" s="903"/>
      <c r="E168" s="904"/>
      <c r="F168" s="905"/>
      <c r="G168" s="904"/>
      <c r="H168" s="898"/>
      <c r="I168" s="906"/>
      <c r="J168" s="906"/>
      <c r="K168" s="907"/>
      <c r="L168" s="907"/>
      <c r="M168" s="906"/>
      <c r="N168" s="908"/>
      <c r="P168" s="4393"/>
      <c r="Q168" s="901"/>
      <c r="R168" s="902"/>
      <c r="S168" s="903"/>
      <c r="T168" s="904"/>
      <c r="U168" s="905"/>
      <c r="V168" s="904"/>
      <c r="W168" s="898"/>
      <c r="X168" s="906"/>
      <c r="Y168" s="906"/>
      <c r="Z168" s="907"/>
      <c r="AA168" s="907"/>
      <c r="AB168" s="906"/>
      <c r="AC168" s="908"/>
    </row>
    <row r="169" spans="1:29" ht="15.75">
      <c r="A169" s="4234"/>
      <c r="B169" s="4347" t="s">
        <v>706</v>
      </c>
      <c r="C169" s="909">
        <f>IF(M160=0,0,INT(M160/F159))</f>
        <v>26</v>
      </c>
      <c r="D169" s="4322" t="str">
        <f>F157</f>
        <v>Gastro 1/1</v>
      </c>
      <c r="E169" s="910">
        <f>M160-(C169*F159)</f>
        <v>6.1428571428571104</v>
      </c>
      <c r="F169" s="911" t="str">
        <f>IF(E169=0,0,G159)</f>
        <v>portions</v>
      </c>
      <c r="G169" s="912"/>
      <c r="H169" s="898"/>
      <c r="I169" s="4348" t="s">
        <v>706</v>
      </c>
      <c r="J169" s="603">
        <f>IF(M159=0,0,INT(M159/(F160*F159)))</f>
        <v>26</v>
      </c>
      <c r="K169" s="4322" t="str">
        <f>F157</f>
        <v>Gastro 1/1</v>
      </c>
      <c r="L169" s="910">
        <f>M159-(J169*(F160*F159))</f>
        <v>0.85999999999999233</v>
      </c>
      <c r="M169" s="911" t="str">
        <f>IF(L169=0,0,G160)</f>
        <v>Kg</v>
      </c>
      <c r="N169" s="744"/>
      <c r="P169" s="4393"/>
      <c r="Q169" s="4347" t="s">
        <v>706</v>
      </c>
      <c r="R169" s="909">
        <f>IF(AB160=0,0,INT(AB160/U159))</f>
        <v>26</v>
      </c>
      <c r="S169" s="4322" t="str">
        <f>U157</f>
        <v>Gastro 1/1</v>
      </c>
      <c r="T169" s="910">
        <f>AB160-(R169*U159)</f>
        <v>6.1428571428571104</v>
      </c>
      <c r="U169" s="911" t="str">
        <f>IF(T169=0,0,V159)</f>
        <v>portions</v>
      </c>
      <c r="V169" s="912"/>
      <c r="W169" s="898"/>
      <c r="X169" s="4348" t="s">
        <v>706</v>
      </c>
      <c r="Y169" s="603">
        <f>IF(AB159=0,0,INT(AB159/(U160*U159)))</f>
        <v>26</v>
      </c>
      <c r="Z169" s="4322" t="str">
        <f>U157</f>
        <v>Gastro 1/1</v>
      </c>
      <c r="AA169" s="910">
        <f>AB159-(Y169*(U160*U159))</f>
        <v>0.85999999999999233</v>
      </c>
      <c r="AB169" s="911" t="str">
        <f>IF(AA169=0,0,V160)</f>
        <v>Kg</v>
      </c>
      <c r="AC169" s="744"/>
    </row>
    <row r="170" spans="1:29" ht="15.75">
      <c r="A170" s="4234"/>
      <c r="B170" s="4347"/>
      <c r="C170" s="603"/>
      <c r="D170" s="4322"/>
      <c r="E170" s="910"/>
      <c r="F170" s="911"/>
      <c r="G170" s="912"/>
      <c r="H170" s="898"/>
      <c r="I170" s="4348"/>
      <c r="J170" s="603"/>
      <c r="K170" s="4322"/>
      <c r="L170" s="910"/>
      <c r="M170" s="911"/>
      <c r="N170" s="744"/>
      <c r="P170" s="4393"/>
      <c r="Q170" s="4347"/>
      <c r="R170" s="603"/>
      <c r="S170" s="4322"/>
      <c r="T170" s="910"/>
      <c r="U170" s="911"/>
      <c r="V170" s="912"/>
      <c r="W170" s="898"/>
      <c r="X170" s="4348"/>
      <c r="Y170" s="603"/>
      <c r="Z170" s="4322"/>
      <c r="AA170" s="910"/>
      <c r="AB170" s="911"/>
      <c r="AC170" s="744"/>
    </row>
    <row r="171" spans="1:29" ht="15.75">
      <c r="A171" s="4234"/>
      <c r="B171" s="4347"/>
      <c r="C171" s="909">
        <f>IF(E169=0,0,C169+1)</f>
        <v>27</v>
      </c>
      <c r="D171" s="4322" t="str">
        <f>F157</f>
        <v>Gastro 1/1</v>
      </c>
      <c r="E171" s="910">
        <f>IF(E169=0,0,M160-(C171*F159))</f>
        <v>-9.8571428571428896</v>
      </c>
      <c r="F171" s="911" t="str">
        <f>IF(E171=0,0,G159)</f>
        <v>portions</v>
      </c>
      <c r="G171" s="913">
        <f>M160/F159</f>
        <v>26.383928571428569</v>
      </c>
      <c r="H171" s="898"/>
      <c r="I171" s="4348"/>
      <c r="J171" s="603">
        <f>IF(L169=0,0,J169+1)</f>
        <v>27</v>
      </c>
      <c r="K171" s="4322" t="str">
        <f>F157</f>
        <v>Gastro 1/1</v>
      </c>
      <c r="L171" s="910">
        <f>IF(L169=0,0,M159-(J171*K166))</f>
        <v>-1.3800000000000026</v>
      </c>
      <c r="M171" s="911" t="str">
        <f>IF(L171=0,0,G160)</f>
        <v>Kg</v>
      </c>
      <c r="N171" s="757">
        <f>M159/(F160*F159)</f>
        <v>26.383928571428569</v>
      </c>
      <c r="P171" s="4393"/>
      <c r="Q171" s="4347"/>
      <c r="R171" s="909">
        <f>IF(T169=0,0,R169+1)</f>
        <v>27</v>
      </c>
      <c r="S171" s="4322" t="str">
        <f>U157</f>
        <v>Gastro 1/1</v>
      </c>
      <c r="T171" s="910">
        <f>IF(T169=0,0,AB160-(R171*U159))</f>
        <v>-9.8571428571428896</v>
      </c>
      <c r="U171" s="911" t="str">
        <f>IF(T171=0,0,V159)</f>
        <v>portions</v>
      </c>
      <c r="V171" s="913">
        <f>AB160/U159</f>
        <v>26.383928571428569</v>
      </c>
      <c r="W171" s="898"/>
      <c r="X171" s="4348"/>
      <c r="Y171" s="603">
        <f>IF(AA169=0,0,Y169+1)</f>
        <v>27</v>
      </c>
      <c r="Z171" s="4322" t="str">
        <f>U157</f>
        <v>Gastro 1/1</v>
      </c>
      <c r="AA171" s="910">
        <f>IF(AA169=0,0,AB159-(Y171*Z166))</f>
        <v>-1.3800000000000026</v>
      </c>
      <c r="AB171" s="911" t="str">
        <f>IF(AA171=0,0,V160)</f>
        <v>Kg</v>
      </c>
      <c r="AC171" s="757">
        <f>AB159/(U160*U159)</f>
        <v>26.383928571428569</v>
      </c>
    </row>
    <row r="172" spans="1:29" ht="16.5" thickBot="1">
      <c r="A172" s="4234"/>
      <c r="B172" s="914"/>
      <c r="C172" s="915"/>
      <c r="D172" s="4322"/>
      <c r="E172" s="916"/>
      <c r="F172" s="917"/>
      <c r="G172" s="918"/>
      <c r="H172" s="919"/>
      <c r="J172" s="920"/>
      <c r="K172" s="4322"/>
      <c r="L172" s="916"/>
      <c r="M172" s="917"/>
      <c r="N172" s="921"/>
      <c r="P172" s="4393"/>
      <c r="Q172" s="922"/>
      <c r="R172" s="923"/>
      <c r="S172" s="4322"/>
      <c r="T172" s="910"/>
      <c r="U172" s="911"/>
      <c r="V172" s="913"/>
      <c r="W172" s="924"/>
      <c r="Y172" s="925"/>
      <c r="Z172" s="4322"/>
      <c r="AA172" s="910"/>
      <c r="AB172" s="911"/>
      <c r="AC172" s="757"/>
    </row>
    <row r="173" spans="1:29" ht="15.75">
      <c r="A173" s="4234"/>
      <c r="B173" s="4281" t="s">
        <v>705</v>
      </c>
      <c r="C173" s="4282"/>
      <c r="D173" s="4282"/>
      <c r="E173" s="4282"/>
      <c r="F173" s="4282"/>
      <c r="G173" s="4282"/>
      <c r="H173" s="4282"/>
      <c r="I173" s="4282"/>
      <c r="J173" s="4282"/>
      <c r="K173" s="4282"/>
      <c r="L173" s="4282"/>
      <c r="M173" s="4282"/>
      <c r="N173" s="4283"/>
      <c r="P173" s="4393"/>
      <c r="Q173" s="4384" t="s">
        <v>813</v>
      </c>
      <c r="R173" s="4385"/>
      <c r="S173" s="4385"/>
      <c r="T173" s="4385"/>
      <c r="U173" s="4385"/>
      <c r="V173" s="4385"/>
      <c r="W173" s="4385"/>
      <c r="X173" s="4385"/>
      <c r="Y173" s="4385"/>
      <c r="Z173" s="4385"/>
      <c r="AA173" s="4385"/>
      <c r="AB173" s="4385"/>
      <c r="AC173" s="4386"/>
    </row>
    <row r="174" spans="1:29" ht="18.75">
      <c r="A174" s="4234"/>
      <c r="B174" s="4187" t="s">
        <v>704</v>
      </c>
      <c r="C174" s="4188"/>
      <c r="D174" s="4188"/>
      <c r="E174" s="4188"/>
      <c r="F174" s="4188"/>
      <c r="G174" s="4188"/>
      <c r="H174" s="4188"/>
      <c r="I174" s="4188"/>
      <c r="J174" s="4188"/>
      <c r="K174" s="4188"/>
      <c r="L174" s="4188"/>
      <c r="M174" s="4188"/>
      <c r="N174" s="4189"/>
      <c r="P174" s="4393"/>
      <c r="Q174" s="926" t="s">
        <v>715</v>
      </c>
      <c r="R174" s="927"/>
      <c r="S174" s="729"/>
      <c r="T174" s="729"/>
      <c r="U174" s="729"/>
      <c r="V174" s="729"/>
      <c r="W174" s="729"/>
      <c r="X174" s="729"/>
      <c r="Y174" s="729"/>
      <c r="Z174" s="729"/>
      <c r="AA174" s="513"/>
      <c r="AB174" s="514"/>
      <c r="AC174" s="515"/>
    </row>
    <row r="175" spans="1:29" ht="18.75">
      <c r="A175" s="4234"/>
      <c r="B175" s="4245" t="s">
        <v>717</v>
      </c>
      <c r="C175" s="4246"/>
      <c r="D175" s="4246"/>
      <c r="E175" s="4246"/>
      <c r="F175" s="4246"/>
      <c r="G175" s="4246"/>
      <c r="H175" s="4246"/>
      <c r="I175" s="4246"/>
      <c r="J175" s="4246"/>
      <c r="K175" s="4246"/>
      <c r="L175" s="4246"/>
      <c r="M175" s="4246"/>
      <c r="N175" s="4247"/>
      <c r="P175" s="4393"/>
      <c r="Q175" s="928"/>
      <c r="R175" s="927"/>
      <c r="S175" s="729"/>
      <c r="T175" s="729"/>
      <c r="U175" s="729"/>
      <c r="V175" s="729"/>
      <c r="W175" s="729"/>
      <c r="X175" s="729"/>
      <c r="Y175" s="729"/>
      <c r="Z175" s="729"/>
      <c r="AA175" s="513"/>
      <c r="AB175" s="514"/>
      <c r="AC175" s="515"/>
    </row>
    <row r="176" spans="1:29" ht="18.75">
      <c r="A176" s="4234"/>
      <c r="B176" s="4245"/>
      <c r="C176" s="4246"/>
      <c r="D176" s="4246"/>
      <c r="E176" s="4246"/>
      <c r="F176" s="4246"/>
      <c r="G176" s="4246"/>
      <c r="H176" s="4246"/>
      <c r="I176" s="4246"/>
      <c r="J176" s="4246"/>
      <c r="K176" s="4246"/>
      <c r="L176" s="4246"/>
      <c r="M176" s="4246"/>
      <c r="N176" s="4247"/>
      <c r="P176" s="4393"/>
      <c r="Q176" s="849"/>
      <c r="R176" s="850"/>
      <c r="S176" s="729"/>
      <c r="T176" s="729"/>
      <c r="U176" s="729"/>
      <c r="V176" s="729"/>
      <c r="W176" s="480"/>
      <c r="X176" s="851" t="s">
        <v>245</v>
      </c>
      <c r="Y176" s="929" t="s">
        <v>156</v>
      </c>
      <c r="Z176" s="929" t="s">
        <v>157</v>
      </c>
      <c r="AA176" s="930" t="s">
        <v>158</v>
      </c>
      <c r="AB176" s="930" t="s">
        <v>35</v>
      </c>
      <c r="AC176" s="931" t="s">
        <v>409</v>
      </c>
    </row>
    <row r="177" spans="1:29" ht="15.75">
      <c r="A177" s="4234"/>
      <c r="B177" s="720"/>
      <c r="C177" s="912"/>
      <c r="D177" s="912"/>
      <c r="E177" s="912"/>
      <c r="F177" s="912"/>
      <c r="G177" s="912"/>
      <c r="H177" s="912"/>
      <c r="I177" s="912"/>
      <c r="J177" s="912"/>
      <c r="K177" s="912"/>
      <c r="L177" s="912"/>
      <c r="M177" s="912"/>
      <c r="N177" s="744"/>
      <c r="P177" s="4393"/>
      <c r="Q177" s="4274" t="s">
        <v>610</v>
      </c>
      <c r="R177" s="4275"/>
      <c r="S177" s="4275"/>
      <c r="T177" s="4275"/>
      <c r="U177" s="4275"/>
      <c r="V177" s="4275"/>
      <c r="W177" s="4275"/>
      <c r="X177" s="4275"/>
      <c r="Y177" s="4275"/>
      <c r="Z177" s="4275"/>
      <c r="AA177" s="4275"/>
      <c r="AB177" s="4275"/>
      <c r="AC177" s="4276"/>
    </row>
    <row r="178" spans="1:29" ht="18.75">
      <c r="A178" s="4234"/>
      <c r="B178" s="4349" t="s">
        <v>713</v>
      </c>
      <c r="C178" s="4350"/>
      <c r="D178" s="4350"/>
      <c r="E178" s="4350"/>
      <c r="F178" s="4350"/>
      <c r="G178" s="4350"/>
      <c r="H178" s="4350"/>
      <c r="I178" s="4350"/>
      <c r="J178" s="4350"/>
      <c r="K178" s="4350"/>
      <c r="L178" s="4350"/>
      <c r="M178" s="4350"/>
      <c r="N178" s="4351"/>
      <c r="P178" s="4393"/>
      <c r="Q178" s="4394"/>
      <c r="R178" s="4395"/>
      <c r="S178" s="4395"/>
      <c r="T178" s="4395"/>
      <c r="U178" s="4395"/>
      <c r="V178" s="4395"/>
      <c r="W178" s="4395"/>
      <c r="X178" s="4395"/>
      <c r="Y178" s="4395"/>
      <c r="Z178" s="4395"/>
      <c r="AA178" s="4395"/>
      <c r="AB178" s="4395"/>
      <c r="AC178" s="4396"/>
    </row>
    <row r="179" spans="1:29" ht="15.75">
      <c r="A179" s="4234"/>
      <c r="B179" s="720"/>
      <c r="C179" s="912"/>
      <c r="D179" s="912"/>
      <c r="E179" s="912"/>
      <c r="F179" s="912"/>
      <c r="G179" s="912"/>
      <c r="H179" s="912"/>
      <c r="I179" s="912"/>
      <c r="J179" s="912"/>
      <c r="K179" s="912"/>
      <c r="L179" s="912"/>
      <c r="M179" s="912"/>
      <c r="N179" s="744"/>
      <c r="P179" s="4393"/>
      <c r="Q179" s="4394"/>
      <c r="R179" s="4395"/>
      <c r="S179" s="4395"/>
      <c r="T179" s="4395"/>
      <c r="U179" s="4395"/>
      <c r="V179" s="4395"/>
      <c r="W179" s="4395"/>
      <c r="X179" s="4395"/>
      <c r="Y179" s="4395"/>
      <c r="Z179" s="4395"/>
      <c r="AA179" s="4395"/>
      <c r="AB179" s="4395"/>
      <c r="AC179" s="4396"/>
    </row>
    <row r="180" spans="1:29" ht="18.75">
      <c r="A180" s="4234"/>
      <c r="B180" s="4258" t="s">
        <v>518</v>
      </c>
      <c r="C180" s="4186"/>
      <c r="D180" s="4186"/>
      <c r="E180" s="4186"/>
      <c r="F180" s="875">
        <v>20</v>
      </c>
      <c r="G180" s="876" t="s">
        <v>431</v>
      </c>
      <c r="H180" s="877">
        <v>0.06</v>
      </c>
      <c r="I180" s="877">
        <v>0.09</v>
      </c>
      <c r="J180" s="877">
        <v>0.1</v>
      </c>
      <c r="K180" s="877">
        <v>0.15</v>
      </c>
      <c r="L180" s="878">
        <v>0.18</v>
      </c>
      <c r="M180" s="912"/>
      <c r="N180" s="744"/>
      <c r="P180" s="4393"/>
      <c r="Q180" s="4338" t="s">
        <v>689</v>
      </c>
      <c r="R180" s="4339"/>
      <c r="S180" s="4339"/>
      <c r="T180" s="4339"/>
      <c r="U180" s="4339"/>
      <c r="V180" s="4339"/>
      <c r="W180" s="4339"/>
      <c r="X180" s="4339"/>
      <c r="Y180" s="4339"/>
      <c r="Z180" s="4339"/>
      <c r="AA180" s="4339"/>
      <c r="AB180" s="4339"/>
      <c r="AC180" s="4340"/>
    </row>
    <row r="181" spans="1:29" ht="18.75">
      <c r="A181" s="4234"/>
      <c r="B181" s="4258" t="s">
        <v>517</v>
      </c>
      <c r="C181" s="4186"/>
      <c r="D181" s="4186"/>
      <c r="E181" s="4186"/>
      <c r="F181" s="881">
        <v>0.16</v>
      </c>
      <c r="G181" s="876" t="s">
        <v>212</v>
      </c>
      <c r="H181" s="882">
        <f>H180/F181</f>
        <v>0.375</v>
      </c>
      <c r="I181" s="882">
        <f>I180/F181</f>
        <v>0.5625</v>
      </c>
      <c r="J181" s="882">
        <f>J180/F181</f>
        <v>0.625</v>
      </c>
      <c r="K181" s="882">
        <f>K180/F181</f>
        <v>0.9375</v>
      </c>
      <c r="L181" s="883">
        <f>L180/F181</f>
        <v>1.125</v>
      </c>
      <c r="M181" s="912"/>
      <c r="N181" s="744"/>
      <c r="P181" s="4393"/>
      <c r="Q181" s="4338"/>
      <c r="R181" s="4339"/>
      <c r="S181" s="4339"/>
      <c r="T181" s="4339"/>
      <c r="U181" s="4339"/>
      <c r="V181" s="4339"/>
      <c r="W181" s="4339"/>
      <c r="X181" s="4339"/>
      <c r="Y181" s="4339"/>
      <c r="Z181" s="4339"/>
      <c r="AA181" s="4339"/>
      <c r="AB181" s="4339"/>
      <c r="AC181" s="4340"/>
    </row>
    <row r="182" spans="1:29" ht="15.75">
      <c r="A182" s="4234"/>
      <c r="B182" s="720"/>
      <c r="C182" s="912"/>
      <c r="D182" s="912"/>
      <c r="E182" s="912"/>
      <c r="F182" s="912"/>
      <c r="G182" s="912"/>
      <c r="H182" s="912"/>
      <c r="I182" s="912"/>
      <c r="J182" s="912"/>
      <c r="K182" s="912"/>
      <c r="L182" s="912"/>
      <c r="M182" s="912"/>
      <c r="N182" s="744"/>
      <c r="P182" s="4393"/>
      <c r="Q182" s="552" t="s">
        <v>609</v>
      </c>
      <c r="R182" s="3990" t="str">
        <f ca="1">CELL("nomfichier")</f>
        <v>D:\Données\1.UPRT\0-UPRT.fait\uprt-php\www\mesimages\fichiers-uprt\ff-fiches-fabrication\ff-fiches-fabrication-maj-08-2020\[ff-5-B.collectivite-conditionnement-gastronormes.xlsx]complément</v>
      </c>
      <c r="S182" s="3990"/>
      <c r="T182" s="3990"/>
      <c r="U182" s="3990"/>
      <c r="V182" s="3990"/>
      <c r="W182" s="3990"/>
      <c r="X182" s="3990"/>
      <c r="Y182" s="3990"/>
      <c r="Z182" s="3990"/>
      <c r="AA182" s="3990"/>
      <c r="AB182" s="3990"/>
      <c r="AC182" s="3991"/>
    </row>
    <row r="183" spans="1:29" ht="15.75">
      <c r="A183" s="4234"/>
      <c r="B183" s="720"/>
      <c r="C183" s="912"/>
      <c r="D183" s="912"/>
      <c r="E183" s="912"/>
      <c r="F183" s="912"/>
      <c r="G183" s="912"/>
      <c r="H183" s="912"/>
      <c r="I183" s="912"/>
      <c r="J183" s="912"/>
      <c r="K183" s="912"/>
      <c r="L183" s="912"/>
      <c r="M183" s="912"/>
      <c r="N183" s="744"/>
      <c r="P183" s="4393"/>
      <c r="Q183" s="561" t="s">
        <v>608</v>
      </c>
      <c r="R183" s="3962" t="s">
        <v>607</v>
      </c>
      <c r="S183" s="3962"/>
      <c r="T183" s="3962"/>
      <c r="U183" s="3962"/>
      <c r="V183" s="3962"/>
      <c r="W183" s="3962"/>
      <c r="X183" s="3962"/>
      <c r="Y183" s="3962"/>
      <c r="Z183" s="3962"/>
      <c r="AA183" s="3962"/>
      <c r="AB183" s="3962"/>
      <c r="AC183" s="3963"/>
    </row>
    <row r="184" spans="1:29" ht="19.5" thickBot="1">
      <c r="A184" s="4234"/>
      <c r="B184" s="4258" t="s">
        <v>519</v>
      </c>
      <c r="C184" s="4186"/>
      <c r="D184" s="4186"/>
      <c r="E184" s="4186"/>
      <c r="F184" s="875">
        <v>12</v>
      </c>
      <c r="G184" s="876" t="s">
        <v>431</v>
      </c>
      <c r="H184" s="877">
        <v>0.06</v>
      </c>
      <c r="I184" s="877">
        <v>0.09</v>
      </c>
      <c r="J184" s="877">
        <v>0.1</v>
      </c>
      <c r="K184" s="877">
        <v>0.15</v>
      </c>
      <c r="L184" s="878">
        <v>0.18</v>
      </c>
      <c r="M184" s="912"/>
      <c r="N184" s="744"/>
      <c r="P184" s="4393"/>
      <c r="Q184" s="3964" t="s">
        <v>568</v>
      </c>
      <c r="R184" s="3965"/>
      <c r="S184" s="3965"/>
      <c r="T184" s="3965"/>
      <c r="U184" s="3965"/>
      <c r="V184" s="3965"/>
      <c r="W184" s="3965"/>
      <c r="X184" s="3965"/>
      <c r="Y184" s="3965"/>
      <c r="Z184" s="3965"/>
      <c r="AA184" s="3965"/>
      <c r="AB184" s="3965"/>
      <c r="AC184" s="3966"/>
    </row>
    <row r="185" spans="1:29" ht="18.75">
      <c r="A185" s="4234"/>
      <c r="B185" s="4258" t="s">
        <v>517</v>
      </c>
      <c r="C185" s="4186"/>
      <c r="D185" s="4186"/>
      <c r="E185" s="4186"/>
      <c r="F185" s="881">
        <v>0.125</v>
      </c>
      <c r="G185" s="876" t="s">
        <v>212</v>
      </c>
      <c r="H185" s="882">
        <f>H184/F185</f>
        <v>0.48</v>
      </c>
      <c r="I185" s="882">
        <f>I184/F185</f>
        <v>0.72</v>
      </c>
      <c r="J185" s="882">
        <f>J184/F185</f>
        <v>0.8</v>
      </c>
      <c r="K185" s="882">
        <f>K184/F185</f>
        <v>1.2</v>
      </c>
      <c r="L185" s="883">
        <f>L184/F185</f>
        <v>1.44</v>
      </c>
      <c r="M185" s="912"/>
      <c r="N185" s="744"/>
    </row>
    <row r="186" spans="1:29" ht="15.75">
      <c r="A186" s="4234"/>
      <c r="B186" s="720"/>
      <c r="C186" s="912"/>
      <c r="D186" s="912"/>
      <c r="E186" s="912"/>
      <c r="F186" s="912"/>
      <c r="G186" s="912"/>
      <c r="H186" s="912"/>
      <c r="I186" s="912"/>
      <c r="J186" s="912"/>
      <c r="K186" s="912"/>
      <c r="L186" s="912"/>
      <c r="M186" s="912"/>
      <c r="N186" s="744"/>
    </row>
    <row r="187" spans="1:29" ht="15.75">
      <c r="A187" s="4234"/>
      <c r="B187" s="720"/>
      <c r="C187" s="912"/>
      <c r="D187" s="912"/>
      <c r="E187" s="912"/>
      <c r="F187" s="912"/>
      <c r="G187" s="912"/>
      <c r="H187" s="912"/>
      <c r="I187" s="912"/>
      <c r="J187" s="912"/>
      <c r="K187" s="912"/>
      <c r="L187" s="912"/>
      <c r="M187" s="912"/>
      <c r="N187" s="744"/>
    </row>
    <row r="188" spans="1:29" ht="18.75">
      <c r="A188" s="4234"/>
      <c r="B188" s="4258" t="s">
        <v>520</v>
      </c>
      <c r="C188" s="4186"/>
      <c r="D188" s="4186"/>
      <c r="E188" s="4186"/>
      <c r="F188" s="875">
        <v>12</v>
      </c>
      <c r="G188" s="876" t="s">
        <v>431</v>
      </c>
      <c r="H188" s="877">
        <v>0.06</v>
      </c>
      <c r="I188" s="877">
        <v>0.09</v>
      </c>
      <c r="J188" s="877">
        <v>0.1</v>
      </c>
      <c r="K188" s="877">
        <v>0.15</v>
      </c>
      <c r="L188" s="878">
        <v>0.18</v>
      </c>
      <c r="M188" s="912"/>
      <c r="N188" s="744"/>
    </row>
    <row r="189" spans="1:29" ht="18.75">
      <c r="A189" s="4234"/>
      <c r="B189" s="4258" t="s">
        <v>517</v>
      </c>
      <c r="C189" s="4186"/>
      <c r="D189" s="4186"/>
      <c r="E189" s="4186"/>
      <c r="F189" s="881">
        <v>0.18</v>
      </c>
      <c r="G189" s="876" t="s">
        <v>212</v>
      </c>
      <c r="H189" s="882">
        <f>H188/F189</f>
        <v>0.33333333333333331</v>
      </c>
      <c r="I189" s="882">
        <f>I188/F189</f>
        <v>0.5</v>
      </c>
      <c r="J189" s="882">
        <f>J188/F189</f>
        <v>0.55555555555555558</v>
      </c>
      <c r="K189" s="882">
        <f>K188/F189</f>
        <v>0.83333333333333337</v>
      </c>
      <c r="L189" s="883">
        <f>L188/F189</f>
        <v>1</v>
      </c>
      <c r="M189" s="912"/>
      <c r="N189" s="744"/>
    </row>
    <row r="190" spans="1:29" ht="15.75">
      <c r="A190" s="4234"/>
      <c r="B190" s="720"/>
      <c r="C190" s="912"/>
      <c r="D190" s="912"/>
      <c r="E190" s="912"/>
      <c r="F190" s="912"/>
      <c r="G190" s="912"/>
      <c r="H190" s="912"/>
      <c r="I190" s="912"/>
      <c r="J190" s="912"/>
      <c r="K190" s="912"/>
      <c r="L190" s="912"/>
      <c r="M190" s="912"/>
      <c r="N190" s="744"/>
    </row>
    <row r="191" spans="1:29" ht="15.75">
      <c r="A191" s="4234"/>
      <c r="B191" s="720"/>
      <c r="C191" s="912"/>
      <c r="D191" s="912"/>
      <c r="E191" s="912"/>
      <c r="F191" s="912"/>
      <c r="G191" s="912"/>
      <c r="H191" s="912"/>
      <c r="I191" s="912"/>
      <c r="J191" s="912"/>
      <c r="K191" s="912"/>
      <c r="L191" s="912"/>
      <c r="M191" s="912"/>
      <c r="N191" s="744"/>
    </row>
    <row r="192" spans="1:29" ht="18.75">
      <c r="A192" s="4234"/>
      <c r="B192" s="4258" t="s">
        <v>521</v>
      </c>
      <c r="C192" s="4186"/>
      <c r="D192" s="4186"/>
      <c r="E192" s="4186"/>
      <c r="F192" s="875">
        <v>16</v>
      </c>
      <c r="G192" s="876" t="s">
        <v>431</v>
      </c>
      <c r="H192" s="877">
        <v>0.06</v>
      </c>
      <c r="I192" s="877">
        <v>0.09</v>
      </c>
      <c r="J192" s="877">
        <v>0.1</v>
      </c>
      <c r="K192" s="877">
        <v>0.15</v>
      </c>
      <c r="L192" s="878">
        <v>0.18</v>
      </c>
      <c r="M192" s="912"/>
      <c r="N192" s="744"/>
    </row>
    <row r="193" spans="1:14" ht="18.75">
      <c r="A193" s="4234"/>
      <c r="B193" s="4258" t="s">
        <v>517</v>
      </c>
      <c r="C193" s="4186"/>
      <c r="D193" s="4186"/>
      <c r="E193" s="4186"/>
      <c r="F193" s="881">
        <v>0.14000000000000001</v>
      </c>
      <c r="G193" s="876" t="s">
        <v>212</v>
      </c>
      <c r="H193" s="882">
        <f>H192/F193</f>
        <v>0.42857142857142849</v>
      </c>
      <c r="I193" s="882">
        <f>I192/F193</f>
        <v>0.64285714285714279</v>
      </c>
      <c r="J193" s="882">
        <f>J192/F193</f>
        <v>0.7142857142857143</v>
      </c>
      <c r="K193" s="882">
        <f>K192/F193</f>
        <v>1.0714285714285714</v>
      </c>
      <c r="L193" s="883">
        <f>L192/F193</f>
        <v>1.2857142857142856</v>
      </c>
      <c r="M193" s="912"/>
      <c r="N193" s="744"/>
    </row>
    <row r="194" spans="1:14" ht="15.75">
      <c r="A194" s="4234"/>
      <c r="B194" s="720"/>
      <c r="C194" s="912"/>
      <c r="D194" s="912"/>
      <c r="E194" s="912"/>
      <c r="F194" s="912"/>
      <c r="G194" s="912"/>
      <c r="H194" s="912"/>
      <c r="I194" s="912"/>
      <c r="J194" s="912"/>
      <c r="K194" s="912"/>
      <c r="L194" s="912"/>
      <c r="M194" s="912"/>
      <c r="N194" s="744"/>
    </row>
    <row r="195" spans="1:14" ht="15.75">
      <c r="A195" s="4234"/>
      <c r="B195" s="720"/>
      <c r="C195" s="912"/>
      <c r="D195" s="912"/>
      <c r="E195" s="912"/>
      <c r="F195" s="912"/>
      <c r="G195" s="912"/>
      <c r="H195" s="912"/>
      <c r="I195" s="912"/>
      <c r="J195" s="912"/>
      <c r="K195" s="912"/>
      <c r="L195" s="912"/>
      <c r="M195" s="912"/>
      <c r="N195" s="744"/>
    </row>
    <row r="196" spans="1:14" ht="18.75">
      <c r="A196" s="4234"/>
      <c r="B196" s="4258" t="s">
        <v>522</v>
      </c>
      <c r="C196" s="4186"/>
      <c r="D196" s="4186"/>
      <c r="E196" s="4186"/>
      <c r="F196" s="875">
        <v>14</v>
      </c>
      <c r="G196" s="876" t="s">
        <v>431</v>
      </c>
      <c r="H196" s="882">
        <f>H197/F197</f>
        <v>0.4</v>
      </c>
      <c r="I196" s="882">
        <f>I197/F197</f>
        <v>0.6</v>
      </c>
      <c r="J196" s="882">
        <f>J197/F197</f>
        <v>0.66666666666666674</v>
      </c>
      <c r="K196" s="882">
        <f>K197/F197</f>
        <v>1</v>
      </c>
      <c r="L196" s="883">
        <f>L197/F197</f>
        <v>1.2</v>
      </c>
      <c r="M196" s="912"/>
      <c r="N196" s="744"/>
    </row>
    <row r="197" spans="1:14" ht="18.75">
      <c r="A197" s="4234"/>
      <c r="B197" s="4258" t="s">
        <v>517</v>
      </c>
      <c r="C197" s="4186"/>
      <c r="D197" s="4186"/>
      <c r="E197" s="4186"/>
      <c r="F197" s="881">
        <v>0.15</v>
      </c>
      <c r="G197" s="876" t="s">
        <v>212</v>
      </c>
      <c r="H197" s="877">
        <v>0.06</v>
      </c>
      <c r="I197" s="877">
        <v>0.09</v>
      </c>
      <c r="J197" s="877">
        <v>0.1</v>
      </c>
      <c r="K197" s="877">
        <v>0.15</v>
      </c>
      <c r="L197" s="878">
        <v>0.18</v>
      </c>
      <c r="M197" s="912"/>
      <c r="N197" s="744"/>
    </row>
    <row r="198" spans="1:14" ht="15.75">
      <c r="A198" s="4234"/>
      <c r="B198" s="720"/>
      <c r="C198" s="912"/>
      <c r="D198" s="912"/>
      <c r="E198" s="912"/>
      <c r="F198" s="912"/>
      <c r="G198" s="912"/>
      <c r="H198" s="912"/>
      <c r="I198" s="912"/>
      <c r="J198" s="912"/>
      <c r="K198" s="912"/>
      <c r="L198" s="912"/>
      <c r="M198" s="912"/>
      <c r="N198" s="744"/>
    </row>
    <row r="199" spans="1:14" ht="15.75">
      <c r="A199" s="4234"/>
      <c r="B199" s="720"/>
      <c r="C199" s="912"/>
      <c r="D199" s="912"/>
      <c r="E199" s="912"/>
      <c r="F199" s="912"/>
      <c r="G199" s="912"/>
      <c r="H199" s="912"/>
      <c r="I199" s="912"/>
      <c r="J199" s="912"/>
      <c r="K199" s="912"/>
      <c r="L199" s="912"/>
      <c r="M199" s="912"/>
      <c r="N199" s="744"/>
    </row>
    <row r="200" spans="1:14" ht="18.75">
      <c r="A200" s="4234"/>
      <c r="B200" s="4258" t="s">
        <v>520</v>
      </c>
      <c r="C200" s="4186"/>
      <c r="D200" s="4186"/>
      <c r="E200" s="4186"/>
      <c r="F200" s="875">
        <v>12</v>
      </c>
      <c r="G200" s="876" t="s">
        <v>431</v>
      </c>
      <c r="H200" s="877">
        <v>0.06</v>
      </c>
      <c r="I200" s="877">
        <v>0.09</v>
      </c>
      <c r="J200" s="877">
        <v>0.1</v>
      </c>
      <c r="K200" s="877">
        <v>0.15</v>
      </c>
      <c r="L200" s="878">
        <v>0.18</v>
      </c>
      <c r="M200" s="912"/>
      <c r="N200" s="744"/>
    </row>
    <row r="201" spans="1:14" ht="18.75">
      <c r="A201" s="4234"/>
      <c r="B201" s="4258" t="s">
        <v>517</v>
      </c>
      <c r="C201" s="4186"/>
      <c r="D201" s="4186"/>
      <c r="E201" s="4186"/>
      <c r="F201" s="881">
        <v>0.18</v>
      </c>
      <c r="G201" s="876" t="s">
        <v>212</v>
      </c>
      <c r="H201" s="882">
        <f>H200/F201</f>
        <v>0.33333333333333331</v>
      </c>
      <c r="I201" s="882">
        <f>I200/F201</f>
        <v>0.5</v>
      </c>
      <c r="J201" s="882">
        <f>J200/F201</f>
        <v>0.55555555555555558</v>
      </c>
      <c r="K201" s="882">
        <f>K200/F201</f>
        <v>0.83333333333333337</v>
      </c>
      <c r="L201" s="883">
        <f>L200/F201</f>
        <v>1</v>
      </c>
      <c r="M201" s="912"/>
      <c r="N201" s="744"/>
    </row>
    <row r="202" spans="1:14" ht="15.75">
      <c r="A202" s="4234"/>
      <c r="B202" s="720"/>
      <c r="C202" s="912"/>
      <c r="D202" s="912"/>
      <c r="E202" s="912"/>
      <c r="F202" s="912"/>
      <c r="G202" s="912"/>
      <c r="H202" s="912"/>
      <c r="I202" s="912"/>
      <c r="J202" s="912"/>
      <c r="K202" s="912"/>
      <c r="L202" s="912"/>
      <c r="M202" s="912"/>
      <c r="N202" s="744"/>
    </row>
    <row r="203" spans="1:14" ht="15.75">
      <c r="A203" s="4234"/>
      <c r="B203" s="4187" t="s">
        <v>716</v>
      </c>
      <c r="C203" s="4188"/>
      <c r="D203" s="4188"/>
      <c r="E203" s="4188"/>
      <c r="F203" s="4188"/>
      <c r="G203" s="4188"/>
      <c r="H203" s="4188"/>
      <c r="I203" s="4188"/>
      <c r="J203" s="4188"/>
      <c r="K203" s="4188"/>
      <c r="L203" s="4188"/>
      <c r="M203" s="4188"/>
      <c r="N203" s="4189"/>
    </row>
    <row r="204" spans="1:14">
      <c r="A204" s="4234"/>
      <c r="B204" s="4335" t="s">
        <v>622</v>
      </c>
      <c r="C204" s="4336"/>
      <c r="D204" s="4336"/>
      <c r="E204" s="4336"/>
      <c r="F204" s="4336"/>
      <c r="G204" s="4336"/>
      <c r="H204" s="4336"/>
      <c r="I204" s="4336"/>
      <c r="J204" s="4336"/>
      <c r="K204" s="4336"/>
      <c r="L204" s="4336"/>
      <c r="M204" s="4336"/>
      <c r="N204" s="4337"/>
    </row>
    <row r="205" spans="1:14" ht="18.75">
      <c r="A205" s="4234"/>
      <c r="B205" s="932"/>
      <c r="C205" s="850"/>
      <c r="D205" s="729"/>
      <c r="E205" s="729"/>
      <c r="F205" s="729"/>
      <c r="G205" s="729"/>
      <c r="H205" s="912"/>
      <c r="I205" s="912"/>
      <c r="J205" s="912"/>
      <c r="K205" s="912"/>
      <c r="L205" s="912"/>
      <c r="M205" s="912"/>
      <c r="N205" s="515"/>
    </row>
    <row r="206" spans="1:14" ht="15.75">
      <c r="A206" s="4234"/>
      <c r="B206" s="4329" t="s">
        <v>701</v>
      </c>
      <c r="C206" s="4330"/>
      <c r="D206" s="4330"/>
      <c r="E206" s="4330"/>
      <c r="F206" s="4330"/>
      <c r="G206" s="4330"/>
      <c r="H206" s="4330"/>
      <c r="I206" s="4330"/>
      <c r="J206" s="4330"/>
      <c r="K206" s="4330"/>
      <c r="L206" s="4330"/>
      <c r="M206" s="4330"/>
      <c r="N206" s="4331"/>
    </row>
    <row r="207" spans="1:14" ht="18.75">
      <c r="A207" s="4234"/>
      <c r="B207" s="4267" t="s">
        <v>675</v>
      </c>
      <c r="C207" s="4271" t="s">
        <v>700</v>
      </c>
      <c r="D207" s="4271"/>
      <c r="E207" s="4271"/>
      <c r="F207" s="4271"/>
      <c r="G207" s="4271"/>
      <c r="H207" s="870" t="s">
        <v>699</v>
      </c>
      <c r="I207" s="912"/>
      <c r="J207" s="912"/>
      <c r="K207" s="912"/>
      <c r="L207" s="912"/>
      <c r="M207" s="912"/>
      <c r="N207" s="515"/>
    </row>
    <row r="208" spans="1:14" ht="18.75">
      <c r="A208" s="4234"/>
      <c r="B208" s="4267"/>
      <c r="C208" s="4271"/>
      <c r="D208" s="4271"/>
      <c r="E208" s="4271"/>
      <c r="F208" s="4271"/>
      <c r="G208" s="4271"/>
      <c r="H208" s="4316" t="s">
        <v>698</v>
      </c>
      <c r="I208" s="4317" t="s">
        <v>207</v>
      </c>
      <c r="J208" s="912"/>
      <c r="K208" s="912"/>
      <c r="L208" s="912"/>
      <c r="M208" s="912"/>
      <c r="N208" s="515"/>
    </row>
    <row r="209" spans="1:14" ht="18.75">
      <c r="A209" s="4234"/>
      <c r="B209" s="4267"/>
      <c r="C209" s="4271"/>
      <c r="D209" s="4271"/>
      <c r="E209" s="4271"/>
      <c r="F209" s="4271"/>
      <c r="G209" s="4271"/>
      <c r="H209" s="4316"/>
      <c r="I209" s="4317"/>
      <c r="J209" s="912"/>
      <c r="K209" s="912"/>
      <c r="L209" s="912"/>
      <c r="M209" s="912"/>
      <c r="N209" s="515"/>
    </row>
    <row r="210" spans="1:14" ht="18.75">
      <c r="A210" s="4234"/>
      <c r="B210" s="932"/>
      <c r="C210" s="850" t="s">
        <v>697</v>
      </c>
      <c r="D210" s="4318" t="s">
        <v>521</v>
      </c>
      <c r="E210" s="4318"/>
      <c r="F210" s="4318"/>
      <c r="G210" s="4318"/>
      <c r="H210" s="875">
        <v>20</v>
      </c>
      <c r="I210" s="876" t="s">
        <v>431</v>
      </c>
      <c r="J210" s="912"/>
      <c r="K210" s="912"/>
      <c r="L210" s="912"/>
      <c r="M210" s="912"/>
      <c r="N210" s="515"/>
    </row>
    <row r="211" spans="1:14" ht="18.75">
      <c r="A211" s="4234"/>
      <c r="B211" s="932"/>
      <c r="C211" s="850"/>
      <c r="D211" s="4186" t="s">
        <v>517</v>
      </c>
      <c r="E211" s="4186"/>
      <c r="F211" s="4186"/>
      <c r="G211" s="4186"/>
      <c r="H211" s="881">
        <v>0.13</v>
      </c>
      <c r="I211" s="876" t="s">
        <v>212</v>
      </c>
      <c r="J211" s="912"/>
      <c r="K211" s="912"/>
      <c r="L211" s="912"/>
      <c r="M211" s="912"/>
      <c r="N211" s="515"/>
    </row>
    <row r="212" spans="1:14" ht="18.75">
      <c r="A212" s="4234"/>
      <c r="B212" s="932"/>
      <c r="C212" s="850"/>
      <c r="D212" s="729"/>
      <c r="E212" s="729"/>
      <c r="F212" s="729"/>
      <c r="G212" s="729"/>
      <c r="H212" s="912"/>
      <c r="I212" s="912"/>
      <c r="J212" s="912"/>
      <c r="K212" s="912"/>
      <c r="L212" s="912"/>
      <c r="M212" s="912"/>
      <c r="N212" s="515"/>
    </row>
    <row r="213" spans="1:14" ht="18.75">
      <c r="A213" s="4234"/>
      <c r="B213" s="849"/>
      <c r="C213" s="839" t="s">
        <v>696</v>
      </c>
      <c r="D213" s="729"/>
      <c r="E213" s="729"/>
      <c r="F213" s="729"/>
      <c r="G213" s="729"/>
      <c r="H213" s="729"/>
      <c r="I213" s="729"/>
      <c r="J213" s="729"/>
      <c r="K213" s="729"/>
      <c r="L213" s="513"/>
      <c r="M213" s="514"/>
      <c r="N213" s="515"/>
    </row>
    <row r="214" spans="1:14" ht="18.75">
      <c r="A214" s="4234"/>
      <c r="B214" s="849"/>
      <c r="C214" s="839"/>
      <c r="D214" s="729"/>
      <c r="E214" s="729"/>
      <c r="F214" s="729"/>
      <c r="G214" s="729"/>
      <c r="H214" s="729"/>
      <c r="I214" s="729"/>
      <c r="J214" s="729"/>
      <c r="K214" s="729"/>
      <c r="L214" s="513"/>
      <c r="M214" s="514"/>
      <c r="N214" s="515"/>
    </row>
    <row r="215" spans="1:14" ht="18.75">
      <c r="A215" s="4234"/>
      <c r="B215" s="928" t="s">
        <v>673</v>
      </c>
      <c r="C215" s="927" t="s">
        <v>695</v>
      </c>
      <c r="D215" s="729"/>
      <c r="E215" s="729"/>
      <c r="F215" s="729"/>
      <c r="G215" s="729"/>
      <c r="H215" s="729"/>
      <c r="I215" s="729"/>
      <c r="J215" s="729"/>
      <c r="K215" s="729"/>
      <c r="L215" s="513"/>
      <c r="M215" s="514"/>
      <c r="N215" s="515"/>
    </row>
    <row r="216" spans="1:14" ht="18.75">
      <c r="A216" s="4234"/>
      <c r="B216" s="928"/>
      <c r="C216" s="927"/>
      <c r="D216" s="729"/>
      <c r="E216" s="729"/>
      <c r="F216" s="729"/>
      <c r="G216" s="729"/>
      <c r="H216" s="729"/>
      <c r="I216" s="729"/>
      <c r="J216" s="729"/>
      <c r="K216" s="729"/>
      <c r="L216" s="513"/>
      <c r="M216" s="514"/>
      <c r="N216" s="515"/>
    </row>
    <row r="217" spans="1:14" ht="18.75">
      <c r="A217" s="4234"/>
      <c r="B217" s="928"/>
      <c r="C217" s="927"/>
      <c r="D217" s="729"/>
      <c r="E217" s="729"/>
      <c r="F217" s="729"/>
      <c r="G217" s="4319" t="s">
        <v>318</v>
      </c>
      <c r="H217" s="4341" t="s">
        <v>694</v>
      </c>
      <c r="I217" s="4341" t="s">
        <v>693</v>
      </c>
      <c r="J217" s="4341" t="s">
        <v>692</v>
      </c>
      <c r="K217" s="480"/>
      <c r="L217" s="480"/>
      <c r="M217" s="480"/>
      <c r="N217" s="933"/>
    </row>
    <row r="218" spans="1:14" ht="18.75">
      <c r="A218" s="4234"/>
      <c r="B218" s="928"/>
      <c r="C218" s="927"/>
      <c r="D218" s="729"/>
      <c r="E218" s="729"/>
      <c r="F218" s="729"/>
      <c r="G218" s="4319"/>
      <c r="H218" s="4341"/>
      <c r="I218" s="4341"/>
      <c r="J218" s="4341"/>
      <c r="K218" s="480"/>
      <c r="L218" s="480"/>
      <c r="M218" s="480"/>
      <c r="N218" s="933"/>
    </row>
    <row r="219" spans="1:14" ht="18.75">
      <c r="A219" s="4234"/>
      <c r="B219" s="928"/>
      <c r="C219" s="927"/>
      <c r="D219" s="729"/>
      <c r="E219" s="729"/>
      <c r="F219" s="729"/>
      <c r="G219" s="729"/>
      <c r="H219" s="729"/>
      <c r="I219" s="729"/>
      <c r="J219" s="729"/>
      <c r="K219" s="729"/>
      <c r="L219" s="513"/>
      <c r="M219" s="514"/>
      <c r="N219" s="515"/>
    </row>
    <row r="220" spans="1:14" ht="15.75">
      <c r="A220" s="4234"/>
      <c r="B220" s="934" t="s">
        <v>671</v>
      </c>
      <c r="C220" s="4269" t="s">
        <v>691</v>
      </c>
      <c r="D220" s="4269"/>
      <c r="E220" s="4269"/>
      <c r="F220" s="4269"/>
      <c r="G220" s="4269"/>
      <c r="H220" s="4269"/>
      <c r="I220" s="4332"/>
      <c r="J220" s="877">
        <v>0.06</v>
      </c>
      <c r="K220" s="877">
        <v>0.09</v>
      </c>
      <c r="L220" s="877">
        <v>0.1</v>
      </c>
      <c r="M220" s="877">
        <v>0.15</v>
      </c>
      <c r="N220" s="935">
        <v>0.18</v>
      </c>
    </row>
    <row r="221" spans="1:14" ht="18.75">
      <c r="A221" s="4234"/>
      <c r="B221" s="928"/>
      <c r="C221" s="927"/>
      <c r="D221" s="729"/>
      <c r="E221" s="729"/>
      <c r="F221" s="729"/>
      <c r="G221" s="729"/>
      <c r="H221" s="729"/>
      <c r="I221" s="729"/>
      <c r="J221" s="729"/>
      <c r="K221" s="729"/>
      <c r="L221" s="513"/>
      <c r="M221" s="514"/>
      <c r="N221" s="515"/>
    </row>
    <row r="222" spans="1:14" ht="15.75">
      <c r="A222" s="4234"/>
      <c r="B222" s="845" t="s">
        <v>669</v>
      </c>
      <c r="C222" s="4333" t="s">
        <v>690</v>
      </c>
      <c r="D222" s="4333"/>
      <c r="E222" s="4333"/>
      <c r="F222" s="4333"/>
      <c r="G222" s="4333"/>
      <c r="H222" s="4333"/>
      <c r="I222" s="4334"/>
      <c r="J222" s="874">
        <v>220</v>
      </c>
      <c r="K222" s="874">
        <v>350</v>
      </c>
      <c r="L222" s="874">
        <v>60</v>
      </c>
      <c r="M222" s="874">
        <v>20</v>
      </c>
      <c r="N222" s="936">
        <v>30</v>
      </c>
    </row>
    <row r="223" spans="1:14" ht="18.75">
      <c r="A223" s="4234"/>
      <c r="B223" s="928"/>
      <c r="C223" s="927"/>
      <c r="D223" s="729"/>
      <c r="E223" s="729"/>
      <c r="F223" s="729"/>
      <c r="G223" s="729"/>
      <c r="H223" s="729"/>
      <c r="I223" s="729"/>
      <c r="J223" s="729"/>
      <c r="K223" s="729"/>
      <c r="L223" s="513"/>
      <c r="M223" s="514"/>
      <c r="N223" s="515"/>
    </row>
    <row r="224" spans="1:14" ht="18.75">
      <c r="A224" s="4234"/>
      <c r="B224" s="926" t="s">
        <v>715</v>
      </c>
      <c r="C224" s="927"/>
      <c r="D224" s="729"/>
      <c r="E224" s="729"/>
      <c r="F224" s="729"/>
      <c r="G224" s="729"/>
      <c r="H224" s="729"/>
      <c r="I224" s="729"/>
      <c r="J224" s="729"/>
      <c r="K224" s="729"/>
      <c r="L224" s="513"/>
      <c r="M224" s="514"/>
      <c r="N224" s="515"/>
    </row>
    <row r="225" spans="1:23" ht="18.75">
      <c r="A225" s="4234"/>
      <c r="B225" s="928"/>
      <c r="C225" s="927"/>
      <c r="D225" s="729"/>
      <c r="E225" s="729"/>
      <c r="F225" s="729"/>
      <c r="G225" s="729"/>
      <c r="H225" s="729"/>
      <c r="I225" s="729"/>
      <c r="J225" s="729"/>
      <c r="K225" s="729"/>
      <c r="L225" s="513"/>
      <c r="M225" s="514"/>
      <c r="N225" s="515"/>
    </row>
    <row r="226" spans="1:23" ht="18.75">
      <c r="A226" s="4234"/>
      <c r="B226" s="849"/>
      <c r="C226" s="850"/>
      <c r="D226" s="729"/>
      <c r="E226" s="729"/>
      <c r="F226" s="729"/>
      <c r="G226" s="729"/>
      <c r="H226" s="480"/>
      <c r="I226" s="851" t="s">
        <v>245</v>
      </c>
      <c r="J226" s="929" t="s">
        <v>156</v>
      </c>
      <c r="K226" s="929" t="s">
        <v>157</v>
      </c>
      <c r="L226" s="930" t="s">
        <v>158</v>
      </c>
      <c r="M226" s="930" t="s">
        <v>35</v>
      </c>
      <c r="N226" s="931" t="s">
        <v>409</v>
      </c>
    </row>
    <row r="227" spans="1:23">
      <c r="A227" s="4234"/>
      <c r="B227" s="3984" t="s">
        <v>610</v>
      </c>
      <c r="C227" s="3985"/>
      <c r="D227" s="3985"/>
      <c r="E227" s="3985"/>
      <c r="F227" s="3985"/>
      <c r="G227" s="3985"/>
      <c r="H227" s="3985"/>
      <c r="I227" s="3985"/>
      <c r="J227" s="3985"/>
      <c r="K227" s="3985"/>
      <c r="L227" s="3985"/>
      <c r="M227" s="3985"/>
      <c r="N227" s="3986"/>
    </row>
    <row r="228" spans="1:23">
      <c r="A228" s="4234"/>
      <c r="B228" s="3987"/>
      <c r="C228" s="3988"/>
      <c r="D228" s="3988"/>
      <c r="E228" s="3988"/>
      <c r="F228" s="3988"/>
      <c r="G228" s="3988"/>
      <c r="H228" s="3988"/>
      <c r="I228" s="3988"/>
      <c r="J228" s="3988"/>
      <c r="K228" s="3988"/>
      <c r="L228" s="3988"/>
      <c r="M228" s="3988"/>
      <c r="N228" s="3989"/>
    </row>
    <row r="229" spans="1:23">
      <c r="A229" s="4234"/>
      <c r="B229" s="4338" t="s">
        <v>689</v>
      </c>
      <c r="C229" s="4339"/>
      <c r="D229" s="4339"/>
      <c r="E229" s="4339"/>
      <c r="F229" s="4339"/>
      <c r="G229" s="4339"/>
      <c r="H229" s="4339"/>
      <c r="I229" s="4339"/>
      <c r="J229" s="4339"/>
      <c r="K229" s="4339"/>
      <c r="L229" s="4339"/>
      <c r="M229" s="4339"/>
      <c r="N229" s="4340"/>
    </row>
    <row r="230" spans="1:23">
      <c r="A230" s="4234"/>
      <c r="B230" s="4338"/>
      <c r="C230" s="4339"/>
      <c r="D230" s="4339"/>
      <c r="E230" s="4339"/>
      <c r="F230" s="4339"/>
      <c r="G230" s="4339"/>
      <c r="H230" s="4339"/>
      <c r="I230" s="4339"/>
      <c r="J230" s="4339"/>
      <c r="K230" s="4339"/>
      <c r="L230" s="4339"/>
      <c r="M230" s="4339"/>
      <c r="N230" s="4340"/>
    </row>
    <row r="231" spans="1:23">
      <c r="A231" s="4234"/>
      <c r="B231" s="552" t="s">
        <v>609</v>
      </c>
      <c r="C231" s="3990" t="str">
        <f ca="1">CELL("nomfichier")</f>
        <v>D:\Données\1.UPRT\0-UPRT.fait\uprt-php\www\mesimages\fichiers-uprt\ff-fiches-fabrication\ff-fiches-fabrication-maj-08-2020\[ff-5-B.collectivite-conditionnement-gastronormes.xlsx]complément</v>
      </c>
      <c r="D231" s="3990"/>
      <c r="E231" s="3990"/>
      <c r="F231" s="3990"/>
      <c r="G231" s="3990"/>
      <c r="H231" s="3990"/>
      <c r="I231" s="3990"/>
      <c r="J231" s="3990"/>
      <c r="K231" s="3990"/>
      <c r="L231" s="3990"/>
      <c r="M231" s="3990"/>
      <c r="N231" s="3991"/>
    </row>
    <row r="232" spans="1:23">
      <c r="A232" s="4234"/>
      <c r="B232" s="561" t="s">
        <v>608</v>
      </c>
      <c r="C232" s="3962" t="s">
        <v>607</v>
      </c>
      <c r="D232" s="3962"/>
      <c r="E232" s="3962"/>
      <c r="F232" s="3962"/>
      <c r="G232" s="3962"/>
      <c r="H232" s="3962"/>
      <c r="I232" s="3962"/>
      <c r="J232" s="3962"/>
      <c r="K232" s="3962"/>
      <c r="L232" s="3962"/>
      <c r="M232" s="3962"/>
      <c r="N232" s="3963"/>
    </row>
    <row r="233" spans="1:23" ht="15.75" thickBot="1">
      <c r="A233" s="4234"/>
      <c r="B233" s="3964" t="s">
        <v>568</v>
      </c>
      <c r="C233" s="3965"/>
      <c r="D233" s="3965"/>
      <c r="E233" s="3965"/>
      <c r="F233" s="3965"/>
      <c r="G233" s="3965"/>
      <c r="H233" s="3965"/>
      <c r="I233" s="3965"/>
      <c r="J233" s="3965"/>
      <c r="K233" s="3965"/>
      <c r="L233" s="3965"/>
      <c r="M233" s="3965"/>
      <c r="N233" s="3966"/>
    </row>
    <row r="234" spans="1:23" ht="76.5" customHeight="1">
      <c r="A234" s="480"/>
      <c r="B234" s="480"/>
      <c r="C234" s="480"/>
      <c r="D234" s="480"/>
      <c r="E234" s="480"/>
      <c r="F234" s="480"/>
      <c r="G234" s="480"/>
      <c r="H234" s="480"/>
      <c r="I234" s="480"/>
      <c r="J234" s="480"/>
      <c r="K234" s="480"/>
      <c r="L234" s="480"/>
      <c r="M234" s="480"/>
      <c r="N234" s="480"/>
    </row>
    <row r="235" spans="1:23" ht="15" customHeight="1">
      <c r="A235" s="203"/>
      <c r="B235" s="203"/>
      <c r="C235" s="203"/>
      <c r="D235" s="203"/>
      <c r="E235" s="203"/>
      <c r="F235" s="203"/>
      <c r="G235" s="203"/>
      <c r="H235" s="203"/>
      <c r="I235" s="203"/>
      <c r="J235" s="203"/>
      <c r="K235" s="203"/>
      <c r="L235" s="203"/>
      <c r="M235" s="203"/>
      <c r="N235" s="204" t="s">
        <v>601</v>
      </c>
      <c r="O235" s="480"/>
      <c r="P235" s="204" t="s">
        <v>601</v>
      </c>
      <c r="Q235" s="4178" t="s">
        <v>816</v>
      </c>
      <c r="R235" s="4178"/>
      <c r="S235" s="4178"/>
      <c r="T235" s="4178"/>
      <c r="U235" s="4178"/>
      <c r="V235" s="4178"/>
      <c r="W235" s="4178"/>
    </row>
    <row r="236" spans="1:23" ht="23.25">
      <c r="A236" s="203"/>
      <c r="B236" s="4315" t="s">
        <v>712</v>
      </c>
      <c r="C236" s="4315"/>
      <c r="D236" s="4315"/>
      <c r="E236" s="4315"/>
      <c r="F236" s="4315"/>
      <c r="G236" s="4315"/>
      <c r="H236" s="4315"/>
      <c r="I236" s="4315"/>
      <c r="J236" s="4315"/>
      <c r="K236" s="4315"/>
      <c r="L236" s="4315"/>
      <c r="M236" s="4315"/>
      <c r="N236" s="4050" t="s">
        <v>1462</v>
      </c>
      <c r="O236" s="480"/>
      <c r="P236" s="4050" t="s">
        <v>1462</v>
      </c>
      <c r="Q236" s="4178"/>
      <c r="R236" s="4178"/>
      <c r="S236" s="4178"/>
      <c r="T236" s="4178"/>
      <c r="U236" s="4178"/>
      <c r="V236" s="4178"/>
      <c r="W236" s="4178"/>
    </row>
    <row r="237" spans="1:23" ht="15" customHeight="1">
      <c r="A237" s="69"/>
      <c r="B237" s="69"/>
      <c r="C237" s="69"/>
      <c r="D237" s="69"/>
      <c r="E237" s="69"/>
      <c r="F237" s="69"/>
      <c r="G237" s="69"/>
      <c r="H237" s="69"/>
      <c r="I237" s="69"/>
      <c r="J237" s="69"/>
      <c r="K237" s="69"/>
      <c r="L237" s="69"/>
      <c r="M237" s="69"/>
      <c r="N237" s="4051"/>
      <c r="O237" s="480"/>
      <c r="P237" s="4051"/>
      <c r="Q237" s="4178"/>
      <c r="R237" s="4178"/>
      <c r="S237" s="4178"/>
      <c r="T237" s="4178"/>
      <c r="U237" s="4178"/>
      <c r="V237" s="4178"/>
      <c r="W237" s="4178"/>
    </row>
    <row r="238" spans="1:23">
      <c r="A238" s="480"/>
      <c r="B238" s="480"/>
      <c r="C238" s="480"/>
      <c r="D238" s="480"/>
      <c r="E238" s="480"/>
      <c r="F238" s="480"/>
      <c r="G238" s="480"/>
      <c r="H238" s="480"/>
      <c r="I238" s="480"/>
      <c r="J238" s="480"/>
      <c r="K238" s="480"/>
      <c r="L238" s="480"/>
      <c r="M238" s="480"/>
      <c r="N238" s="480"/>
    </row>
    <row r="239" spans="1:23" ht="15.75" customHeight="1">
      <c r="A239" s="4323" t="s">
        <v>714</v>
      </c>
      <c r="B239" s="4324"/>
      <c r="C239" s="4324"/>
      <c r="D239" s="4324"/>
      <c r="E239" s="4324"/>
      <c r="F239" s="4324"/>
      <c r="G239" s="4324"/>
      <c r="H239" s="4324"/>
      <c r="I239" s="4324"/>
      <c r="J239" s="4324"/>
      <c r="K239" s="4324"/>
      <c r="L239" s="4324"/>
      <c r="M239" s="4324"/>
      <c r="N239" s="4324"/>
      <c r="Q239" s="869"/>
    </row>
    <row r="240" spans="1:23" ht="15.75" customHeight="1">
      <c r="A240" s="4323"/>
      <c r="B240" s="4324"/>
      <c r="C240" s="4324"/>
      <c r="D240" s="4324"/>
      <c r="E240" s="4324"/>
      <c r="F240" s="4324"/>
      <c r="G240" s="4324"/>
      <c r="H240" s="4324"/>
      <c r="I240" s="4324"/>
      <c r="J240" s="4324"/>
      <c r="K240" s="4324"/>
      <c r="L240" s="4324"/>
      <c r="M240" s="4324"/>
      <c r="N240" s="4324"/>
      <c r="Q240" s="869"/>
    </row>
    <row r="241" spans="1:29" ht="15.75" thickBot="1"/>
    <row r="242" spans="1:29" ht="15" customHeight="1">
      <c r="A242" s="4009" t="s">
        <v>550</v>
      </c>
      <c r="B242" s="3953" t="s">
        <v>665</v>
      </c>
      <c r="C242" s="3954"/>
      <c r="D242" s="3954"/>
      <c r="E242" s="3954"/>
      <c r="F242" s="3954"/>
      <c r="G242" s="3954"/>
      <c r="H242" s="3954"/>
      <c r="I242" s="3954"/>
      <c r="J242" s="3954"/>
      <c r="K242" s="3954"/>
      <c r="L242" s="3954"/>
      <c r="M242" s="3954"/>
      <c r="N242" s="3957">
        <v>3</v>
      </c>
      <c r="P242" s="4009" t="s">
        <v>550</v>
      </c>
      <c r="Q242" s="3953" t="s">
        <v>665</v>
      </c>
      <c r="R242" s="3954"/>
      <c r="S242" s="3954"/>
      <c r="T242" s="3954"/>
      <c r="U242" s="3954"/>
      <c r="V242" s="3954"/>
      <c r="W242" s="3954"/>
      <c r="X242" s="3954"/>
      <c r="Y242" s="3954"/>
      <c r="Z242" s="3954"/>
      <c r="AA242" s="3954"/>
      <c r="AB242" s="3954"/>
      <c r="AC242" s="3957">
        <v>3</v>
      </c>
    </row>
    <row r="243" spans="1:29" ht="15" customHeight="1">
      <c r="A243" s="4010"/>
      <c r="B243" s="3955"/>
      <c r="C243" s="3956"/>
      <c r="D243" s="3956"/>
      <c r="E243" s="3956"/>
      <c r="F243" s="3956"/>
      <c r="G243" s="3956"/>
      <c r="H243" s="3956"/>
      <c r="I243" s="3956"/>
      <c r="J243" s="3956"/>
      <c r="K243" s="3956"/>
      <c r="L243" s="3956"/>
      <c r="M243" s="3956"/>
      <c r="N243" s="3958"/>
      <c r="P243" s="4010"/>
      <c r="Q243" s="3955"/>
      <c r="R243" s="3956"/>
      <c r="S243" s="3956"/>
      <c r="T243" s="3956"/>
      <c r="U243" s="3956"/>
      <c r="V243" s="3956"/>
      <c r="W243" s="3956"/>
      <c r="X243" s="3956"/>
      <c r="Y243" s="3956"/>
      <c r="Z243" s="3956"/>
      <c r="AA243" s="3956"/>
      <c r="AB243" s="3956"/>
      <c r="AC243" s="3958"/>
    </row>
    <row r="244" spans="1:29" ht="15" customHeight="1">
      <c r="A244" s="4010"/>
      <c r="B244" s="4323" t="str">
        <f>B255</f>
        <v>Choux Fleur gratin  GN 1/ H 65</v>
      </c>
      <c r="C244" s="4324"/>
      <c r="D244" s="4324"/>
      <c r="E244" s="4324"/>
      <c r="F244" s="4324"/>
      <c r="G244" s="4324"/>
      <c r="H244" s="4324"/>
      <c r="I244" s="4324"/>
      <c r="J244" s="4324"/>
      <c r="K244" s="4324"/>
      <c r="L244" s="4324"/>
      <c r="M244" s="4324"/>
      <c r="N244" s="4325"/>
      <c r="P244" s="4010"/>
      <c r="Q244" s="4323" t="str">
        <f>Q255</f>
        <v>Choux Fleur gratin  GN 1/ H 65</v>
      </c>
      <c r="R244" s="4324"/>
      <c r="S244" s="4324"/>
      <c r="T244" s="4324"/>
      <c r="U244" s="4324"/>
      <c r="V244" s="4324"/>
      <c r="W244" s="4324"/>
      <c r="X244" s="4324"/>
      <c r="Y244" s="4324"/>
      <c r="Z244" s="4324"/>
      <c r="AA244" s="4324"/>
      <c r="AB244" s="4324"/>
      <c r="AC244" s="4325"/>
    </row>
    <row r="245" spans="1:29" ht="15" customHeight="1">
      <c r="A245" s="4010"/>
      <c r="B245" s="4326"/>
      <c r="C245" s="4327"/>
      <c r="D245" s="4327"/>
      <c r="E245" s="4327"/>
      <c r="F245" s="4327"/>
      <c r="G245" s="4327"/>
      <c r="H245" s="4327"/>
      <c r="I245" s="4327"/>
      <c r="J245" s="4327"/>
      <c r="K245" s="4327"/>
      <c r="L245" s="4327"/>
      <c r="M245" s="4327"/>
      <c r="N245" s="4328"/>
      <c r="P245" s="4010"/>
      <c r="Q245" s="4326"/>
      <c r="R245" s="4327"/>
      <c r="S245" s="4327"/>
      <c r="T245" s="4327"/>
      <c r="U245" s="4327"/>
      <c r="V245" s="4327"/>
      <c r="W245" s="4327"/>
      <c r="X245" s="4327"/>
      <c r="Y245" s="4327"/>
      <c r="Z245" s="4327"/>
      <c r="AA245" s="4327"/>
      <c r="AB245" s="4327"/>
      <c r="AC245" s="4328"/>
    </row>
    <row r="246" spans="1:29" ht="15" customHeight="1">
      <c r="A246" s="4234"/>
      <c r="B246" s="4235" t="s">
        <v>711</v>
      </c>
      <c r="C246" s="4236"/>
      <c r="D246" s="4236"/>
      <c r="E246" s="4236"/>
      <c r="F246" s="4236"/>
      <c r="G246" s="4236"/>
      <c r="H246" s="4236"/>
      <c r="I246" s="4236"/>
      <c r="J246" s="4236"/>
      <c r="K246" s="4236"/>
      <c r="L246" s="4236"/>
      <c r="M246" s="4236"/>
      <c r="N246" s="4237"/>
      <c r="P246" s="4393" t="str">
        <f>Q242</f>
        <v>ESTIMATION DU NOMBRE DE CONTENANTS POUR 5 FAMILLES DE CONVIVES</v>
      </c>
      <c r="Q246" s="4235" t="s">
        <v>711</v>
      </c>
      <c r="R246" s="4236"/>
      <c r="S246" s="4236"/>
      <c r="T246" s="4236"/>
      <c r="U246" s="4236"/>
      <c r="V246" s="4236"/>
      <c r="W246" s="4236"/>
      <c r="X246" s="4236"/>
      <c r="Y246" s="4236"/>
      <c r="Z246" s="4236"/>
      <c r="AA246" s="4236"/>
      <c r="AB246" s="4236"/>
      <c r="AC246" s="4237"/>
    </row>
    <row r="247" spans="1:29" ht="15" customHeight="1">
      <c r="A247" s="4234"/>
      <c r="B247" s="4014"/>
      <c r="C247" s="4015"/>
      <c r="D247" s="4015"/>
      <c r="E247" s="4015"/>
      <c r="F247" s="4015"/>
      <c r="G247" s="4015"/>
      <c r="H247" s="4015"/>
      <c r="I247" s="4015"/>
      <c r="J247" s="4015"/>
      <c r="K247" s="4015"/>
      <c r="L247" s="4015"/>
      <c r="M247" s="4015"/>
      <c r="N247" s="4016"/>
      <c r="P247" s="4393"/>
      <c r="Q247" s="4014"/>
      <c r="R247" s="4015"/>
      <c r="S247" s="4015"/>
      <c r="T247" s="4015"/>
      <c r="U247" s="4015"/>
      <c r="V247" s="4015"/>
      <c r="W247" s="4015"/>
      <c r="X247" s="4015"/>
      <c r="Y247" s="4015"/>
      <c r="Z247" s="4015"/>
      <c r="AA247" s="4015"/>
      <c r="AB247" s="4015"/>
      <c r="AC247" s="4016"/>
    </row>
    <row r="248" spans="1:29" ht="15" customHeight="1">
      <c r="A248" s="4234"/>
      <c r="B248" s="4014"/>
      <c r="C248" s="4015"/>
      <c r="D248" s="4015"/>
      <c r="E248" s="4015"/>
      <c r="F248" s="4015"/>
      <c r="G248" s="4015"/>
      <c r="H248" s="4015"/>
      <c r="I248" s="4015"/>
      <c r="J248" s="4015"/>
      <c r="K248" s="4015"/>
      <c r="L248" s="4015"/>
      <c r="M248" s="4015"/>
      <c r="N248" s="4016"/>
      <c r="P248" s="4393"/>
      <c r="Q248" s="4014"/>
      <c r="R248" s="4015"/>
      <c r="S248" s="4015"/>
      <c r="T248" s="4015"/>
      <c r="U248" s="4015"/>
      <c r="V248" s="4015"/>
      <c r="W248" s="4015"/>
      <c r="X248" s="4015"/>
      <c r="Y248" s="4015"/>
      <c r="Z248" s="4015"/>
      <c r="AA248" s="4015"/>
      <c r="AB248" s="4015"/>
      <c r="AC248" s="4016"/>
    </row>
    <row r="249" spans="1:29" ht="15" customHeight="1">
      <c r="A249" s="4234"/>
      <c r="B249" s="4238" t="s">
        <v>710</v>
      </c>
      <c r="C249" s="4239"/>
      <c r="D249" s="4239"/>
      <c r="E249" s="4239"/>
      <c r="F249" s="4239"/>
      <c r="G249" s="4239"/>
      <c r="H249" s="4239"/>
      <c r="I249" s="4239"/>
      <c r="J249" s="4239"/>
      <c r="K249" s="4239"/>
      <c r="L249" s="4239"/>
      <c r="M249" s="4239"/>
      <c r="N249" s="4240"/>
      <c r="P249" s="4393"/>
      <c r="Q249" s="4238" t="s">
        <v>710</v>
      </c>
      <c r="R249" s="4239"/>
      <c r="S249" s="4239"/>
      <c r="T249" s="4239"/>
      <c r="U249" s="4239"/>
      <c r="V249" s="4239"/>
      <c r="W249" s="4239"/>
      <c r="X249" s="4239"/>
      <c r="Y249" s="4239"/>
      <c r="Z249" s="4239"/>
      <c r="AA249" s="4239"/>
      <c r="AB249" s="4239"/>
      <c r="AC249" s="4240"/>
    </row>
    <row r="250" spans="1:29" ht="15" customHeight="1">
      <c r="A250" s="4234"/>
      <c r="B250" s="4238"/>
      <c r="C250" s="4239"/>
      <c r="D250" s="4239"/>
      <c r="E250" s="4239"/>
      <c r="F250" s="4239"/>
      <c r="G250" s="4239"/>
      <c r="H250" s="4239"/>
      <c r="I250" s="4239"/>
      <c r="J250" s="4239"/>
      <c r="K250" s="4239"/>
      <c r="L250" s="4239"/>
      <c r="M250" s="4239"/>
      <c r="N250" s="4240"/>
      <c r="P250" s="4393"/>
      <c r="Q250" s="4238"/>
      <c r="R250" s="4239"/>
      <c r="S250" s="4239"/>
      <c r="T250" s="4239"/>
      <c r="U250" s="4239"/>
      <c r="V250" s="4239"/>
      <c r="W250" s="4239"/>
      <c r="X250" s="4239"/>
      <c r="Y250" s="4239"/>
      <c r="Z250" s="4239"/>
      <c r="AA250" s="4239"/>
      <c r="AB250" s="4239"/>
      <c r="AC250" s="4240"/>
    </row>
    <row r="251" spans="1:29" ht="18.75">
      <c r="A251" s="4234"/>
      <c r="B251" s="702"/>
      <c r="C251" s="703"/>
      <c r="D251" s="703"/>
      <c r="E251" s="703"/>
      <c r="F251" s="703"/>
      <c r="G251" s="703"/>
      <c r="H251" s="703"/>
      <c r="I251" s="703"/>
      <c r="J251" s="703"/>
      <c r="K251" s="703"/>
      <c r="L251" s="703"/>
      <c r="M251" s="703"/>
      <c r="N251" s="704"/>
      <c r="P251" s="4393"/>
      <c r="Q251" s="702"/>
      <c r="R251" s="703"/>
      <c r="S251" s="703"/>
      <c r="T251" s="703"/>
      <c r="U251" s="703"/>
      <c r="V251" s="703"/>
      <c r="W251" s="703"/>
      <c r="X251" s="703"/>
      <c r="Y251" s="703"/>
      <c r="Z251" s="703"/>
      <c r="AA251" s="703"/>
      <c r="AB251" s="703"/>
      <c r="AC251" s="704"/>
    </row>
    <row r="252" spans="1:29" ht="15" customHeight="1">
      <c r="A252" s="4234"/>
      <c r="B252" s="4241" t="s">
        <v>204</v>
      </c>
      <c r="C252" s="4242"/>
      <c r="D252" s="4242"/>
      <c r="E252" s="4242"/>
      <c r="F252" s="937" t="s">
        <v>699</v>
      </c>
      <c r="G252" s="4243" t="s">
        <v>207</v>
      </c>
      <c r="H252" s="4352" t="s">
        <v>506</v>
      </c>
      <c r="I252" s="4353"/>
      <c r="J252" s="4353"/>
      <c r="K252" s="4353"/>
      <c r="L252" s="4353"/>
      <c r="M252" s="938" t="s">
        <v>208</v>
      </c>
      <c r="N252" s="707"/>
      <c r="P252" s="4393"/>
      <c r="Q252" s="4241" t="s">
        <v>204</v>
      </c>
      <c r="R252" s="4242"/>
      <c r="S252" s="4242"/>
      <c r="T252" s="4242"/>
      <c r="U252" s="937" t="s">
        <v>699</v>
      </c>
      <c r="V252" s="4243" t="s">
        <v>207</v>
      </c>
      <c r="W252" s="4352" t="s">
        <v>506</v>
      </c>
      <c r="X252" s="4353"/>
      <c r="Y252" s="4353"/>
      <c r="Z252" s="4353"/>
      <c r="AA252" s="4353"/>
      <c r="AB252" s="938" t="s">
        <v>208</v>
      </c>
      <c r="AC252" s="707"/>
    </row>
    <row r="253" spans="1:29">
      <c r="A253" s="4234"/>
      <c r="B253" s="4241"/>
      <c r="C253" s="4242"/>
      <c r="D253" s="4242"/>
      <c r="E253" s="4242"/>
      <c r="F253" s="4181" t="s">
        <v>698</v>
      </c>
      <c r="G253" s="4244"/>
      <c r="H253" s="873" t="s">
        <v>156</v>
      </c>
      <c r="I253" s="631" t="s">
        <v>157</v>
      </c>
      <c r="J253" s="632" t="s">
        <v>158</v>
      </c>
      <c r="K253" s="632" t="s">
        <v>35</v>
      </c>
      <c r="L253" s="632" t="s">
        <v>409</v>
      </c>
      <c r="M253" s="4354" t="s">
        <v>244</v>
      </c>
      <c r="N253" s="4257"/>
      <c r="P253" s="4393"/>
      <c r="Q253" s="4241"/>
      <c r="R253" s="4242"/>
      <c r="S253" s="4242"/>
      <c r="T253" s="4242"/>
      <c r="U253" s="4181" t="s">
        <v>698</v>
      </c>
      <c r="V253" s="4244"/>
      <c r="W253" s="873" t="s">
        <v>156</v>
      </c>
      <c r="X253" s="631" t="s">
        <v>157</v>
      </c>
      <c r="Y253" s="632" t="s">
        <v>158</v>
      </c>
      <c r="Z253" s="632" t="s">
        <v>35</v>
      </c>
      <c r="AA253" s="632" t="s">
        <v>409</v>
      </c>
      <c r="AB253" s="4354" t="s">
        <v>244</v>
      </c>
      <c r="AC253" s="4257"/>
    </row>
    <row r="254" spans="1:29" ht="18.75">
      <c r="A254" s="4234"/>
      <c r="B254" s="720"/>
      <c r="C254" s="721"/>
      <c r="D254" s="721"/>
      <c r="E254" s="721"/>
      <c r="F254" s="4181"/>
      <c r="G254" s="4244"/>
      <c r="H254" s="874">
        <v>220</v>
      </c>
      <c r="I254" s="874">
        <v>350</v>
      </c>
      <c r="J254" s="874">
        <v>60</v>
      </c>
      <c r="K254" s="874">
        <v>20</v>
      </c>
      <c r="L254" s="874">
        <v>30</v>
      </c>
      <c r="M254" s="722">
        <f>SUM(H254:L254)</f>
        <v>680</v>
      </c>
      <c r="N254" s="718"/>
      <c r="P254" s="4393"/>
      <c r="Q254" s="720"/>
      <c r="R254" s="721"/>
      <c r="S254" s="721"/>
      <c r="T254" s="721"/>
      <c r="U254" s="4181"/>
      <c r="V254" s="4244"/>
      <c r="W254" s="874">
        <v>220</v>
      </c>
      <c r="X254" s="874">
        <v>350</v>
      </c>
      <c r="Y254" s="874">
        <v>60</v>
      </c>
      <c r="Z254" s="874">
        <v>20</v>
      </c>
      <c r="AA254" s="874">
        <v>30</v>
      </c>
      <c r="AB254" s="722">
        <f>SUM(W254:AA254)</f>
        <v>680</v>
      </c>
      <c r="AC254" s="718"/>
    </row>
    <row r="255" spans="1:29" ht="18" customHeight="1">
      <c r="A255" s="4234"/>
      <c r="B255" s="4258" t="s">
        <v>495</v>
      </c>
      <c r="C255" s="4186"/>
      <c r="D255" s="4186"/>
      <c r="E255" s="4186"/>
      <c r="F255" s="939">
        <v>2.5</v>
      </c>
      <c r="G255" s="940" t="s">
        <v>212</v>
      </c>
      <c r="H255" s="941">
        <v>0.12</v>
      </c>
      <c r="I255" s="941">
        <v>0.16</v>
      </c>
      <c r="J255" s="941">
        <v>0.22</v>
      </c>
      <c r="K255" s="941">
        <v>0.25</v>
      </c>
      <c r="L255" s="941">
        <v>0.18</v>
      </c>
      <c r="M255" s="879">
        <f>(H255*H254)+(I255*I254)+(J255*J254)+(K255*K254)+(L255*L254)</f>
        <v>106.00000000000001</v>
      </c>
      <c r="N255" s="880" t="str">
        <f>G255</f>
        <v>Kg</v>
      </c>
      <c r="P255" s="4393"/>
      <c r="Q255" s="4258" t="s">
        <v>495</v>
      </c>
      <c r="R255" s="4186"/>
      <c r="S255" s="4186"/>
      <c r="T255" s="4186"/>
      <c r="U255" s="939">
        <v>2.5</v>
      </c>
      <c r="V255" s="940" t="s">
        <v>212</v>
      </c>
      <c r="W255" s="941">
        <v>0.12</v>
      </c>
      <c r="X255" s="941">
        <v>0.16</v>
      </c>
      <c r="Y255" s="941">
        <v>0.22</v>
      </c>
      <c r="Z255" s="941">
        <v>0.25</v>
      </c>
      <c r="AA255" s="941">
        <v>0.18</v>
      </c>
      <c r="AB255" s="879">
        <f>(W255*W254)+(X255*X254)+(Y255*Y254)+(Z255*Z254)+(AA255*AA254)</f>
        <v>106.00000000000001</v>
      </c>
      <c r="AC255" s="880" t="str">
        <f>V255</f>
        <v>Kg</v>
      </c>
    </row>
    <row r="256" spans="1:29" ht="18.75">
      <c r="A256" s="4234"/>
      <c r="B256" s="837"/>
      <c r="C256" s="729"/>
      <c r="D256" s="729"/>
      <c r="E256" s="729"/>
      <c r="F256" s="730"/>
      <c r="G256" s="731"/>
      <c r="H256" s="732"/>
      <c r="I256" s="732"/>
      <c r="J256" s="732"/>
      <c r="K256" s="732"/>
      <c r="L256" s="732"/>
      <c r="M256" s="879"/>
      <c r="N256" s="880"/>
      <c r="P256" s="4393"/>
      <c r="Q256" s="837"/>
      <c r="R256" s="729"/>
      <c r="S256" s="729"/>
      <c r="T256" s="729"/>
      <c r="U256" s="730"/>
      <c r="V256" s="731"/>
      <c r="W256" s="732"/>
      <c r="X256" s="732"/>
      <c r="Y256" s="732"/>
      <c r="Z256" s="732"/>
      <c r="AA256" s="732"/>
      <c r="AB256" s="879"/>
      <c r="AC256" s="880"/>
    </row>
    <row r="257" spans="1:29" ht="15" customHeight="1">
      <c r="A257" s="4234"/>
      <c r="B257" s="4355" t="str">
        <f>B255</f>
        <v>Choux Fleur gratin  GN 1/ H 65</v>
      </c>
      <c r="C257" s="4356"/>
      <c r="D257" s="4356"/>
      <c r="E257" s="4356"/>
      <c r="F257" s="4356"/>
      <c r="G257" s="4356"/>
      <c r="H257" s="4359">
        <f>M255</f>
        <v>106.00000000000001</v>
      </c>
      <c r="I257" s="4361" t="str">
        <f>N255</f>
        <v>Kg</v>
      </c>
      <c r="J257" s="4356" t="s">
        <v>709</v>
      </c>
      <c r="K257" s="4356">
        <f>M254</f>
        <v>680</v>
      </c>
      <c r="L257" s="4356" t="s">
        <v>708</v>
      </c>
      <c r="M257" s="226"/>
      <c r="N257" s="225"/>
      <c r="P257" s="4393"/>
      <c r="Q257" s="4355" t="str">
        <f>Q255</f>
        <v>Choux Fleur gratin  GN 1/ H 65</v>
      </c>
      <c r="R257" s="4356"/>
      <c r="S257" s="4356"/>
      <c r="T257" s="4356"/>
      <c r="U257" s="4356"/>
      <c r="V257" s="4356"/>
      <c r="W257" s="4359">
        <f>AB255</f>
        <v>106.00000000000001</v>
      </c>
      <c r="X257" s="4361" t="str">
        <f>AC255</f>
        <v>Kg</v>
      </c>
      <c r="Y257" s="4356" t="s">
        <v>709</v>
      </c>
      <c r="Z257" s="4356">
        <f>AB254</f>
        <v>680</v>
      </c>
      <c r="AA257" s="4356" t="s">
        <v>708</v>
      </c>
      <c r="AB257" s="226"/>
      <c r="AC257" s="225"/>
    </row>
    <row r="258" spans="1:29" ht="15" customHeight="1">
      <c r="A258" s="4234"/>
      <c r="B258" s="4357"/>
      <c r="C258" s="4358"/>
      <c r="D258" s="4358"/>
      <c r="E258" s="4358"/>
      <c r="F258" s="4358"/>
      <c r="G258" s="4358"/>
      <c r="H258" s="4360"/>
      <c r="I258" s="4362"/>
      <c r="J258" s="4358"/>
      <c r="K258" s="4358"/>
      <c r="L258" s="4358"/>
      <c r="M258" s="224"/>
      <c r="N258" s="223"/>
      <c r="P258" s="4393"/>
      <c r="Q258" s="4357"/>
      <c r="R258" s="4358"/>
      <c r="S258" s="4358"/>
      <c r="T258" s="4358"/>
      <c r="U258" s="4358"/>
      <c r="V258" s="4358"/>
      <c r="W258" s="4360"/>
      <c r="X258" s="4362"/>
      <c r="Y258" s="4358"/>
      <c r="Z258" s="4358"/>
      <c r="AA258" s="4358"/>
      <c r="AB258" s="224"/>
      <c r="AC258" s="223"/>
    </row>
    <row r="259" spans="1:29" ht="15.75">
      <c r="A259" s="4234"/>
      <c r="B259" s="743"/>
      <c r="C259" s="738"/>
      <c r="D259" s="738"/>
      <c r="E259" s="738"/>
      <c r="F259" s="738"/>
      <c r="G259" s="738"/>
      <c r="H259" s="738"/>
      <c r="I259" s="738"/>
      <c r="J259" s="739"/>
      <c r="K259" s="740"/>
      <c r="L259" s="741"/>
      <c r="M259" s="741"/>
      <c r="N259" s="742"/>
      <c r="P259" s="4393"/>
      <c r="Q259" s="743"/>
      <c r="R259" s="738"/>
      <c r="S259" s="738"/>
      <c r="T259" s="738"/>
      <c r="U259" s="738"/>
      <c r="V259" s="738"/>
      <c r="W259" s="738"/>
      <c r="X259" s="738"/>
      <c r="Y259" s="739"/>
      <c r="Z259" s="740"/>
      <c r="AA259" s="741"/>
      <c r="AB259" s="741"/>
      <c r="AC259" s="742"/>
    </row>
    <row r="260" spans="1:29" ht="15.75">
      <c r="A260" s="4234"/>
      <c r="B260" s="942"/>
      <c r="C260" s="943"/>
      <c r="D260" s="480"/>
      <c r="E260" s="4363" t="s">
        <v>707</v>
      </c>
      <c r="F260" s="4363"/>
      <c r="G260" s="480"/>
      <c r="H260" s="4348" t="s">
        <v>706</v>
      </c>
      <c r="I260" s="944">
        <f>IF(M255=0,0,INT(M255/F255))</f>
        <v>42</v>
      </c>
      <c r="J260" s="4322" t="str">
        <f>F253</f>
        <v>Gastro 1/1</v>
      </c>
      <c r="K260" s="910">
        <f>M255-(I260*F255)</f>
        <v>1.0000000000000142</v>
      </c>
      <c r="L260" s="911" t="str">
        <f>IF(K260=0,0,G255)</f>
        <v>Kg</v>
      </c>
      <c r="M260" s="480"/>
      <c r="N260" s="744"/>
      <c r="P260" s="4393"/>
      <c r="Q260" s="942"/>
      <c r="R260" s="943"/>
      <c r="S260" s="480"/>
      <c r="T260" s="4363" t="s">
        <v>707</v>
      </c>
      <c r="U260" s="4363"/>
      <c r="V260" s="480"/>
      <c r="W260" s="4348" t="s">
        <v>706</v>
      </c>
      <c r="X260" s="944">
        <f>IF(AB255=0,0,INT(AB255/U255))</f>
        <v>42</v>
      </c>
      <c r="Y260" s="4322" t="str">
        <f>U253</f>
        <v>Gastro 1/1</v>
      </c>
      <c r="Z260" s="910">
        <f>AB255-(X260*U255)</f>
        <v>1.0000000000000142</v>
      </c>
      <c r="AA260" s="911" t="str">
        <f>IF(Z260=0,0,V255)</f>
        <v>Kg</v>
      </c>
      <c r="AB260" s="480"/>
      <c r="AC260" s="744"/>
    </row>
    <row r="261" spans="1:29" ht="15.75">
      <c r="A261" s="4234"/>
      <c r="B261" s="945"/>
      <c r="C261" s="4320"/>
      <c r="D261" s="480"/>
      <c r="E261" s="4058">
        <f>F255</f>
        <v>2.5</v>
      </c>
      <c r="F261" s="4321" t="str">
        <f>G255</f>
        <v>Kg</v>
      </c>
      <c r="G261" s="480"/>
      <c r="H261" s="4348"/>
      <c r="I261" s="944"/>
      <c r="J261" s="4322"/>
      <c r="K261" s="910"/>
      <c r="L261" s="911"/>
      <c r="M261" s="480"/>
      <c r="N261" s="744"/>
      <c r="P261" s="4393"/>
      <c r="Q261" s="945"/>
      <c r="R261" s="4320"/>
      <c r="S261" s="480"/>
      <c r="T261" s="4058">
        <f>U255</f>
        <v>2.5</v>
      </c>
      <c r="U261" s="4321" t="str">
        <f>V255</f>
        <v>Kg</v>
      </c>
      <c r="V261" s="480"/>
      <c r="W261" s="4348"/>
      <c r="X261" s="944"/>
      <c r="Y261" s="4322"/>
      <c r="Z261" s="910"/>
      <c r="AA261" s="911"/>
      <c r="AB261" s="480"/>
      <c r="AC261" s="744"/>
    </row>
    <row r="262" spans="1:29" ht="15.75">
      <c r="A262" s="4234"/>
      <c r="B262" s="945"/>
      <c r="C262" s="4320"/>
      <c r="D262" s="480"/>
      <c r="E262" s="4058"/>
      <c r="F262" s="4321"/>
      <c r="G262" s="480"/>
      <c r="H262" s="4348"/>
      <c r="I262" s="944">
        <f>IF(K260=0,0,I260+1)</f>
        <v>43</v>
      </c>
      <c r="J262" s="4322" t="str">
        <f>F253</f>
        <v>Gastro 1/1</v>
      </c>
      <c r="K262" s="910">
        <f>IF(K260=0,0,M255-(I262*F255))</f>
        <v>-1.4999999999999858</v>
      </c>
      <c r="L262" s="911" t="str">
        <f>IF(K262=0,0,G255)</f>
        <v>Kg</v>
      </c>
      <c r="M262" s="480"/>
      <c r="N262" s="757"/>
      <c r="P262" s="4393"/>
      <c r="Q262" s="945"/>
      <c r="R262" s="4320"/>
      <c r="S262" s="480"/>
      <c r="T262" s="4058"/>
      <c r="U262" s="4321"/>
      <c r="V262" s="480"/>
      <c r="W262" s="4348"/>
      <c r="X262" s="944">
        <f>IF(Z260=0,0,X260+1)</f>
        <v>43</v>
      </c>
      <c r="Y262" s="4322" t="str">
        <f>U253</f>
        <v>Gastro 1/1</v>
      </c>
      <c r="Z262" s="910">
        <f>IF(Z260=0,0,AB255-(X262*U255))</f>
        <v>-1.4999999999999858</v>
      </c>
      <c r="AA262" s="911" t="str">
        <f>IF(Z262=0,0,V255)</f>
        <v>Kg</v>
      </c>
      <c r="AB262" s="480"/>
      <c r="AC262" s="757"/>
    </row>
    <row r="263" spans="1:29" ht="16.5" thickBot="1">
      <c r="A263" s="4234"/>
      <c r="B263" s="914"/>
      <c r="C263" s="915"/>
      <c r="D263" s="915"/>
      <c r="E263" s="916"/>
      <c r="F263" s="917"/>
      <c r="G263" s="918"/>
      <c r="H263" s="919"/>
      <c r="I263" s="920"/>
      <c r="J263" s="4322"/>
      <c r="K263" s="915"/>
      <c r="L263" s="916"/>
      <c r="M263" s="917"/>
      <c r="N263" s="921"/>
      <c r="P263" s="4393"/>
      <c r="Q263" s="922"/>
      <c r="R263" s="923"/>
      <c r="S263" s="923"/>
      <c r="T263" s="910"/>
      <c r="U263" s="911"/>
      <c r="V263" s="913"/>
      <c r="W263" s="924"/>
      <c r="X263" s="925"/>
      <c r="Y263" s="4322"/>
      <c r="Z263" s="923"/>
      <c r="AA263" s="910"/>
      <c r="AB263" s="911"/>
      <c r="AC263" s="757"/>
    </row>
    <row r="264" spans="1:29" ht="15.75">
      <c r="A264" s="4234"/>
      <c r="B264" s="4281" t="s">
        <v>705</v>
      </c>
      <c r="C264" s="4282"/>
      <c r="D264" s="4282"/>
      <c r="E264" s="4282"/>
      <c r="F264" s="4282"/>
      <c r="G264" s="4282"/>
      <c r="H264" s="4282"/>
      <c r="I264" s="4282"/>
      <c r="J264" s="4282"/>
      <c r="K264" s="4282"/>
      <c r="L264" s="4282"/>
      <c r="M264" s="4282"/>
      <c r="N264" s="4283"/>
      <c r="P264" s="4393"/>
      <c r="Q264" s="4384" t="s">
        <v>813</v>
      </c>
      <c r="R264" s="4385"/>
      <c r="S264" s="4385"/>
      <c r="T264" s="4385"/>
      <c r="U264" s="4385"/>
      <c r="V264" s="4385"/>
      <c r="W264" s="4385"/>
      <c r="X264" s="4385"/>
      <c r="Y264" s="4385"/>
      <c r="Z264" s="4385"/>
      <c r="AA264" s="4385"/>
      <c r="AB264" s="4385"/>
      <c r="AC264" s="4386"/>
    </row>
    <row r="265" spans="1:29" ht="18.75">
      <c r="A265" s="4234"/>
      <c r="B265" s="4187" t="s">
        <v>704</v>
      </c>
      <c r="C265" s="4188"/>
      <c r="D265" s="4188"/>
      <c r="E265" s="4188"/>
      <c r="F265" s="4188"/>
      <c r="G265" s="4188"/>
      <c r="H265" s="4188"/>
      <c r="I265" s="4188"/>
      <c r="J265" s="4188"/>
      <c r="K265" s="4188"/>
      <c r="L265" s="4188"/>
      <c r="M265" s="4188"/>
      <c r="N265" s="4189"/>
      <c r="P265" s="4393"/>
      <c r="Q265" s="849"/>
      <c r="R265" s="850"/>
      <c r="S265" s="729"/>
      <c r="T265" s="729"/>
      <c r="U265" s="729"/>
      <c r="V265" s="729"/>
      <c r="W265" s="480"/>
      <c r="X265" s="851" t="s">
        <v>245</v>
      </c>
      <c r="Y265" s="929" t="s">
        <v>156</v>
      </c>
      <c r="Z265" s="929" t="s">
        <v>157</v>
      </c>
      <c r="AA265" s="930" t="s">
        <v>158</v>
      </c>
      <c r="AB265" s="930" t="s">
        <v>35</v>
      </c>
      <c r="AC265" s="931" t="s">
        <v>409</v>
      </c>
    </row>
    <row r="266" spans="1:29" ht="15" customHeight="1">
      <c r="A266" s="4234"/>
      <c r="B266" s="4323" t="s">
        <v>714</v>
      </c>
      <c r="C266" s="4324"/>
      <c r="D266" s="4324"/>
      <c r="E266" s="4324"/>
      <c r="F266" s="4324"/>
      <c r="G266" s="4324"/>
      <c r="H266" s="4324"/>
      <c r="I266" s="4324"/>
      <c r="J266" s="4324"/>
      <c r="K266" s="4324"/>
      <c r="L266" s="4324"/>
      <c r="M266" s="4324"/>
      <c r="N266" s="4324"/>
      <c r="P266" s="4393"/>
      <c r="Q266" s="3984" t="s">
        <v>610</v>
      </c>
      <c r="R266" s="3985"/>
      <c r="S266" s="3985"/>
      <c r="T266" s="3985"/>
      <c r="U266" s="3985"/>
      <c r="V266" s="3985"/>
      <c r="W266" s="3985"/>
      <c r="X266" s="3985"/>
      <c r="Y266" s="3985"/>
      <c r="Z266" s="3985"/>
      <c r="AA266" s="3985"/>
      <c r="AB266" s="3985"/>
      <c r="AC266" s="3986"/>
    </row>
    <row r="267" spans="1:29">
      <c r="A267" s="4234"/>
      <c r="B267" s="4323"/>
      <c r="C267" s="4324"/>
      <c r="D267" s="4324"/>
      <c r="E267" s="4324"/>
      <c r="F267" s="4324"/>
      <c r="G267" s="4324"/>
      <c r="H267" s="4324"/>
      <c r="I267" s="4324"/>
      <c r="J267" s="4324"/>
      <c r="K267" s="4324"/>
      <c r="L267" s="4324"/>
      <c r="M267" s="4324"/>
      <c r="N267" s="4324"/>
      <c r="P267" s="4393"/>
      <c r="Q267" s="3987"/>
      <c r="R267" s="3988"/>
      <c r="S267" s="3988"/>
      <c r="T267" s="3988"/>
      <c r="U267" s="3988"/>
      <c r="V267" s="3988"/>
      <c r="W267" s="3988"/>
      <c r="X267" s="3988"/>
      <c r="Y267" s="3988"/>
      <c r="Z267" s="3988"/>
      <c r="AA267" s="3988"/>
      <c r="AB267" s="3988"/>
      <c r="AC267" s="3989"/>
    </row>
    <row r="268" spans="1:29" ht="18" customHeight="1">
      <c r="A268" s="4234"/>
      <c r="B268" s="4258"/>
      <c r="C268" s="4186"/>
      <c r="D268" s="4186"/>
      <c r="E268" s="4186"/>
      <c r="F268" s="730"/>
      <c r="G268" s="812"/>
      <c r="H268" s="732"/>
      <c r="I268" s="732"/>
      <c r="J268" s="732"/>
      <c r="K268" s="732"/>
      <c r="L268" s="732"/>
      <c r="M268" s="480"/>
      <c r="N268" s="485"/>
      <c r="P268" s="4393"/>
      <c r="Q268" s="4338" t="s">
        <v>689</v>
      </c>
      <c r="R268" s="4339"/>
      <c r="S268" s="4339"/>
      <c r="T268" s="4339"/>
      <c r="U268" s="4339"/>
      <c r="V268" s="4339"/>
      <c r="W268" s="4339"/>
      <c r="X268" s="4339"/>
      <c r="Y268" s="4339"/>
      <c r="Z268" s="4339"/>
      <c r="AA268" s="4339"/>
      <c r="AB268" s="4339"/>
      <c r="AC268" s="4340"/>
    </row>
    <row r="269" spans="1:29" ht="18.75">
      <c r="A269" s="4234"/>
      <c r="B269" s="4364" t="s">
        <v>713</v>
      </c>
      <c r="C269" s="4365"/>
      <c r="D269" s="4365"/>
      <c r="E269" s="4365"/>
      <c r="F269" s="4365"/>
      <c r="G269" s="4365"/>
      <c r="H269" s="4365"/>
      <c r="I269" s="4365"/>
      <c r="J269" s="4365"/>
      <c r="K269" s="4365"/>
      <c r="L269" s="4365"/>
      <c r="M269" s="4365"/>
      <c r="N269" s="4366"/>
      <c r="P269" s="4393"/>
      <c r="Q269" s="4338"/>
      <c r="R269" s="4339"/>
      <c r="S269" s="4339"/>
      <c r="T269" s="4339"/>
      <c r="U269" s="4339"/>
      <c r="V269" s="4339"/>
      <c r="W269" s="4339"/>
      <c r="X269" s="4339"/>
      <c r="Y269" s="4339"/>
      <c r="Z269" s="4339"/>
      <c r="AA269" s="4339"/>
      <c r="AB269" s="4339"/>
      <c r="AC269" s="4340"/>
    </row>
    <row r="270" spans="1:29" ht="18.75">
      <c r="A270" s="4234"/>
      <c r="B270" s="837"/>
      <c r="C270" s="729"/>
      <c r="D270" s="729"/>
      <c r="E270" s="729"/>
      <c r="F270" s="730"/>
      <c r="G270" s="812"/>
      <c r="H270" s="732"/>
      <c r="I270" s="732"/>
      <c r="J270" s="732"/>
      <c r="K270" s="732"/>
      <c r="L270" s="732"/>
      <c r="M270" s="480"/>
      <c r="N270" s="485"/>
      <c r="P270" s="4393"/>
      <c r="Q270" s="552" t="s">
        <v>609</v>
      </c>
      <c r="R270" s="3990" t="str">
        <f ca="1">CELL("nomfichier")</f>
        <v>D:\Données\1.UPRT\0-UPRT.fait\uprt-php\www\mesimages\fichiers-uprt\ff-fiches-fabrication\ff-fiches-fabrication-maj-08-2020\[ff-5-B.collectivite-conditionnement-gastronormes.xlsx]complément</v>
      </c>
      <c r="S270" s="3990"/>
      <c r="T270" s="3990"/>
      <c r="U270" s="3990"/>
      <c r="V270" s="3990"/>
      <c r="W270" s="3990"/>
      <c r="X270" s="3990"/>
      <c r="Y270" s="3990"/>
      <c r="Z270" s="3990"/>
      <c r="AA270" s="3990"/>
      <c r="AB270" s="3990"/>
      <c r="AC270" s="3991"/>
    </row>
    <row r="271" spans="1:29" ht="18.75">
      <c r="A271" s="4234"/>
      <c r="B271" s="4258" t="s">
        <v>447</v>
      </c>
      <c r="C271" s="4186"/>
      <c r="D271" s="4186"/>
      <c r="E271" s="4186"/>
      <c r="F271" s="939">
        <v>5</v>
      </c>
      <c r="G271" s="940" t="s">
        <v>212</v>
      </c>
      <c r="H271" s="941">
        <v>0.11</v>
      </c>
      <c r="I271" s="941">
        <v>0.15</v>
      </c>
      <c r="J271" s="941">
        <v>0.25</v>
      </c>
      <c r="K271" s="941">
        <v>0.3</v>
      </c>
      <c r="L271" s="941">
        <v>0.2</v>
      </c>
      <c r="M271" s="480"/>
      <c r="N271" s="485"/>
      <c r="P271" s="4393"/>
      <c r="Q271" s="561" t="s">
        <v>608</v>
      </c>
      <c r="R271" s="3962" t="s">
        <v>607</v>
      </c>
      <c r="S271" s="3962"/>
      <c r="T271" s="3962"/>
      <c r="U271" s="3962"/>
      <c r="V271" s="3962"/>
      <c r="W271" s="3962"/>
      <c r="X271" s="3962"/>
      <c r="Y271" s="3962"/>
      <c r="Z271" s="3962"/>
      <c r="AA271" s="3962"/>
      <c r="AB271" s="3962"/>
      <c r="AC271" s="3963"/>
    </row>
    <row r="272" spans="1:29" ht="19.5" thickBot="1">
      <c r="A272" s="4234"/>
      <c r="B272" s="4258"/>
      <c r="C272" s="4186"/>
      <c r="D272" s="4186"/>
      <c r="E272" s="4186"/>
      <c r="F272" s="828"/>
      <c r="G272" s="835"/>
      <c r="H272" s="836"/>
      <c r="I272" s="836"/>
      <c r="J272" s="836"/>
      <c r="K272" s="836"/>
      <c r="L272" s="836"/>
      <c r="M272" s="480"/>
      <c r="N272" s="485"/>
      <c r="P272" s="4393"/>
      <c r="Q272" s="3964" t="s">
        <v>568</v>
      </c>
      <c r="R272" s="3965"/>
      <c r="S272" s="3965"/>
      <c r="T272" s="3965"/>
      <c r="U272" s="3965"/>
      <c r="V272" s="3965"/>
      <c r="W272" s="3965"/>
      <c r="X272" s="3965"/>
      <c r="Y272" s="3965"/>
      <c r="Z272" s="3965"/>
      <c r="AA272" s="3965"/>
      <c r="AB272" s="3965"/>
      <c r="AC272" s="3966"/>
    </row>
    <row r="273" spans="1:14" ht="18.75">
      <c r="A273" s="4234"/>
      <c r="B273" s="4258" t="s">
        <v>449</v>
      </c>
      <c r="C273" s="4186"/>
      <c r="D273" s="4186"/>
      <c r="E273" s="4186"/>
      <c r="F273" s="939">
        <v>5</v>
      </c>
      <c r="G273" s="940" t="s">
        <v>212</v>
      </c>
      <c r="H273" s="941">
        <v>0.11</v>
      </c>
      <c r="I273" s="941">
        <v>0.15</v>
      </c>
      <c r="J273" s="941">
        <v>0.25</v>
      </c>
      <c r="K273" s="941">
        <v>0.3</v>
      </c>
      <c r="L273" s="941">
        <v>0.2</v>
      </c>
      <c r="M273" s="480"/>
      <c r="N273" s="485"/>
    </row>
    <row r="274" spans="1:14" ht="18.75">
      <c r="A274" s="4234"/>
      <c r="B274" s="4258"/>
      <c r="C274" s="4186"/>
      <c r="D274" s="4186"/>
      <c r="E274" s="4186"/>
      <c r="F274" s="828"/>
      <c r="G274" s="835"/>
      <c r="H274" s="836"/>
      <c r="I274" s="836"/>
      <c r="J274" s="836"/>
      <c r="K274" s="836"/>
      <c r="L274" s="836"/>
      <c r="M274" s="480"/>
      <c r="N274" s="485"/>
    </row>
    <row r="275" spans="1:14" ht="18.75">
      <c r="A275" s="4234"/>
      <c r="B275" s="4258" t="s">
        <v>497</v>
      </c>
      <c r="C275" s="4186"/>
      <c r="D275" s="4186"/>
      <c r="E275" s="4186"/>
      <c r="F275" s="939">
        <v>5</v>
      </c>
      <c r="G275" s="940" t="s">
        <v>212</v>
      </c>
      <c r="H275" s="941">
        <v>0.11</v>
      </c>
      <c r="I275" s="941">
        <v>0.15</v>
      </c>
      <c r="J275" s="941">
        <v>0.25</v>
      </c>
      <c r="K275" s="941">
        <v>0.3</v>
      </c>
      <c r="L275" s="941">
        <v>0.2</v>
      </c>
      <c r="M275" s="480"/>
      <c r="N275" s="485"/>
    </row>
    <row r="276" spans="1:14" ht="18.75">
      <c r="A276" s="4234"/>
      <c r="B276" s="4258"/>
      <c r="C276" s="4186"/>
      <c r="D276" s="4186"/>
      <c r="E276" s="4186"/>
      <c r="F276" s="828"/>
      <c r="G276" s="835"/>
      <c r="H276" s="836"/>
      <c r="I276" s="836"/>
      <c r="J276" s="836"/>
      <c r="K276" s="836"/>
      <c r="L276" s="836"/>
      <c r="M276" s="480"/>
      <c r="N276" s="485"/>
    </row>
    <row r="277" spans="1:14" ht="18.75">
      <c r="A277" s="4234"/>
      <c r="B277" s="4258" t="s">
        <v>450</v>
      </c>
      <c r="C277" s="4186"/>
      <c r="D277" s="4186"/>
      <c r="E277" s="4186"/>
      <c r="F277" s="939">
        <v>5</v>
      </c>
      <c r="G277" s="940" t="s">
        <v>212</v>
      </c>
      <c r="H277" s="941">
        <v>0.09</v>
      </c>
      <c r="I277" s="941">
        <v>0.12</v>
      </c>
      <c r="J277" s="941">
        <v>0.22</v>
      </c>
      <c r="K277" s="941">
        <v>0.25</v>
      </c>
      <c r="L277" s="941">
        <v>0.18</v>
      </c>
      <c r="M277" s="480"/>
      <c r="N277" s="485"/>
    </row>
    <row r="278" spans="1:14" ht="18.75">
      <c r="A278" s="4234"/>
      <c r="B278" s="4258"/>
      <c r="C278" s="4186"/>
      <c r="D278" s="4186"/>
      <c r="E278" s="4186"/>
      <c r="F278" s="828"/>
      <c r="G278" s="835"/>
      <c r="H278" s="836"/>
      <c r="I278" s="836"/>
      <c r="J278" s="836"/>
      <c r="K278" s="836"/>
      <c r="L278" s="836"/>
      <c r="M278" s="480"/>
      <c r="N278" s="485"/>
    </row>
    <row r="279" spans="1:14" ht="18.75">
      <c r="A279" s="4234"/>
      <c r="B279" s="4258" t="s">
        <v>451</v>
      </c>
      <c r="C279" s="4186"/>
      <c r="D279" s="4186"/>
      <c r="E279" s="4186"/>
      <c r="F279" s="939">
        <v>5</v>
      </c>
      <c r="G279" s="940" t="s">
        <v>212</v>
      </c>
      <c r="H279" s="941">
        <v>0.09</v>
      </c>
      <c r="I279" s="941">
        <v>0.12</v>
      </c>
      <c r="J279" s="941">
        <v>0.22</v>
      </c>
      <c r="K279" s="941">
        <v>0.25</v>
      </c>
      <c r="L279" s="941">
        <v>0.18</v>
      </c>
      <c r="M279" s="480"/>
      <c r="N279" s="485"/>
    </row>
    <row r="280" spans="1:14" ht="18.75">
      <c r="A280" s="4234"/>
      <c r="B280" s="4258"/>
      <c r="C280" s="4186"/>
      <c r="D280" s="4186"/>
      <c r="E280" s="4186"/>
      <c r="F280" s="828"/>
      <c r="G280" s="835"/>
      <c r="H280" s="836"/>
      <c r="I280" s="836"/>
      <c r="J280" s="836"/>
      <c r="K280" s="836"/>
      <c r="L280" s="836"/>
      <c r="M280" s="480"/>
      <c r="N280" s="485"/>
    </row>
    <row r="281" spans="1:14" ht="18.75">
      <c r="A281" s="4234"/>
      <c r="B281" s="4258" t="s">
        <v>452</v>
      </c>
      <c r="C281" s="4186"/>
      <c r="D281" s="4186"/>
      <c r="E281" s="4186"/>
      <c r="F281" s="939">
        <v>5</v>
      </c>
      <c r="G281" s="940" t="s">
        <v>212</v>
      </c>
      <c r="H281" s="941">
        <v>0.09</v>
      </c>
      <c r="I281" s="941">
        <v>0.12</v>
      </c>
      <c r="J281" s="941">
        <v>0.22</v>
      </c>
      <c r="K281" s="941">
        <v>0.25</v>
      </c>
      <c r="L281" s="941">
        <v>0.18</v>
      </c>
      <c r="M281" s="480"/>
      <c r="N281" s="485"/>
    </row>
    <row r="282" spans="1:14" ht="18.75">
      <c r="A282" s="4234"/>
      <c r="B282" s="4258"/>
      <c r="C282" s="4186"/>
      <c r="D282" s="4186"/>
      <c r="E282" s="4186"/>
      <c r="F282" s="828"/>
      <c r="G282" s="835"/>
      <c r="H282" s="836"/>
      <c r="I282" s="836"/>
      <c r="J282" s="836"/>
      <c r="K282" s="836"/>
      <c r="L282" s="836"/>
      <c r="M282" s="480"/>
      <c r="N282" s="485"/>
    </row>
    <row r="283" spans="1:14" ht="18.75">
      <c r="A283" s="4234"/>
      <c r="B283" s="4258" t="s">
        <v>453</v>
      </c>
      <c r="C283" s="4186"/>
      <c r="D283" s="4186"/>
      <c r="E283" s="4186"/>
      <c r="F283" s="939">
        <v>5</v>
      </c>
      <c r="G283" s="940" t="s">
        <v>212</v>
      </c>
      <c r="H283" s="941">
        <v>0.09</v>
      </c>
      <c r="I283" s="941">
        <v>0.12</v>
      </c>
      <c r="J283" s="941">
        <v>0.22</v>
      </c>
      <c r="K283" s="941">
        <v>0.25</v>
      </c>
      <c r="L283" s="941">
        <v>0.18</v>
      </c>
      <c r="M283" s="480"/>
      <c r="N283" s="485"/>
    </row>
    <row r="284" spans="1:14" ht="18.75">
      <c r="A284" s="4234"/>
      <c r="B284" s="4258"/>
      <c r="C284" s="4186"/>
      <c r="D284" s="4186"/>
      <c r="E284" s="4186"/>
      <c r="F284" s="828"/>
      <c r="G284" s="835"/>
      <c r="H284" s="836"/>
      <c r="I284" s="836"/>
      <c r="J284" s="836"/>
      <c r="K284" s="836"/>
      <c r="L284" s="836"/>
      <c r="M284" s="480"/>
      <c r="N284" s="485"/>
    </row>
    <row r="285" spans="1:14" ht="18.75">
      <c r="A285" s="4234"/>
      <c r="B285" s="4258" t="s">
        <v>495</v>
      </c>
      <c r="C285" s="4186"/>
      <c r="D285" s="4186"/>
      <c r="E285" s="4186"/>
      <c r="F285" s="939">
        <v>2.5</v>
      </c>
      <c r="G285" s="940" t="s">
        <v>212</v>
      </c>
      <c r="H285" s="941">
        <v>0.12</v>
      </c>
      <c r="I285" s="941">
        <v>0.16</v>
      </c>
      <c r="J285" s="941">
        <v>0.22</v>
      </c>
      <c r="K285" s="941">
        <v>0.25</v>
      </c>
      <c r="L285" s="941">
        <v>0.18</v>
      </c>
      <c r="M285" s="480"/>
      <c r="N285" s="485"/>
    </row>
    <row r="286" spans="1:14" ht="18.75">
      <c r="A286" s="4234"/>
      <c r="B286" s="4258"/>
      <c r="C286" s="4186"/>
      <c r="D286" s="4186"/>
      <c r="E286" s="4186"/>
      <c r="F286" s="828"/>
      <c r="G286" s="835"/>
      <c r="H286" s="836"/>
      <c r="I286" s="836"/>
      <c r="J286" s="836"/>
      <c r="K286" s="836"/>
      <c r="L286" s="836"/>
      <c r="M286" s="480"/>
      <c r="N286" s="485"/>
    </row>
    <row r="287" spans="1:14" ht="18.75">
      <c r="A287" s="4234"/>
      <c r="B287" s="4258" t="s">
        <v>454</v>
      </c>
      <c r="C287" s="4186"/>
      <c r="D287" s="4186"/>
      <c r="E287" s="4186"/>
      <c r="F287" s="939">
        <v>4</v>
      </c>
      <c r="G287" s="940" t="s">
        <v>212</v>
      </c>
      <c r="H287" s="941">
        <v>0.11</v>
      </c>
      <c r="I287" s="941">
        <v>0.14000000000000001</v>
      </c>
      <c r="J287" s="941">
        <v>0.22</v>
      </c>
      <c r="K287" s="941">
        <v>0.25</v>
      </c>
      <c r="L287" s="941">
        <v>0.18</v>
      </c>
      <c r="M287" s="480"/>
      <c r="N287" s="485"/>
    </row>
    <row r="288" spans="1:14" ht="18.75">
      <c r="A288" s="4234"/>
      <c r="B288" s="4258"/>
      <c r="C288" s="4186"/>
      <c r="D288" s="4186"/>
      <c r="E288" s="4186"/>
      <c r="F288" s="828"/>
      <c r="G288" s="835"/>
      <c r="H288" s="836"/>
      <c r="I288" s="836"/>
      <c r="J288" s="836"/>
      <c r="K288" s="836"/>
      <c r="L288" s="836"/>
      <c r="M288" s="480"/>
      <c r="N288" s="485"/>
    </row>
    <row r="289" spans="1:14" ht="18.75">
      <c r="A289" s="4234"/>
      <c r="B289" s="4258" t="s">
        <v>455</v>
      </c>
      <c r="C289" s="4186"/>
      <c r="D289" s="4186"/>
      <c r="E289" s="4186"/>
      <c r="F289" s="939">
        <v>5</v>
      </c>
      <c r="G289" s="940" t="s">
        <v>212</v>
      </c>
      <c r="H289" s="941">
        <v>0.1</v>
      </c>
      <c r="I289" s="941">
        <v>0.13</v>
      </c>
      <c r="J289" s="941">
        <v>0.21</v>
      </c>
      <c r="K289" s="941">
        <v>0.25</v>
      </c>
      <c r="L289" s="941">
        <v>0.15</v>
      </c>
      <c r="M289" s="480"/>
      <c r="N289" s="485"/>
    </row>
    <row r="290" spans="1:14" ht="18.75">
      <c r="A290" s="4234"/>
      <c r="B290" s="4258"/>
      <c r="C290" s="4186"/>
      <c r="D290" s="4186"/>
      <c r="E290" s="4186"/>
      <c r="F290" s="828"/>
      <c r="G290" s="835"/>
      <c r="H290" s="836"/>
      <c r="I290" s="836"/>
      <c r="J290" s="836"/>
      <c r="K290" s="836"/>
      <c r="L290" s="836"/>
      <c r="M290" s="480"/>
      <c r="N290" s="485"/>
    </row>
    <row r="291" spans="1:14" ht="18.75">
      <c r="A291" s="4234"/>
      <c r="B291" s="4258" t="s">
        <v>496</v>
      </c>
      <c r="C291" s="4186"/>
      <c r="D291" s="4186"/>
      <c r="E291" s="4186"/>
      <c r="F291" s="939">
        <v>4</v>
      </c>
      <c r="G291" s="940" t="s">
        <v>212</v>
      </c>
      <c r="H291" s="941">
        <v>0.1</v>
      </c>
      <c r="I291" s="941">
        <v>0.13</v>
      </c>
      <c r="J291" s="941">
        <v>0.21</v>
      </c>
      <c r="K291" s="941">
        <v>0.25</v>
      </c>
      <c r="L291" s="941">
        <v>0.15</v>
      </c>
      <c r="M291" s="480"/>
      <c r="N291" s="485"/>
    </row>
    <row r="292" spans="1:14" ht="18.75">
      <c r="A292" s="4234"/>
      <c r="B292" s="4258"/>
      <c r="C292" s="4186"/>
      <c r="D292" s="4186"/>
      <c r="E292" s="4186"/>
      <c r="F292" s="828"/>
      <c r="G292" s="835"/>
      <c r="H292" s="836"/>
      <c r="I292" s="836"/>
      <c r="J292" s="836"/>
      <c r="K292" s="836"/>
      <c r="L292" s="836"/>
      <c r="M292" s="480"/>
      <c r="N292" s="485"/>
    </row>
    <row r="293" spans="1:14" ht="18.75">
      <c r="A293" s="4234"/>
      <c r="B293" s="4258" t="s">
        <v>456</v>
      </c>
      <c r="C293" s="4186"/>
      <c r="D293" s="4186"/>
      <c r="E293" s="4186"/>
      <c r="F293" s="939">
        <v>5</v>
      </c>
      <c r="G293" s="940" t="s">
        <v>212</v>
      </c>
      <c r="H293" s="941">
        <v>0.1</v>
      </c>
      <c r="I293" s="941">
        <v>0.13</v>
      </c>
      <c r="J293" s="941">
        <v>0.21</v>
      </c>
      <c r="K293" s="941">
        <v>0.25</v>
      </c>
      <c r="L293" s="941">
        <v>0.15</v>
      </c>
      <c r="M293" s="480"/>
      <c r="N293" s="485"/>
    </row>
    <row r="294" spans="1:14" ht="18.75">
      <c r="A294" s="4234"/>
      <c r="B294" s="4258"/>
      <c r="C294" s="4186"/>
      <c r="D294" s="4186"/>
      <c r="E294" s="4186"/>
      <c r="F294" s="828"/>
      <c r="G294" s="835"/>
      <c r="H294" s="836"/>
      <c r="I294" s="836"/>
      <c r="J294" s="836"/>
      <c r="K294" s="836"/>
      <c r="L294" s="836"/>
      <c r="M294" s="480"/>
      <c r="N294" s="485"/>
    </row>
    <row r="295" spans="1:14" ht="18.75">
      <c r="A295" s="4234"/>
      <c r="B295" s="4258" t="s">
        <v>457</v>
      </c>
      <c r="C295" s="4186"/>
      <c r="D295" s="4186"/>
      <c r="E295" s="4186"/>
      <c r="F295" s="939">
        <v>5</v>
      </c>
      <c r="G295" s="940" t="s">
        <v>212</v>
      </c>
      <c r="H295" s="941">
        <v>0.05</v>
      </c>
      <c r="I295" s="941">
        <v>0.09</v>
      </c>
      <c r="J295" s="941">
        <v>0.18</v>
      </c>
      <c r="K295" s="941">
        <v>0.2</v>
      </c>
      <c r="L295" s="941">
        <v>0.15</v>
      </c>
      <c r="M295" s="480"/>
      <c r="N295" s="485"/>
    </row>
    <row r="296" spans="1:14" ht="18.75">
      <c r="A296" s="4234"/>
      <c r="B296" s="4258"/>
      <c r="C296" s="4186"/>
      <c r="D296" s="4186"/>
      <c r="E296" s="4186"/>
      <c r="F296" s="828"/>
      <c r="G296" s="835"/>
      <c r="H296" s="836"/>
      <c r="I296" s="836"/>
      <c r="J296" s="836"/>
      <c r="K296" s="836"/>
      <c r="L296" s="836"/>
      <c r="M296" s="480"/>
      <c r="N296" s="485"/>
    </row>
    <row r="297" spans="1:14" ht="18.75">
      <c r="A297" s="4234"/>
      <c r="B297" s="4258" t="s">
        <v>458</v>
      </c>
      <c r="C297" s="4186"/>
      <c r="D297" s="4186"/>
      <c r="E297" s="4186"/>
      <c r="F297" s="939">
        <v>5</v>
      </c>
      <c r="G297" s="940" t="s">
        <v>212</v>
      </c>
      <c r="H297" s="941">
        <v>0.03</v>
      </c>
      <c r="I297" s="941">
        <v>0.06</v>
      </c>
      <c r="J297" s="941">
        <v>0.12</v>
      </c>
      <c r="K297" s="941">
        <v>0.15</v>
      </c>
      <c r="L297" s="941">
        <v>0.12</v>
      </c>
      <c r="M297" s="480"/>
      <c r="N297" s="485"/>
    </row>
    <row r="298" spans="1:14" ht="18.75">
      <c r="A298" s="4234"/>
      <c r="B298" s="4258"/>
      <c r="C298" s="4186"/>
      <c r="D298" s="4186"/>
      <c r="E298" s="4186"/>
      <c r="F298" s="828"/>
      <c r="G298" s="835"/>
      <c r="H298" s="836"/>
      <c r="I298" s="836"/>
      <c r="J298" s="836"/>
      <c r="K298" s="836"/>
      <c r="L298" s="836"/>
      <c r="M298" s="480"/>
      <c r="N298" s="485"/>
    </row>
    <row r="299" spans="1:14" ht="18.75">
      <c r="A299" s="4234"/>
      <c r="B299" s="4258" t="s">
        <v>459</v>
      </c>
      <c r="C299" s="4186"/>
      <c r="D299" s="4186"/>
      <c r="E299" s="4186"/>
      <c r="F299" s="939">
        <v>5</v>
      </c>
      <c r="G299" s="940" t="s">
        <v>212</v>
      </c>
      <c r="H299" s="941">
        <v>0.09</v>
      </c>
      <c r="I299" s="941">
        <v>0.12</v>
      </c>
      <c r="J299" s="941">
        <v>0.22</v>
      </c>
      <c r="K299" s="941">
        <v>0.25</v>
      </c>
      <c r="L299" s="941">
        <v>0.18</v>
      </c>
      <c r="M299" s="480"/>
      <c r="N299" s="485"/>
    </row>
    <row r="300" spans="1:14" ht="18.75">
      <c r="A300" s="4234"/>
      <c r="B300" s="4258"/>
      <c r="C300" s="4186"/>
      <c r="D300" s="4186"/>
      <c r="E300" s="4186"/>
      <c r="F300" s="828"/>
      <c r="G300" s="835"/>
      <c r="H300" s="836"/>
      <c r="I300" s="836"/>
      <c r="J300" s="836"/>
      <c r="K300" s="836"/>
      <c r="L300" s="836"/>
      <c r="M300" s="480"/>
      <c r="N300" s="485"/>
    </row>
    <row r="301" spans="1:14" ht="18.75">
      <c r="A301" s="4234"/>
      <c r="B301" s="4258" t="s">
        <v>217</v>
      </c>
      <c r="C301" s="4186"/>
      <c r="D301" s="4186"/>
      <c r="E301" s="4186"/>
      <c r="F301" s="939">
        <v>3</v>
      </c>
      <c r="G301" s="940" t="s">
        <v>212</v>
      </c>
      <c r="H301" s="941">
        <v>0.12</v>
      </c>
      <c r="I301" s="941">
        <v>0.15</v>
      </c>
      <c r="J301" s="941">
        <v>0.22</v>
      </c>
      <c r="K301" s="941">
        <v>0.28000000000000003</v>
      </c>
      <c r="L301" s="941">
        <v>0.18</v>
      </c>
      <c r="M301" s="480"/>
      <c r="N301" s="485"/>
    </row>
    <row r="302" spans="1:14" ht="18.75">
      <c r="A302" s="4234"/>
      <c r="B302" s="4258"/>
      <c r="C302" s="4186"/>
      <c r="D302" s="4186"/>
      <c r="E302" s="4186"/>
      <c r="F302" s="828"/>
      <c r="G302" s="835"/>
      <c r="H302" s="836"/>
      <c r="I302" s="836"/>
      <c r="J302" s="836"/>
      <c r="K302" s="836"/>
      <c r="L302" s="836"/>
      <c r="M302" s="480"/>
      <c r="N302" s="485"/>
    </row>
    <row r="303" spans="1:14" ht="18.75">
      <c r="A303" s="4234"/>
      <c r="B303" s="4258" t="s">
        <v>460</v>
      </c>
      <c r="C303" s="4186"/>
      <c r="D303" s="4186"/>
      <c r="E303" s="4186"/>
      <c r="F303" s="939">
        <v>5</v>
      </c>
      <c r="G303" s="940" t="s">
        <v>212</v>
      </c>
      <c r="H303" s="941">
        <v>0.11</v>
      </c>
      <c r="I303" s="941">
        <v>0.13</v>
      </c>
      <c r="J303" s="941">
        <v>0.22</v>
      </c>
      <c r="K303" s="941">
        <v>0.25</v>
      </c>
      <c r="L303" s="941">
        <v>0.18</v>
      </c>
      <c r="M303" s="480"/>
      <c r="N303" s="485"/>
    </row>
    <row r="304" spans="1:14" ht="18.75">
      <c r="A304" s="4234"/>
      <c r="B304" s="4258"/>
      <c r="C304" s="4186"/>
      <c r="D304" s="4186"/>
      <c r="E304" s="4186"/>
      <c r="F304" s="828"/>
      <c r="G304" s="835"/>
      <c r="H304" s="836"/>
      <c r="I304" s="836"/>
      <c r="J304" s="836"/>
      <c r="K304" s="836"/>
      <c r="L304" s="836"/>
      <c r="M304" s="480"/>
      <c r="N304" s="485"/>
    </row>
    <row r="305" spans="1:14" ht="18.75">
      <c r="A305" s="4234"/>
      <c r="B305" s="4258" t="s">
        <v>461</v>
      </c>
      <c r="C305" s="4186"/>
      <c r="D305" s="4186"/>
      <c r="E305" s="4186"/>
      <c r="F305" s="939">
        <v>7</v>
      </c>
      <c r="G305" s="940" t="s">
        <v>212</v>
      </c>
      <c r="H305" s="941">
        <v>0.11</v>
      </c>
      <c r="I305" s="941">
        <v>0.13</v>
      </c>
      <c r="J305" s="941">
        <v>0.22</v>
      </c>
      <c r="K305" s="941">
        <v>0.25</v>
      </c>
      <c r="L305" s="941">
        <v>0.18</v>
      </c>
      <c r="M305" s="480"/>
      <c r="N305" s="485"/>
    </row>
    <row r="306" spans="1:14" ht="18.75">
      <c r="A306" s="4234"/>
      <c r="B306" s="4258"/>
      <c r="C306" s="4186"/>
      <c r="D306" s="4186"/>
      <c r="E306" s="4186"/>
      <c r="F306" s="828"/>
      <c r="G306" s="835"/>
      <c r="H306" s="836"/>
      <c r="I306" s="836"/>
      <c r="J306" s="836"/>
      <c r="K306" s="836"/>
      <c r="L306" s="836"/>
      <c r="M306" s="480"/>
      <c r="N306" s="485"/>
    </row>
    <row r="307" spans="1:14" ht="18.75">
      <c r="A307" s="4234"/>
      <c r="B307" s="4258" t="s">
        <v>462</v>
      </c>
      <c r="C307" s="4186"/>
      <c r="D307" s="4186"/>
      <c r="E307" s="4186"/>
      <c r="F307" s="939">
        <v>8</v>
      </c>
      <c r="G307" s="940" t="s">
        <v>212</v>
      </c>
      <c r="H307" s="941">
        <v>0.05</v>
      </c>
      <c r="I307" s="941">
        <v>0.08</v>
      </c>
      <c r="J307" s="941">
        <v>0.13</v>
      </c>
      <c r="K307" s="941">
        <v>0.15</v>
      </c>
      <c r="L307" s="941">
        <v>0.12</v>
      </c>
      <c r="M307" s="480"/>
      <c r="N307" s="485"/>
    </row>
    <row r="308" spans="1:14" ht="18.75">
      <c r="A308" s="4234"/>
      <c r="B308" s="4258"/>
      <c r="C308" s="4186"/>
      <c r="D308" s="4186"/>
      <c r="E308" s="4186"/>
      <c r="F308" s="828"/>
      <c r="G308" s="835"/>
      <c r="H308" s="836"/>
      <c r="I308" s="836"/>
      <c r="J308" s="836"/>
      <c r="K308" s="836"/>
      <c r="L308" s="836"/>
      <c r="M308" s="480"/>
      <c r="N308" s="485"/>
    </row>
    <row r="309" spans="1:14" ht="18.75">
      <c r="A309" s="4234"/>
      <c r="B309" s="4258" t="s">
        <v>463</v>
      </c>
      <c r="C309" s="4186"/>
      <c r="D309" s="4186"/>
      <c r="E309" s="4186"/>
      <c r="F309" s="939">
        <v>4</v>
      </c>
      <c r="G309" s="940" t="s">
        <v>212</v>
      </c>
      <c r="H309" s="941">
        <v>1.4999999999999999E-2</v>
      </c>
      <c r="I309" s="941">
        <v>2.5000000000000001E-2</v>
      </c>
      <c r="J309" s="941">
        <v>0.05</v>
      </c>
      <c r="K309" s="941">
        <v>0.06</v>
      </c>
      <c r="L309" s="941">
        <v>0.04</v>
      </c>
      <c r="M309" s="480"/>
      <c r="N309" s="485"/>
    </row>
    <row r="310" spans="1:14" ht="18.75">
      <c r="A310" s="4234"/>
      <c r="B310" s="837"/>
      <c r="C310" s="729"/>
      <c r="D310" s="729"/>
      <c r="E310" s="729"/>
      <c r="F310" s="729"/>
      <c r="G310" s="729"/>
      <c r="H310" s="729"/>
      <c r="I310" s="729"/>
      <c r="J310" s="729"/>
      <c r="K310" s="729"/>
      <c r="L310" s="729"/>
      <c r="M310" s="480"/>
      <c r="N310" s="485"/>
    </row>
    <row r="311" spans="1:14" ht="18.75">
      <c r="A311" s="4234"/>
      <c r="B311" s="4258" t="s">
        <v>465</v>
      </c>
      <c r="C311" s="4186"/>
      <c r="D311" s="4186"/>
      <c r="E311" s="4186"/>
      <c r="F311" s="939">
        <v>4</v>
      </c>
      <c r="G311" s="940" t="s">
        <v>212</v>
      </c>
      <c r="H311" s="941">
        <v>0.06</v>
      </c>
      <c r="I311" s="941">
        <v>0.08</v>
      </c>
      <c r="J311" s="941">
        <v>0.12</v>
      </c>
      <c r="K311" s="941">
        <v>0.15</v>
      </c>
      <c r="L311" s="941">
        <v>0.12</v>
      </c>
      <c r="M311" s="480"/>
      <c r="N311" s="485"/>
    </row>
    <row r="312" spans="1:14" ht="18.75">
      <c r="A312" s="4234"/>
      <c r="B312" s="837"/>
      <c r="C312" s="729"/>
      <c r="D312" s="729"/>
      <c r="E312" s="729"/>
      <c r="F312" s="729"/>
      <c r="G312" s="729"/>
      <c r="H312" s="729"/>
      <c r="I312" s="729"/>
      <c r="J312" s="729"/>
      <c r="K312" s="729"/>
      <c r="L312" s="729"/>
      <c r="M312" s="729"/>
      <c r="N312" s="485"/>
    </row>
    <row r="313" spans="1:14">
      <c r="A313" s="4234"/>
      <c r="B313" s="4375" t="s">
        <v>622</v>
      </c>
      <c r="C313" s="4376"/>
      <c r="D313" s="4376"/>
      <c r="E313" s="4376"/>
      <c r="F313" s="4376"/>
      <c r="G313" s="4376"/>
      <c r="H313" s="4376"/>
      <c r="I313" s="4376"/>
      <c r="J313" s="4376"/>
      <c r="K313" s="4376"/>
      <c r="L313" s="4376"/>
      <c r="M313" s="4376"/>
      <c r="N313" s="4377"/>
    </row>
    <row r="314" spans="1:14" ht="15.75">
      <c r="A314" s="4234"/>
      <c r="B314" s="4329" t="s">
        <v>701</v>
      </c>
      <c r="C314" s="4330"/>
      <c r="D314" s="4330"/>
      <c r="E314" s="4330"/>
      <c r="F314" s="4330"/>
      <c r="G314" s="4330"/>
      <c r="H314" s="4330"/>
      <c r="I314" s="4330"/>
      <c r="J314" s="4330"/>
      <c r="K314" s="4330"/>
      <c r="L314" s="4330"/>
      <c r="M314" s="4330"/>
      <c r="N314" s="4331"/>
    </row>
    <row r="315" spans="1:14" ht="15.75">
      <c r="A315" s="4234"/>
      <c r="B315" s="946"/>
      <c r="C315" s="898"/>
      <c r="D315" s="898"/>
      <c r="E315" s="898"/>
      <c r="F315" s="898"/>
      <c r="G315" s="898"/>
      <c r="H315" s="898"/>
      <c r="I315" s="898"/>
      <c r="J315" s="898"/>
      <c r="K315" s="898"/>
      <c r="L315" s="898"/>
      <c r="M315" s="898"/>
      <c r="N315" s="947"/>
    </row>
    <row r="316" spans="1:14" ht="18.75">
      <c r="A316" s="4234"/>
      <c r="B316" s="4267" t="s">
        <v>675</v>
      </c>
      <c r="C316" s="4271" t="s">
        <v>700</v>
      </c>
      <c r="D316" s="4271"/>
      <c r="E316" s="4271"/>
      <c r="F316" s="4271"/>
      <c r="G316" s="4378"/>
      <c r="H316" s="937" t="s">
        <v>699</v>
      </c>
      <c r="I316" s="948"/>
      <c r="J316" s="912"/>
      <c r="K316" s="912"/>
      <c r="L316" s="912"/>
      <c r="M316" s="912"/>
      <c r="N316" s="515"/>
    </row>
    <row r="317" spans="1:14" ht="18.75">
      <c r="A317" s="4234"/>
      <c r="B317" s="4267"/>
      <c r="C317" s="4271"/>
      <c r="D317" s="4271"/>
      <c r="E317" s="4271"/>
      <c r="F317" s="4271"/>
      <c r="G317" s="4378"/>
      <c r="H317" s="4341" t="s">
        <v>698</v>
      </c>
      <c r="I317" s="4379" t="s">
        <v>207</v>
      </c>
      <c r="J317" s="912"/>
      <c r="K317" s="912"/>
      <c r="L317" s="912"/>
      <c r="M317" s="912"/>
      <c r="N317" s="515"/>
    </row>
    <row r="318" spans="1:14" ht="18.75">
      <c r="A318" s="4234"/>
      <c r="B318" s="4267"/>
      <c r="C318" s="4271"/>
      <c r="D318" s="4271"/>
      <c r="E318" s="4271"/>
      <c r="F318" s="4271"/>
      <c r="G318" s="4378"/>
      <c r="H318" s="4341"/>
      <c r="I318" s="4379"/>
      <c r="J318" s="912"/>
      <c r="K318" s="912"/>
      <c r="L318" s="912"/>
      <c r="M318" s="912"/>
      <c r="N318" s="515"/>
    </row>
    <row r="319" spans="1:14" ht="18.75">
      <c r="A319" s="4234"/>
      <c r="B319" s="932"/>
      <c r="C319" s="850" t="s">
        <v>697</v>
      </c>
      <c r="D319" s="4186" t="s">
        <v>218</v>
      </c>
      <c r="E319" s="4186"/>
      <c r="F319" s="4186"/>
      <c r="G319" s="4380"/>
      <c r="H319" s="939">
        <v>20</v>
      </c>
      <c r="I319" s="949" t="s">
        <v>219</v>
      </c>
      <c r="J319" s="912"/>
      <c r="K319" s="912"/>
      <c r="L319" s="912"/>
      <c r="M319" s="912"/>
      <c r="N319" s="515"/>
    </row>
    <row r="320" spans="1:14" ht="18.75">
      <c r="A320" s="4234"/>
      <c r="B320" s="849"/>
      <c r="C320" s="839" t="s">
        <v>696</v>
      </c>
      <c r="D320" s="729"/>
      <c r="E320" s="729"/>
      <c r="F320" s="729"/>
      <c r="G320" s="729"/>
      <c r="H320" s="729"/>
      <c r="I320" s="729"/>
      <c r="J320" s="729"/>
      <c r="K320" s="729"/>
      <c r="L320" s="513"/>
      <c r="M320" s="514"/>
      <c r="N320" s="515"/>
    </row>
    <row r="321" spans="1:14" ht="18.75">
      <c r="A321" s="4234"/>
      <c r="B321" s="849"/>
      <c r="C321" s="839"/>
      <c r="D321" s="729"/>
      <c r="E321" s="729"/>
      <c r="F321" s="729"/>
      <c r="G321" s="729"/>
      <c r="H321" s="729"/>
      <c r="I321" s="729"/>
      <c r="J321" s="729"/>
      <c r="K321" s="729"/>
      <c r="L321" s="513"/>
      <c r="M321" s="514"/>
      <c r="N321" s="515"/>
    </row>
    <row r="322" spans="1:14" ht="18.75">
      <c r="A322" s="4234"/>
      <c r="B322" s="928" t="s">
        <v>673</v>
      </c>
      <c r="C322" s="927" t="s">
        <v>695</v>
      </c>
      <c r="D322" s="729"/>
      <c r="E322" s="729"/>
      <c r="F322" s="729"/>
      <c r="G322" s="729"/>
      <c r="H322" s="729"/>
      <c r="I322" s="729"/>
      <c r="J322" s="729"/>
      <c r="K322" s="729"/>
      <c r="L322" s="513"/>
      <c r="M322" s="514"/>
      <c r="N322" s="515"/>
    </row>
    <row r="323" spans="1:14" ht="18.75">
      <c r="A323" s="4234"/>
      <c r="B323" s="928"/>
      <c r="C323" s="927"/>
      <c r="D323" s="729"/>
      <c r="E323" s="729"/>
      <c r="F323" s="729"/>
      <c r="G323" s="729"/>
      <c r="H323" s="729"/>
      <c r="I323" s="729"/>
      <c r="J323" s="729"/>
      <c r="K323" s="729"/>
      <c r="L323" s="513"/>
      <c r="M323" s="514"/>
      <c r="N323" s="515"/>
    </row>
    <row r="324" spans="1:14" ht="18.75">
      <c r="A324" s="4234"/>
      <c r="B324" s="928"/>
      <c r="C324" s="927"/>
      <c r="D324" s="729"/>
      <c r="E324" s="729"/>
      <c r="F324" s="729"/>
      <c r="G324" s="4319" t="s">
        <v>318</v>
      </c>
      <c r="H324" s="4341" t="s">
        <v>694</v>
      </c>
      <c r="I324" s="4341" t="s">
        <v>693</v>
      </c>
      <c r="J324" s="4341" t="s">
        <v>692</v>
      </c>
      <c r="K324" s="480"/>
      <c r="L324" s="480"/>
      <c r="M324" s="480"/>
      <c r="N324" s="933"/>
    </row>
    <row r="325" spans="1:14" ht="18.75">
      <c r="A325" s="4234"/>
      <c r="B325" s="928"/>
      <c r="C325" s="927"/>
      <c r="D325" s="729"/>
      <c r="E325" s="729"/>
      <c r="F325" s="729"/>
      <c r="G325" s="4319"/>
      <c r="H325" s="4341"/>
      <c r="I325" s="4341"/>
      <c r="J325" s="4341"/>
      <c r="K325" s="480"/>
      <c r="L325" s="480"/>
      <c r="M325" s="480"/>
      <c r="N325" s="933"/>
    </row>
    <row r="326" spans="1:14" ht="18.75">
      <c r="A326" s="4234"/>
      <c r="B326" s="928"/>
      <c r="C326" s="927"/>
      <c r="D326" s="729"/>
      <c r="E326" s="729"/>
      <c r="F326" s="729"/>
      <c r="G326" s="729"/>
      <c r="H326" s="729"/>
      <c r="I326" s="729"/>
      <c r="J326" s="729"/>
      <c r="K326" s="729"/>
      <c r="L326" s="513"/>
      <c r="M326" s="514"/>
      <c r="N326" s="515"/>
    </row>
    <row r="327" spans="1:14" ht="15.75">
      <c r="A327" s="4234"/>
      <c r="B327" s="934" t="s">
        <v>671</v>
      </c>
      <c r="C327" s="4269" t="s">
        <v>691</v>
      </c>
      <c r="D327" s="4269"/>
      <c r="E327" s="4269"/>
      <c r="F327" s="4269"/>
      <c r="G327" s="4269"/>
      <c r="H327" s="4269"/>
      <c r="I327" s="4332"/>
      <c r="J327" s="950">
        <v>1</v>
      </c>
      <c r="K327" s="950">
        <v>1.5</v>
      </c>
      <c r="L327" s="950">
        <v>2</v>
      </c>
      <c r="M327" s="950">
        <v>3</v>
      </c>
      <c r="N327" s="951">
        <v>2</v>
      </c>
    </row>
    <row r="328" spans="1:14" ht="18.75">
      <c r="A328" s="4234"/>
      <c r="B328" s="928"/>
      <c r="C328" s="927"/>
      <c r="D328" s="729"/>
      <c r="E328" s="729"/>
      <c r="F328" s="729"/>
      <c r="G328" s="729"/>
      <c r="H328" s="729"/>
      <c r="I328" s="729"/>
      <c r="J328" s="729"/>
      <c r="K328" s="729"/>
      <c r="L328" s="513"/>
      <c r="M328" s="514"/>
      <c r="N328" s="515"/>
    </row>
    <row r="329" spans="1:14" ht="15.75">
      <c r="A329" s="4234"/>
      <c r="B329" s="845" t="s">
        <v>669</v>
      </c>
      <c r="C329" s="4333" t="s">
        <v>690</v>
      </c>
      <c r="D329" s="4333"/>
      <c r="E329" s="4333"/>
      <c r="F329" s="4333"/>
      <c r="G329" s="4333"/>
      <c r="H329" s="4333"/>
      <c r="I329" s="4334"/>
      <c r="J329" s="874">
        <v>220</v>
      </c>
      <c r="K329" s="874">
        <v>350</v>
      </c>
      <c r="L329" s="874">
        <v>60</v>
      </c>
      <c r="M329" s="874">
        <v>20</v>
      </c>
      <c r="N329" s="936">
        <v>30</v>
      </c>
    </row>
    <row r="330" spans="1:14" ht="18.75">
      <c r="A330" s="4234"/>
      <c r="B330" s="928"/>
      <c r="C330" s="927"/>
      <c r="D330" s="729"/>
      <c r="E330" s="729"/>
      <c r="F330" s="729"/>
      <c r="G330" s="729"/>
      <c r="H330" s="729"/>
      <c r="I330" s="729"/>
      <c r="J330" s="729"/>
      <c r="K330" s="729"/>
      <c r="L330" s="513"/>
      <c r="M330" s="514"/>
      <c r="N330" s="515"/>
    </row>
    <row r="331" spans="1:14" ht="18.75">
      <c r="A331" s="4234"/>
      <c r="B331" s="849"/>
      <c r="C331" s="850"/>
      <c r="D331" s="729"/>
      <c r="E331" s="729"/>
      <c r="F331" s="729"/>
      <c r="G331" s="729"/>
      <c r="H331" s="480"/>
      <c r="I331" s="851" t="s">
        <v>245</v>
      </c>
      <c r="J331" s="929" t="s">
        <v>156</v>
      </c>
      <c r="K331" s="929" t="s">
        <v>157</v>
      </c>
      <c r="L331" s="930" t="s">
        <v>158</v>
      </c>
      <c r="M331" s="930" t="s">
        <v>35</v>
      </c>
      <c r="N331" s="931" t="s">
        <v>409</v>
      </c>
    </row>
    <row r="332" spans="1:14">
      <c r="A332" s="4234"/>
      <c r="B332" s="3984" t="s">
        <v>610</v>
      </c>
      <c r="C332" s="3985"/>
      <c r="D332" s="3985"/>
      <c r="E332" s="3985"/>
      <c r="F332" s="3985"/>
      <c r="G332" s="3985"/>
      <c r="H332" s="3985"/>
      <c r="I332" s="3985"/>
      <c r="J332" s="3985"/>
      <c r="K332" s="3985"/>
      <c r="L332" s="3985"/>
      <c r="M332" s="3985"/>
      <c r="N332" s="3986"/>
    </row>
    <row r="333" spans="1:14">
      <c r="A333" s="4234"/>
      <c r="B333" s="3987"/>
      <c r="C333" s="3988"/>
      <c r="D333" s="3988"/>
      <c r="E333" s="3988"/>
      <c r="F333" s="3988"/>
      <c r="G333" s="3988"/>
      <c r="H333" s="3988"/>
      <c r="I333" s="3988"/>
      <c r="J333" s="3988"/>
      <c r="K333" s="3988"/>
      <c r="L333" s="3988"/>
      <c r="M333" s="3988"/>
      <c r="N333" s="3989"/>
    </row>
    <row r="334" spans="1:14">
      <c r="A334" s="4234"/>
      <c r="B334" s="4338" t="s">
        <v>689</v>
      </c>
      <c r="C334" s="4339"/>
      <c r="D334" s="4339"/>
      <c r="E334" s="4339"/>
      <c r="F334" s="4339"/>
      <c r="G334" s="4339"/>
      <c r="H334" s="4339"/>
      <c r="I334" s="4339"/>
      <c r="J334" s="4339"/>
      <c r="K334" s="4339"/>
      <c r="L334" s="4339"/>
      <c r="M334" s="4339"/>
      <c r="N334" s="4340"/>
    </row>
    <row r="335" spans="1:14">
      <c r="A335" s="4234"/>
      <c r="B335" s="4338"/>
      <c r="C335" s="4339"/>
      <c r="D335" s="4339"/>
      <c r="E335" s="4339"/>
      <c r="F335" s="4339"/>
      <c r="G335" s="4339"/>
      <c r="H335" s="4339"/>
      <c r="I335" s="4339"/>
      <c r="J335" s="4339"/>
      <c r="K335" s="4339"/>
      <c r="L335" s="4339"/>
      <c r="M335" s="4339"/>
      <c r="N335" s="4340"/>
    </row>
    <row r="336" spans="1:14">
      <c r="A336" s="4234"/>
      <c r="B336" s="552" t="s">
        <v>609</v>
      </c>
      <c r="C336" s="3990" t="str">
        <f ca="1">CELL("nomfichier")</f>
        <v>D:\Données\1.UPRT\0-UPRT.fait\uprt-php\www\mesimages\fichiers-uprt\ff-fiches-fabrication\ff-fiches-fabrication-maj-08-2020\[ff-5-B.collectivite-conditionnement-gastronormes.xlsx]complément</v>
      </c>
      <c r="D336" s="3990"/>
      <c r="E336" s="3990"/>
      <c r="F336" s="3990"/>
      <c r="G336" s="3990"/>
      <c r="H336" s="3990"/>
      <c r="I336" s="3990"/>
      <c r="J336" s="3990"/>
      <c r="K336" s="3990"/>
      <c r="L336" s="3990"/>
      <c r="M336" s="3990"/>
      <c r="N336" s="3991"/>
    </row>
    <row r="337" spans="1:29">
      <c r="A337" s="4234"/>
      <c r="B337" s="561" t="s">
        <v>608</v>
      </c>
      <c r="C337" s="3962" t="s">
        <v>607</v>
      </c>
      <c r="D337" s="3962"/>
      <c r="E337" s="3962"/>
      <c r="F337" s="3962"/>
      <c r="G337" s="3962"/>
      <c r="H337" s="3962"/>
      <c r="I337" s="3962"/>
      <c r="J337" s="3962"/>
      <c r="K337" s="3962"/>
      <c r="L337" s="3962"/>
      <c r="M337" s="3962"/>
      <c r="N337" s="3963"/>
    </row>
    <row r="338" spans="1:29" ht="15.75" thickBot="1">
      <c r="A338" s="4234"/>
      <c r="B338" s="3964" t="s">
        <v>568</v>
      </c>
      <c r="C338" s="3965"/>
      <c r="D338" s="3965"/>
      <c r="E338" s="3965"/>
      <c r="F338" s="3965"/>
      <c r="G338" s="3965"/>
      <c r="H338" s="3965"/>
      <c r="I338" s="3965"/>
      <c r="J338" s="3965"/>
      <c r="K338" s="3965"/>
      <c r="L338" s="3965"/>
      <c r="M338" s="3965"/>
      <c r="N338" s="3966"/>
    </row>
    <row r="339" spans="1:29" ht="76.5" customHeight="1">
      <c r="A339" s="480"/>
      <c r="B339" s="480"/>
      <c r="C339" s="480"/>
      <c r="D339" s="480"/>
      <c r="E339" s="480"/>
      <c r="F339" s="480"/>
      <c r="G339" s="480"/>
      <c r="H339" s="480"/>
      <c r="I339" s="480"/>
      <c r="J339" s="480"/>
      <c r="K339" s="480"/>
      <c r="L339" s="480"/>
      <c r="M339" s="480"/>
      <c r="N339" s="480"/>
    </row>
    <row r="340" spans="1:29" ht="15" customHeight="1">
      <c r="A340" s="203"/>
      <c r="B340" s="203"/>
      <c r="C340" s="203"/>
      <c r="D340" s="203"/>
      <c r="E340" s="203"/>
      <c r="F340" s="203"/>
      <c r="G340" s="203"/>
      <c r="H340" s="203"/>
      <c r="I340" s="203"/>
      <c r="J340" s="203"/>
      <c r="K340" s="203"/>
      <c r="L340" s="203"/>
      <c r="M340" s="203"/>
      <c r="N340" s="204" t="s">
        <v>601</v>
      </c>
      <c r="O340" s="480"/>
      <c r="P340" s="204" t="s">
        <v>601</v>
      </c>
      <c r="Q340" s="4178" t="s">
        <v>817</v>
      </c>
      <c r="R340" s="4178"/>
      <c r="S340" s="4178"/>
      <c r="T340" s="4178"/>
      <c r="U340" s="4178"/>
      <c r="V340" s="4178"/>
      <c r="W340" s="4178"/>
    </row>
    <row r="341" spans="1:29" ht="23.25">
      <c r="A341" s="203"/>
      <c r="B341" s="4315" t="s">
        <v>712</v>
      </c>
      <c r="C341" s="4315"/>
      <c r="D341" s="4315"/>
      <c r="E341" s="4315"/>
      <c r="F341" s="4315"/>
      <c r="G341" s="4315"/>
      <c r="H341" s="4315"/>
      <c r="I341" s="4315"/>
      <c r="J341" s="4315"/>
      <c r="K341" s="4315"/>
      <c r="L341" s="4315"/>
      <c r="M341" s="4315"/>
      <c r="N341" s="4050" t="s">
        <v>1462</v>
      </c>
      <c r="O341" s="480"/>
      <c r="P341" s="4050" t="s">
        <v>1462</v>
      </c>
      <c r="Q341" s="4178"/>
      <c r="R341" s="4178"/>
      <c r="S341" s="4178"/>
      <c r="T341" s="4178"/>
      <c r="U341" s="4178"/>
      <c r="V341" s="4178"/>
      <c r="W341" s="4178"/>
    </row>
    <row r="342" spans="1:29" ht="15" customHeight="1">
      <c r="A342" s="69"/>
      <c r="B342" s="69"/>
      <c r="C342" s="69"/>
      <c r="D342" s="69"/>
      <c r="E342" s="69"/>
      <c r="F342" s="69"/>
      <c r="G342" s="69"/>
      <c r="H342" s="69"/>
      <c r="I342" s="69"/>
      <c r="J342" s="69"/>
      <c r="K342" s="69"/>
      <c r="L342" s="69"/>
      <c r="M342" s="69"/>
      <c r="N342" s="4051"/>
      <c r="O342" s="480"/>
      <c r="P342" s="4051"/>
      <c r="Q342" s="4178"/>
      <c r="R342" s="4178"/>
      <c r="S342" s="4178"/>
      <c r="T342" s="4178"/>
      <c r="U342" s="4178"/>
      <c r="V342" s="4178"/>
      <c r="W342" s="4178"/>
    </row>
    <row r="343" spans="1:29">
      <c r="A343" s="480"/>
      <c r="B343" s="480"/>
      <c r="C343" s="480"/>
      <c r="D343" s="480"/>
      <c r="E343" s="480"/>
      <c r="F343" s="480"/>
      <c r="G343" s="480"/>
      <c r="H343" s="480"/>
      <c r="I343" s="480"/>
      <c r="J343" s="480"/>
      <c r="K343" s="480"/>
      <c r="L343" s="480"/>
      <c r="M343" s="480"/>
      <c r="N343" s="480"/>
    </row>
    <row r="344" spans="1:29" ht="15" customHeight="1">
      <c r="A344" s="4309" t="s">
        <v>703</v>
      </c>
      <c r="B344" s="4310"/>
      <c r="C344" s="4310"/>
      <c r="D344" s="4310"/>
      <c r="E344" s="4310"/>
      <c r="F344" s="4310"/>
      <c r="G344" s="4310"/>
      <c r="H344" s="4310"/>
      <c r="I344" s="4310"/>
      <c r="J344" s="4310"/>
      <c r="K344" s="4310"/>
      <c r="L344" s="4310"/>
      <c r="M344" s="4310"/>
      <c r="N344" s="4310"/>
    </row>
    <row r="345" spans="1:29" ht="15" customHeight="1">
      <c r="A345" s="4309"/>
      <c r="B345" s="4310"/>
      <c r="C345" s="4310"/>
      <c r="D345" s="4310"/>
      <c r="E345" s="4310"/>
      <c r="F345" s="4310"/>
      <c r="G345" s="4310"/>
      <c r="H345" s="4310"/>
      <c r="I345" s="4310"/>
      <c r="J345" s="4310"/>
      <c r="K345" s="4310"/>
      <c r="L345" s="4310"/>
      <c r="M345" s="4310"/>
      <c r="N345" s="4310"/>
    </row>
    <row r="346" spans="1:29" ht="15.75" thickBot="1">
      <c r="A346" s="480"/>
      <c r="B346" s="480"/>
      <c r="C346" s="480"/>
      <c r="D346" s="480"/>
      <c r="E346" s="480"/>
      <c r="F346" s="480"/>
      <c r="G346" s="480"/>
      <c r="H346" s="480"/>
      <c r="I346" s="480"/>
      <c r="J346" s="480"/>
      <c r="K346" s="480"/>
      <c r="L346" s="480"/>
      <c r="M346" s="480"/>
      <c r="N346" s="480"/>
    </row>
    <row r="347" spans="1:29" ht="15" customHeight="1">
      <c r="A347" s="4009" t="s">
        <v>550</v>
      </c>
      <c r="B347" s="3953" t="s">
        <v>665</v>
      </c>
      <c r="C347" s="3954"/>
      <c r="D347" s="3954"/>
      <c r="E347" s="3954"/>
      <c r="F347" s="3954"/>
      <c r="G347" s="3954"/>
      <c r="H347" s="3954"/>
      <c r="I347" s="3954"/>
      <c r="J347" s="3954"/>
      <c r="K347" s="3954"/>
      <c r="L347" s="3954"/>
      <c r="M347" s="3954"/>
      <c r="N347" s="3957">
        <v>4</v>
      </c>
      <c r="P347" s="4009" t="s">
        <v>550</v>
      </c>
      <c r="Q347" s="3953" t="s">
        <v>665</v>
      </c>
      <c r="R347" s="3954"/>
      <c r="S347" s="3954"/>
      <c r="T347" s="3954"/>
      <c r="U347" s="3954"/>
      <c r="V347" s="3954"/>
      <c r="W347" s="3954"/>
      <c r="X347" s="3954"/>
      <c r="Y347" s="3954"/>
      <c r="Z347" s="3954"/>
      <c r="AA347" s="3954"/>
      <c r="AB347" s="3954"/>
      <c r="AC347" s="3957">
        <v>4</v>
      </c>
    </row>
    <row r="348" spans="1:29" ht="15" customHeight="1">
      <c r="A348" s="4010"/>
      <c r="B348" s="3955"/>
      <c r="C348" s="3956"/>
      <c r="D348" s="3956"/>
      <c r="E348" s="3956"/>
      <c r="F348" s="3956"/>
      <c r="G348" s="3956"/>
      <c r="H348" s="3956"/>
      <c r="I348" s="3956"/>
      <c r="J348" s="3956"/>
      <c r="K348" s="3956"/>
      <c r="L348" s="3956"/>
      <c r="M348" s="3956"/>
      <c r="N348" s="3958"/>
      <c r="P348" s="4010"/>
      <c r="Q348" s="3955"/>
      <c r="R348" s="3956"/>
      <c r="S348" s="3956"/>
      <c r="T348" s="3956"/>
      <c r="U348" s="3956"/>
      <c r="V348" s="3956"/>
      <c r="W348" s="3956"/>
      <c r="X348" s="3956"/>
      <c r="Y348" s="3956"/>
      <c r="Z348" s="3956"/>
      <c r="AA348" s="3956"/>
      <c r="AB348" s="3956"/>
      <c r="AC348" s="3958"/>
    </row>
    <row r="349" spans="1:29" ht="15" customHeight="1">
      <c r="A349" s="4010"/>
      <c r="B349" s="4309" t="str">
        <f>B360</f>
        <v>Riz pilaff GN 1/1 H100</v>
      </c>
      <c r="C349" s="4310"/>
      <c r="D349" s="4310"/>
      <c r="E349" s="4310"/>
      <c r="F349" s="4310"/>
      <c r="G349" s="4310"/>
      <c r="H349" s="4310"/>
      <c r="I349" s="4310"/>
      <c r="J349" s="4310"/>
      <c r="K349" s="4310"/>
      <c r="L349" s="4310"/>
      <c r="M349" s="4310"/>
      <c r="N349" s="4311"/>
      <c r="P349" s="4010"/>
      <c r="Q349" s="4309" t="str">
        <f>Q360</f>
        <v>Riz pilaff GN 1/1 H100</v>
      </c>
      <c r="R349" s="4310"/>
      <c r="S349" s="4310"/>
      <c r="T349" s="4310"/>
      <c r="U349" s="4310"/>
      <c r="V349" s="4310"/>
      <c r="W349" s="4310"/>
      <c r="X349" s="4310"/>
      <c r="Y349" s="4310"/>
      <c r="Z349" s="4310"/>
      <c r="AA349" s="4310"/>
      <c r="AB349" s="4310"/>
      <c r="AC349" s="4311"/>
    </row>
    <row r="350" spans="1:29" ht="15" customHeight="1">
      <c r="A350" s="4010"/>
      <c r="B350" s="4312"/>
      <c r="C350" s="4313"/>
      <c r="D350" s="4313"/>
      <c r="E350" s="4313"/>
      <c r="F350" s="4313"/>
      <c r="G350" s="4313"/>
      <c r="H350" s="4313"/>
      <c r="I350" s="4313"/>
      <c r="J350" s="4313"/>
      <c r="K350" s="4313"/>
      <c r="L350" s="4313"/>
      <c r="M350" s="4313"/>
      <c r="N350" s="4314"/>
      <c r="P350" s="4010"/>
      <c r="Q350" s="4312"/>
      <c r="R350" s="4313"/>
      <c r="S350" s="4313"/>
      <c r="T350" s="4313"/>
      <c r="U350" s="4313"/>
      <c r="V350" s="4313"/>
      <c r="W350" s="4313"/>
      <c r="X350" s="4313"/>
      <c r="Y350" s="4313"/>
      <c r="Z350" s="4313"/>
      <c r="AA350" s="4313"/>
      <c r="AB350" s="4313"/>
      <c r="AC350" s="4314"/>
    </row>
    <row r="351" spans="1:29" ht="15" customHeight="1">
      <c r="A351" s="4234"/>
      <c r="B351" s="4235" t="s">
        <v>711</v>
      </c>
      <c r="C351" s="4236"/>
      <c r="D351" s="4236"/>
      <c r="E351" s="4236"/>
      <c r="F351" s="4236"/>
      <c r="G351" s="4236"/>
      <c r="H351" s="4236"/>
      <c r="I351" s="4236"/>
      <c r="J351" s="4236"/>
      <c r="K351" s="4236"/>
      <c r="L351" s="4236"/>
      <c r="M351" s="4236"/>
      <c r="N351" s="4237"/>
      <c r="P351" s="4397" t="str">
        <f>Q347</f>
        <v>ESTIMATION DU NOMBRE DE CONTENANTS POUR 5 FAMILLES DE CONVIVES</v>
      </c>
      <c r="Q351" s="4235" t="s">
        <v>711</v>
      </c>
      <c r="R351" s="4236"/>
      <c r="S351" s="4236"/>
      <c r="T351" s="4236"/>
      <c r="U351" s="4236"/>
      <c r="V351" s="4236"/>
      <c r="W351" s="4236"/>
      <c r="X351" s="4236"/>
      <c r="Y351" s="4236"/>
      <c r="Z351" s="4236"/>
      <c r="AA351" s="4236"/>
      <c r="AB351" s="4236"/>
      <c r="AC351" s="4237"/>
    </row>
    <row r="352" spans="1:29" ht="15" customHeight="1">
      <c r="A352" s="4234"/>
      <c r="B352" s="4014"/>
      <c r="C352" s="4015"/>
      <c r="D352" s="4015"/>
      <c r="E352" s="4015"/>
      <c r="F352" s="4015"/>
      <c r="G352" s="4015"/>
      <c r="H352" s="4015"/>
      <c r="I352" s="4015"/>
      <c r="J352" s="4015"/>
      <c r="K352" s="4015"/>
      <c r="L352" s="4015"/>
      <c r="M352" s="4015"/>
      <c r="N352" s="4016"/>
      <c r="P352" s="4397"/>
      <c r="Q352" s="4014"/>
      <c r="R352" s="4015"/>
      <c r="S352" s="4015"/>
      <c r="T352" s="4015"/>
      <c r="U352" s="4015"/>
      <c r="V352" s="4015"/>
      <c r="W352" s="4015"/>
      <c r="X352" s="4015"/>
      <c r="Y352" s="4015"/>
      <c r="Z352" s="4015"/>
      <c r="AA352" s="4015"/>
      <c r="AB352" s="4015"/>
      <c r="AC352" s="4016"/>
    </row>
    <row r="353" spans="1:29" ht="15" customHeight="1">
      <c r="A353" s="4234"/>
      <c r="B353" s="4014"/>
      <c r="C353" s="4015"/>
      <c r="D353" s="4015"/>
      <c r="E353" s="4015"/>
      <c r="F353" s="4015"/>
      <c r="G353" s="4015"/>
      <c r="H353" s="4015"/>
      <c r="I353" s="4015"/>
      <c r="J353" s="4015"/>
      <c r="K353" s="4015"/>
      <c r="L353" s="4015"/>
      <c r="M353" s="4015"/>
      <c r="N353" s="4016"/>
      <c r="P353" s="4397"/>
      <c r="Q353" s="4014"/>
      <c r="R353" s="4015"/>
      <c r="S353" s="4015"/>
      <c r="T353" s="4015"/>
      <c r="U353" s="4015"/>
      <c r="V353" s="4015"/>
      <c r="W353" s="4015"/>
      <c r="X353" s="4015"/>
      <c r="Y353" s="4015"/>
      <c r="Z353" s="4015"/>
      <c r="AA353" s="4015"/>
      <c r="AB353" s="4015"/>
      <c r="AC353" s="4016"/>
    </row>
    <row r="354" spans="1:29" ht="15" customHeight="1">
      <c r="A354" s="4234"/>
      <c r="B354" s="4238" t="s">
        <v>710</v>
      </c>
      <c r="C354" s="4239"/>
      <c r="D354" s="4239"/>
      <c r="E354" s="4239"/>
      <c r="F354" s="4239"/>
      <c r="G354" s="4239"/>
      <c r="H354" s="4239"/>
      <c r="I354" s="4239"/>
      <c r="J354" s="4239"/>
      <c r="K354" s="4239"/>
      <c r="L354" s="4239"/>
      <c r="M354" s="4239"/>
      <c r="N354" s="4240"/>
      <c r="P354" s="4397"/>
      <c r="Q354" s="4238" t="s">
        <v>710</v>
      </c>
      <c r="R354" s="4239"/>
      <c r="S354" s="4239"/>
      <c r="T354" s="4239"/>
      <c r="U354" s="4239"/>
      <c r="V354" s="4239"/>
      <c r="W354" s="4239"/>
      <c r="X354" s="4239"/>
      <c r="Y354" s="4239"/>
      <c r="Z354" s="4239"/>
      <c r="AA354" s="4239"/>
      <c r="AB354" s="4239"/>
      <c r="AC354" s="4240"/>
    </row>
    <row r="355" spans="1:29" ht="15" customHeight="1">
      <c r="A355" s="4234"/>
      <c r="B355" s="4238"/>
      <c r="C355" s="4239"/>
      <c r="D355" s="4239"/>
      <c r="E355" s="4239"/>
      <c r="F355" s="4239"/>
      <c r="G355" s="4239"/>
      <c r="H355" s="4239"/>
      <c r="I355" s="4239"/>
      <c r="J355" s="4239"/>
      <c r="K355" s="4239"/>
      <c r="L355" s="4239"/>
      <c r="M355" s="4239"/>
      <c r="N355" s="4240"/>
      <c r="P355" s="4397"/>
      <c r="Q355" s="4238"/>
      <c r="R355" s="4239"/>
      <c r="S355" s="4239"/>
      <c r="T355" s="4239"/>
      <c r="U355" s="4239"/>
      <c r="V355" s="4239"/>
      <c r="W355" s="4239"/>
      <c r="X355" s="4239"/>
      <c r="Y355" s="4239"/>
      <c r="Z355" s="4239"/>
      <c r="AA355" s="4239"/>
      <c r="AB355" s="4239"/>
      <c r="AC355" s="4240"/>
    </row>
    <row r="356" spans="1:29" ht="18.75">
      <c r="A356" s="4234"/>
      <c r="B356" s="702"/>
      <c r="C356" s="703"/>
      <c r="D356" s="703"/>
      <c r="E356" s="703"/>
      <c r="F356" s="703"/>
      <c r="G356" s="703"/>
      <c r="H356" s="703"/>
      <c r="I356" s="703"/>
      <c r="J356" s="703"/>
      <c r="K356" s="703"/>
      <c r="L356" s="703"/>
      <c r="M356" s="703"/>
      <c r="N356" s="704"/>
      <c r="P356" s="4397"/>
      <c r="Q356" s="702"/>
      <c r="R356" s="703"/>
      <c r="S356" s="703"/>
      <c r="T356" s="703"/>
      <c r="U356" s="703"/>
      <c r="V356" s="703"/>
      <c r="W356" s="703"/>
      <c r="X356" s="703"/>
      <c r="Y356" s="703"/>
      <c r="Z356" s="703"/>
      <c r="AA356" s="703"/>
      <c r="AB356" s="703"/>
      <c r="AC356" s="704"/>
    </row>
    <row r="357" spans="1:29" ht="15" customHeight="1">
      <c r="A357" s="4234"/>
      <c r="B357" s="4241" t="s">
        <v>204</v>
      </c>
      <c r="C357" s="4242"/>
      <c r="D357" s="4242"/>
      <c r="E357" s="4242"/>
      <c r="F357" s="937" t="s">
        <v>699</v>
      </c>
      <c r="G357" s="4243" t="s">
        <v>207</v>
      </c>
      <c r="H357" s="4352" t="s">
        <v>506</v>
      </c>
      <c r="I357" s="4353"/>
      <c r="J357" s="4353"/>
      <c r="K357" s="4353"/>
      <c r="L357" s="4353"/>
      <c r="M357" s="938" t="s">
        <v>208</v>
      </c>
      <c r="N357" s="707"/>
      <c r="P357" s="4397"/>
      <c r="Q357" s="4241" t="s">
        <v>204</v>
      </c>
      <c r="R357" s="4242"/>
      <c r="S357" s="4242"/>
      <c r="T357" s="4242"/>
      <c r="U357" s="937" t="s">
        <v>699</v>
      </c>
      <c r="V357" s="4243" t="s">
        <v>207</v>
      </c>
      <c r="W357" s="4352" t="s">
        <v>506</v>
      </c>
      <c r="X357" s="4353"/>
      <c r="Y357" s="4353"/>
      <c r="Z357" s="4353"/>
      <c r="AA357" s="4353"/>
      <c r="AB357" s="938" t="s">
        <v>208</v>
      </c>
      <c r="AC357" s="707"/>
    </row>
    <row r="358" spans="1:29">
      <c r="A358" s="4234"/>
      <c r="B358" s="4241"/>
      <c r="C358" s="4242"/>
      <c r="D358" s="4242"/>
      <c r="E358" s="4242"/>
      <c r="F358" s="4181" t="s">
        <v>698</v>
      </c>
      <c r="G358" s="4244"/>
      <c r="H358" s="873" t="s">
        <v>156</v>
      </c>
      <c r="I358" s="631" t="s">
        <v>157</v>
      </c>
      <c r="J358" s="632" t="s">
        <v>158</v>
      </c>
      <c r="K358" s="632" t="s">
        <v>35</v>
      </c>
      <c r="L358" s="632" t="s">
        <v>409</v>
      </c>
      <c r="M358" s="4354" t="s">
        <v>244</v>
      </c>
      <c r="N358" s="4257"/>
      <c r="P358" s="4397"/>
      <c r="Q358" s="4241"/>
      <c r="R358" s="4242"/>
      <c r="S358" s="4242"/>
      <c r="T358" s="4242"/>
      <c r="U358" s="4181" t="s">
        <v>698</v>
      </c>
      <c r="V358" s="4244"/>
      <c r="W358" s="873" t="s">
        <v>156</v>
      </c>
      <c r="X358" s="631" t="s">
        <v>157</v>
      </c>
      <c r="Y358" s="632" t="s">
        <v>158</v>
      </c>
      <c r="Z358" s="632" t="s">
        <v>35</v>
      </c>
      <c r="AA358" s="632" t="s">
        <v>409</v>
      </c>
      <c r="AB358" s="4354" t="s">
        <v>244</v>
      </c>
      <c r="AC358" s="4257"/>
    </row>
    <row r="359" spans="1:29" ht="18.75">
      <c r="A359" s="4234"/>
      <c r="B359" s="720"/>
      <c r="C359" s="721"/>
      <c r="D359" s="721"/>
      <c r="E359" s="721"/>
      <c r="F359" s="4181"/>
      <c r="G359" s="4244"/>
      <c r="H359" s="874">
        <v>220</v>
      </c>
      <c r="I359" s="874">
        <v>350</v>
      </c>
      <c r="J359" s="874">
        <v>60</v>
      </c>
      <c r="K359" s="874">
        <v>20</v>
      </c>
      <c r="L359" s="874">
        <v>30</v>
      </c>
      <c r="M359" s="722">
        <f>SUM(H359:L359)</f>
        <v>680</v>
      </c>
      <c r="N359" s="718"/>
      <c r="P359" s="4397"/>
      <c r="Q359" s="720"/>
      <c r="R359" s="721"/>
      <c r="S359" s="721"/>
      <c r="T359" s="721"/>
      <c r="U359" s="4181"/>
      <c r="V359" s="4244"/>
      <c r="W359" s="874">
        <v>220</v>
      </c>
      <c r="X359" s="874">
        <v>350</v>
      </c>
      <c r="Y359" s="874">
        <v>60</v>
      </c>
      <c r="Z359" s="874">
        <v>20</v>
      </c>
      <c r="AA359" s="874">
        <v>30</v>
      </c>
      <c r="AB359" s="722">
        <f>SUM(W359:AA359)</f>
        <v>680</v>
      </c>
      <c r="AC359" s="718"/>
    </row>
    <row r="360" spans="1:29" ht="18" customHeight="1">
      <c r="A360" s="4234"/>
      <c r="B360" s="4258" t="s">
        <v>469</v>
      </c>
      <c r="C360" s="4186"/>
      <c r="D360" s="4186"/>
      <c r="E360" s="4186"/>
      <c r="F360" s="939">
        <v>2.5</v>
      </c>
      <c r="G360" s="940" t="s">
        <v>212</v>
      </c>
      <c r="H360" s="941">
        <v>0.12</v>
      </c>
      <c r="I360" s="941">
        <v>0.15</v>
      </c>
      <c r="J360" s="941">
        <v>0.22</v>
      </c>
      <c r="K360" s="941">
        <v>0.28000000000000003</v>
      </c>
      <c r="L360" s="941">
        <v>0.18</v>
      </c>
      <c r="M360" s="879">
        <f>(H360*H359)+(I360*I359)+(J360*J359)+(K360*K359)+(L360*L359)</f>
        <v>103.10000000000001</v>
      </c>
      <c r="N360" s="880" t="str">
        <f>G360</f>
        <v>Kg</v>
      </c>
      <c r="P360" s="4397"/>
      <c r="Q360" s="4258" t="s">
        <v>469</v>
      </c>
      <c r="R360" s="4186"/>
      <c r="S360" s="4186"/>
      <c r="T360" s="4186"/>
      <c r="U360" s="939">
        <v>2.5</v>
      </c>
      <c r="V360" s="940" t="s">
        <v>212</v>
      </c>
      <c r="W360" s="941">
        <v>0.12</v>
      </c>
      <c r="X360" s="941">
        <v>0.15</v>
      </c>
      <c r="Y360" s="941">
        <v>0.22</v>
      </c>
      <c r="Z360" s="941">
        <v>0.28000000000000003</v>
      </c>
      <c r="AA360" s="941">
        <v>0.18</v>
      </c>
      <c r="AB360" s="879">
        <f>(W360*W359)+(X360*X359)+(Y360*Y359)+(Z360*Z359)+(AA360*AA359)</f>
        <v>103.10000000000001</v>
      </c>
      <c r="AC360" s="880" t="str">
        <f>V360</f>
        <v>Kg</v>
      </c>
    </row>
    <row r="361" spans="1:29" ht="18.75">
      <c r="A361" s="4234"/>
      <c r="B361" s="837"/>
      <c r="C361" s="729"/>
      <c r="D361" s="729"/>
      <c r="E361" s="729"/>
      <c r="F361" s="730"/>
      <c r="G361" s="731"/>
      <c r="H361" s="732"/>
      <c r="I361" s="732"/>
      <c r="J361" s="732"/>
      <c r="K361" s="732"/>
      <c r="L361" s="732"/>
      <c r="M361" s="879"/>
      <c r="N361" s="880"/>
      <c r="P361" s="4397"/>
      <c r="Q361" s="837"/>
      <c r="R361" s="729"/>
      <c r="S361" s="729"/>
      <c r="T361" s="729"/>
      <c r="U361" s="730"/>
      <c r="V361" s="731"/>
      <c r="W361" s="732"/>
      <c r="X361" s="732"/>
      <c r="Y361" s="732"/>
      <c r="Z361" s="732"/>
      <c r="AA361" s="732"/>
      <c r="AB361" s="879"/>
      <c r="AC361" s="880"/>
    </row>
    <row r="362" spans="1:29" ht="15" customHeight="1">
      <c r="A362" s="4234"/>
      <c r="B362" s="4367" t="str">
        <f>B360</f>
        <v>Riz pilaff GN 1/1 H100</v>
      </c>
      <c r="C362" s="4368"/>
      <c r="D362" s="4368"/>
      <c r="E362" s="4368"/>
      <c r="F362" s="4368"/>
      <c r="G362" s="4368"/>
      <c r="H362" s="4371">
        <f>M360</f>
        <v>103.10000000000001</v>
      </c>
      <c r="I362" s="4373" t="str">
        <f>N360</f>
        <v>Kg</v>
      </c>
      <c r="J362" s="4368" t="s">
        <v>709</v>
      </c>
      <c r="K362" s="4368">
        <f>M359</f>
        <v>680</v>
      </c>
      <c r="L362" s="4368" t="s">
        <v>708</v>
      </c>
      <c r="M362" s="222"/>
      <c r="N362" s="221"/>
      <c r="P362" s="4397"/>
      <c r="Q362" s="4367" t="str">
        <f>Q360</f>
        <v>Riz pilaff GN 1/1 H100</v>
      </c>
      <c r="R362" s="4368"/>
      <c r="S362" s="4368"/>
      <c r="T362" s="4368"/>
      <c r="U362" s="4368"/>
      <c r="V362" s="4368"/>
      <c r="W362" s="4371">
        <f>AB360</f>
        <v>103.10000000000001</v>
      </c>
      <c r="X362" s="4373" t="str">
        <f>AC360</f>
        <v>Kg</v>
      </c>
      <c r="Y362" s="4368" t="s">
        <v>709</v>
      </c>
      <c r="Z362" s="4368">
        <f>AB359</f>
        <v>680</v>
      </c>
      <c r="AA362" s="4368" t="s">
        <v>708</v>
      </c>
      <c r="AB362" s="222"/>
      <c r="AC362" s="221"/>
    </row>
    <row r="363" spans="1:29" ht="15" customHeight="1">
      <c r="A363" s="4234"/>
      <c r="B363" s="4369"/>
      <c r="C363" s="4370"/>
      <c r="D363" s="4370"/>
      <c r="E363" s="4370"/>
      <c r="F363" s="4370"/>
      <c r="G363" s="4370"/>
      <c r="H363" s="4372"/>
      <c r="I363" s="4374"/>
      <c r="J363" s="4370"/>
      <c r="K363" s="4370"/>
      <c r="L363" s="4370"/>
      <c r="M363" s="220"/>
      <c r="N363" s="219"/>
      <c r="P363" s="4397"/>
      <c r="Q363" s="4369"/>
      <c r="R363" s="4370"/>
      <c r="S363" s="4370"/>
      <c r="T363" s="4370"/>
      <c r="U363" s="4370"/>
      <c r="V363" s="4370"/>
      <c r="W363" s="4372"/>
      <c r="X363" s="4374"/>
      <c r="Y363" s="4370"/>
      <c r="Z363" s="4370"/>
      <c r="AA363" s="4370"/>
      <c r="AB363" s="220"/>
      <c r="AC363" s="219"/>
    </row>
    <row r="364" spans="1:29" ht="15.75">
      <c r="A364" s="4234"/>
      <c r="B364" s="743"/>
      <c r="C364" s="738"/>
      <c r="D364" s="738"/>
      <c r="E364" s="738"/>
      <c r="F364" s="738"/>
      <c r="G364" s="738"/>
      <c r="H364" s="738"/>
      <c r="I364" s="738"/>
      <c r="J364" s="739"/>
      <c r="K364" s="740"/>
      <c r="L364" s="741"/>
      <c r="M364" s="741"/>
      <c r="N364" s="742"/>
      <c r="P364" s="4397"/>
      <c r="Q364" s="743"/>
      <c r="R364" s="738"/>
      <c r="S364" s="738"/>
      <c r="T364" s="738"/>
      <c r="U364" s="738"/>
      <c r="V364" s="738"/>
      <c r="W364" s="738"/>
      <c r="X364" s="738"/>
      <c r="Y364" s="739"/>
      <c r="Z364" s="740"/>
      <c r="AA364" s="741"/>
      <c r="AB364" s="741"/>
      <c r="AC364" s="742"/>
    </row>
    <row r="365" spans="1:29" ht="15.75">
      <c r="A365" s="4234"/>
      <c r="B365" s="942"/>
      <c r="C365" s="943"/>
      <c r="D365" s="480"/>
      <c r="E365" s="4363" t="s">
        <v>707</v>
      </c>
      <c r="F365" s="4363"/>
      <c r="G365" s="480"/>
      <c r="H365" s="4348" t="s">
        <v>706</v>
      </c>
      <c r="I365" s="944">
        <f>IF(M360=0,0,INT(M360/F360))</f>
        <v>41</v>
      </c>
      <c r="J365" s="4322" t="str">
        <f>F358</f>
        <v>Gastro 1/1</v>
      </c>
      <c r="K365" s="910">
        <f>M360-(I365*F360)</f>
        <v>0.60000000000000853</v>
      </c>
      <c r="L365" s="911" t="str">
        <f>IF(K365=0,0,G360)</f>
        <v>Kg</v>
      </c>
      <c r="M365" s="480"/>
      <c r="N365" s="744"/>
      <c r="P365" s="4397"/>
      <c r="Q365" s="942"/>
      <c r="R365" s="943"/>
      <c r="S365" s="480"/>
      <c r="T365" s="4363" t="s">
        <v>707</v>
      </c>
      <c r="U365" s="4363"/>
      <c r="V365" s="480"/>
      <c r="W365" s="4348" t="s">
        <v>706</v>
      </c>
      <c r="X365" s="944">
        <f>IF(AB360=0,0,INT(AB360/U360))</f>
        <v>41</v>
      </c>
      <c r="Y365" s="4322" t="str">
        <f>U358</f>
        <v>Gastro 1/1</v>
      </c>
      <c r="Z365" s="910">
        <f>AB360-(X365*U360)</f>
        <v>0.60000000000000853</v>
      </c>
      <c r="AA365" s="911" t="str">
        <f>IF(Z365=0,0,V360)</f>
        <v>Kg</v>
      </c>
      <c r="AB365" s="480"/>
      <c r="AC365" s="744"/>
    </row>
    <row r="366" spans="1:29" ht="15.75">
      <c r="A366" s="4234"/>
      <c r="B366" s="945"/>
      <c r="C366" s="4320"/>
      <c r="D366" s="480"/>
      <c r="E366" s="4058">
        <f>F360</f>
        <v>2.5</v>
      </c>
      <c r="F366" s="4321" t="str">
        <f>G360</f>
        <v>Kg</v>
      </c>
      <c r="G366" s="480"/>
      <c r="H366" s="4348"/>
      <c r="I366" s="944"/>
      <c r="J366" s="4322"/>
      <c r="K366" s="910"/>
      <c r="L366" s="911"/>
      <c r="M366" s="480"/>
      <c r="N366" s="744"/>
      <c r="P366" s="4397"/>
      <c r="Q366" s="945"/>
      <c r="R366" s="4320"/>
      <c r="S366" s="480"/>
      <c r="T366" s="4058">
        <f>U360</f>
        <v>2.5</v>
      </c>
      <c r="U366" s="4321" t="str">
        <f>V360</f>
        <v>Kg</v>
      </c>
      <c r="V366" s="480"/>
      <c r="W366" s="4348"/>
      <c r="X366" s="944"/>
      <c r="Y366" s="4322"/>
      <c r="Z366" s="910"/>
      <c r="AA366" s="911"/>
      <c r="AB366" s="480"/>
      <c r="AC366" s="744"/>
    </row>
    <row r="367" spans="1:29" ht="15.75">
      <c r="A367" s="4234"/>
      <c r="B367" s="945"/>
      <c r="C367" s="4320"/>
      <c r="D367" s="480"/>
      <c r="E367" s="4058"/>
      <c r="F367" s="4321"/>
      <c r="G367" s="480"/>
      <c r="H367" s="4348"/>
      <c r="I367" s="944">
        <f>IF(K365=0,0,I365+1)</f>
        <v>42</v>
      </c>
      <c r="J367" s="4322" t="str">
        <f>F358</f>
        <v>Gastro 1/1</v>
      </c>
      <c r="K367" s="910">
        <f>IF(K365=0,0,M360-(I367*F360))</f>
        <v>-1.8999999999999915</v>
      </c>
      <c r="L367" s="911" t="str">
        <f>IF(K367=0,0,G360)</f>
        <v>Kg</v>
      </c>
      <c r="M367" s="480"/>
      <c r="N367" s="757"/>
      <c r="P367" s="4397"/>
      <c r="Q367" s="945"/>
      <c r="R367" s="4320"/>
      <c r="S367" s="480"/>
      <c r="T367" s="4058"/>
      <c r="U367" s="4321"/>
      <c r="V367" s="480"/>
      <c r="W367" s="4348"/>
      <c r="X367" s="944">
        <f>IF(Z365=0,0,X365+1)</f>
        <v>42</v>
      </c>
      <c r="Y367" s="4322" t="str">
        <f>U358</f>
        <v>Gastro 1/1</v>
      </c>
      <c r="Z367" s="910">
        <f>IF(Z365=0,0,AB360-(X367*U360))</f>
        <v>-1.8999999999999915</v>
      </c>
      <c r="AA367" s="911" t="str">
        <f>IF(Z367=0,0,V360)</f>
        <v>Kg</v>
      </c>
      <c r="AB367" s="480"/>
      <c r="AC367" s="757"/>
    </row>
    <row r="368" spans="1:29" ht="16.5" thickBot="1">
      <c r="A368" s="4234"/>
      <c r="B368" s="914"/>
      <c r="C368" s="915"/>
      <c r="D368" s="915"/>
      <c r="E368" s="916"/>
      <c r="F368" s="917"/>
      <c r="G368" s="918"/>
      <c r="H368" s="919"/>
      <c r="I368" s="920"/>
      <c r="J368" s="4322"/>
      <c r="K368" s="915"/>
      <c r="L368" s="916"/>
      <c r="M368" s="917"/>
      <c r="N368" s="921"/>
      <c r="P368" s="4397"/>
      <c r="Q368" s="922"/>
      <c r="R368" s="923"/>
      <c r="S368" s="923"/>
      <c r="T368" s="910"/>
      <c r="U368" s="911"/>
      <c r="V368" s="913"/>
      <c r="W368" s="924"/>
      <c r="X368" s="925"/>
      <c r="Y368" s="4322"/>
      <c r="Z368" s="923"/>
      <c r="AA368" s="910"/>
      <c r="AB368" s="911"/>
      <c r="AC368" s="757"/>
    </row>
    <row r="369" spans="1:29" ht="15.75">
      <c r="A369" s="4234"/>
      <c r="B369" s="4281" t="s">
        <v>705</v>
      </c>
      <c r="C369" s="4282"/>
      <c r="D369" s="4282"/>
      <c r="E369" s="4282"/>
      <c r="F369" s="4282"/>
      <c r="G369" s="4282"/>
      <c r="H369" s="4282"/>
      <c r="I369" s="4282"/>
      <c r="J369" s="4282"/>
      <c r="K369" s="4282"/>
      <c r="L369" s="4282"/>
      <c r="M369" s="4282"/>
      <c r="N369" s="4283"/>
      <c r="P369" s="4397"/>
      <c r="Q369" s="4384" t="s">
        <v>813</v>
      </c>
      <c r="R369" s="4385"/>
      <c r="S369" s="4385"/>
      <c r="T369" s="4385"/>
      <c r="U369" s="4385"/>
      <c r="V369" s="4385"/>
      <c r="W369" s="4385"/>
      <c r="X369" s="4385"/>
      <c r="Y369" s="4385"/>
      <c r="Z369" s="4385"/>
      <c r="AA369" s="4385"/>
      <c r="AB369" s="4385"/>
      <c r="AC369" s="4386"/>
    </row>
    <row r="370" spans="1:29" ht="15.75" customHeight="1">
      <c r="A370" s="4234"/>
      <c r="B370" s="4187" t="s">
        <v>704</v>
      </c>
      <c r="C370" s="4188"/>
      <c r="D370" s="4188"/>
      <c r="E370" s="4188"/>
      <c r="F370" s="4188"/>
      <c r="G370" s="4188"/>
      <c r="H370" s="4188"/>
      <c r="I370" s="4188"/>
      <c r="J370" s="4188"/>
      <c r="K370" s="4188"/>
      <c r="L370" s="4188"/>
      <c r="M370" s="4188"/>
      <c r="N370" s="4189"/>
      <c r="P370" s="4397"/>
      <c r="Q370" s="3984" t="s">
        <v>610</v>
      </c>
      <c r="R370" s="3985"/>
      <c r="S370" s="3985"/>
      <c r="T370" s="3985"/>
      <c r="U370" s="3985"/>
      <c r="V370" s="3985"/>
      <c r="W370" s="3985"/>
      <c r="X370" s="3985"/>
      <c r="Y370" s="3985"/>
      <c r="Z370" s="3985"/>
      <c r="AA370" s="3985"/>
      <c r="AB370" s="3985"/>
      <c r="AC370" s="3986"/>
    </row>
    <row r="371" spans="1:29">
      <c r="A371" s="4234"/>
      <c r="B371" s="4309" t="s">
        <v>703</v>
      </c>
      <c r="C371" s="4310"/>
      <c r="D371" s="4310"/>
      <c r="E371" s="4310"/>
      <c r="F371" s="4310"/>
      <c r="G371" s="4310"/>
      <c r="H371" s="4310"/>
      <c r="I371" s="4310"/>
      <c r="J371" s="4310"/>
      <c r="K371" s="4310"/>
      <c r="L371" s="4310"/>
      <c r="M371" s="4310"/>
      <c r="N371" s="4310"/>
      <c r="P371" s="4397"/>
      <c r="Q371" s="3987"/>
      <c r="R371" s="3988"/>
      <c r="S371" s="3988"/>
      <c r="T371" s="3988"/>
      <c r="U371" s="3988"/>
      <c r="V371" s="3988"/>
      <c r="W371" s="3988"/>
      <c r="X371" s="3988"/>
      <c r="Y371" s="3988"/>
      <c r="Z371" s="3988"/>
      <c r="AA371" s="3988"/>
      <c r="AB371" s="3988"/>
      <c r="AC371" s="3989"/>
    </row>
    <row r="372" spans="1:29" ht="15" customHeight="1">
      <c r="A372" s="4234"/>
      <c r="B372" s="4309"/>
      <c r="C372" s="4310"/>
      <c r="D372" s="4310"/>
      <c r="E372" s="4310"/>
      <c r="F372" s="4310"/>
      <c r="G372" s="4310"/>
      <c r="H372" s="4310"/>
      <c r="I372" s="4310"/>
      <c r="J372" s="4310"/>
      <c r="K372" s="4310"/>
      <c r="L372" s="4310"/>
      <c r="M372" s="4310"/>
      <c r="N372" s="4310"/>
      <c r="P372" s="4397"/>
      <c r="Q372" s="4338" t="s">
        <v>689</v>
      </c>
      <c r="R372" s="4339"/>
      <c r="S372" s="4339"/>
      <c r="T372" s="4339"/>
      <c r="U372" s="4339"/>
      <c r="V372" s="4339"/>
      <c r="W372" s="4339"/>
      <c r="X372" s="4339"/>
      <c r="Y372" s="4339"/>
      <c r="Z372" s="4339"/>
      <c r="AA372" s="4339"/>
      <c r="AB372" s="4339"/>
      <c r="AC372" s="4340"/>
    </row>
    <row r="373" spans="1:29" ht="18.75">
      <c r="A373" s="4234"/>
      <c r="B373" s="4258"/>
      <c r="C373" s="4186"/>
      <c r="D373" s="4186"/>
      <c r="E373" s="4186"/>
      <c r="F373" s="730"/>
      <c r="G373" s="812"/>
      <c r="H373" s="732"/>
      <c r="I373" s="732"/>
      <c r="J373" s="732"/>
      <c r="K373" s="732"/>
      <c r="L373" s="732"/>
      <c r="M373" s="480"/>
      <c r="N373" s="485"/>
      <c r="P373" s="4397"/>
      <c r="Q373" s="4338"/>
      <c r="R373" s="4339"/>
      <c r="S373" s="4339"/>
      <c r="T373" s="4339"/>
      <c r="U373" s="4339"/>
      <c r="V373" s="4339"/>
      <c r="W373" s="4339"/>
      <c r="X373" s="4339"/>
      <c r="Y373" s="4339"/>
      <c r="Z373" s="4339"/>
      <c r="AA373" s="4339"/>
      <c r="AB373" s="4339"/>
      <c r="AC373" s="4340"/>
    </row>
    <row r="374" spans="1:29" ht="18.75">
      <c r="A374" s="4234"/>
      <c r="B374" s="4364" t="s">
        <v>702</v>
      </c>
      <c r="C374" s="4365"/>
      <c r="D374" s="4365"/>
      <c r="E374" s="4365"/>
      <c r="F374" s="4365"/>
      <c r="G374" s="4365"/>
      <c r="H374" s="4365"/>
      <c r="I374" s="4365"/>
      <c r="J374" s="4365"/>
      <c r="K374" s="4365"/>
      <c r="L374" s="4365"/>
      <c r="M374" s="4365"/>
      <c r="N374" s="4366"/>
      <c r="P374" s="4397"/>
      <c r="Q374" s="552" t="s">
        <v>609</v>
      </c>
      <c r="R374" s="3990" t="str">
        <f ca="1">CELL("nomfichier")</f>
        <v>D:\Données\1.UPRT\0-UPRT.fait\uprt-php\www\mesimages\fichiers-uprt\ff-fiches-fabrication\ff-fiches-fabrication-maj-08-2020\[ff-5-B.collectivite-conditionnement-gastronormes.xlsx]complément</v>
      </c>
      <c r="S374" s="3990"/>
      <c r="T374" s="3990"/>
      <c r="U374" s="3990"/>
      <c r="V374" s="3990"/>
      <c r="W374" s="3990"/>
      <c r="X374" s="3990"/>
      <c r="Y374" s="3990"/>
      <c r="Z374" s="3990"/>
      <c r="AA374" s="3990"/>
      <c r="AB374" s="3990"/>
      <c r="AC374" s="3991"/>
    </row>
    <row r="375" spans="1:29" ht="18.75">
      <c r="A375" s="4234"/>
      <c r="B375" s="837"/>
      <c r="C375" s="729"/>
      <c r="D375" s="729"/>
      <c r="E375" s="729"/>
      <c r="F375" s="730"/>
      <c r="G375" s="812"/>
      <c r="H375" s="732"/>
      <c r="I375" s="732"/>
      <c r="J375" s="732"/>
      <c r="K375" s="732"/>
      <c r="L375" s="732"/>
      <c r="M375" s="480"/>
      <c r="N375" s="485"/>
      <c r="P375" s="4397"/>
      <c r="Q375" s="561" t="s">
        <v>608</v>
      </c>
      <c r="R375" s="3962" t="s">
        <v>607</v>
      </c>
      <c r="S375" s="3962"/>
      <c r="T375" s="3962"/>
      <c r="U375" s="3962"/>
      <c r="V375" s="3962"/>
      <c r="W375" s="3962"/>
      <c r="X375" s="3962"/>
      <c r="Y375" s="3962"/>
      <c r="Z375" s="3962"/>
      <c r="AA375" s="3962"/>
      <c r="AB375" s="3962"/>
      <c r="AC375" s="3963"/>
    </row>
    <row r="376" spans="1:29" ht="19.5" thickBot="1">
      <c r="A376" s="4234"/>
      <c r="B376" s="4258" t="s">
        <v>464</v>
      </c>
      <c r="C376" s="4186"/>
      <c r="D376" s="4186"/>
      <c r="E376" s="4186"/>
      <c r="F376" s="939">
        <v>5</v>
      </c>
      <c r="G376" s="940" t="s">
        <v>212</v>
      </c>
      <c r="H376" s="941">
        <v>0.11</v>
      </c>
      <c r="I376" s="941">
        <v>0.15</v>
      </c>
      <c r="J376" s="941">
        <v>0.22</v>
      </c>
      <c r="K376" s="941">
        <v>0.26</v>
      </c>
      <c r="L376" s="941">
        <v>0.2</v>
      </c>
      <c r="M376" s="480"/>
      <c r="N376" s="485"/>
      <c r="P376" s="4397"/>
      <c r="Q376" s="3964" t="s">
        <v>568</v>
      </c>
      <c r="R376" s="3965"/>
      <c r="S376" s="3965"/>
      <c r="T376" s="3965"/>
      <c r="U376" s="3965"/>
      <c r="V376" s="3965"/>
      <c r="W376" s="3965"/>
      <c r="X376" s="3965"/>
      <c r="Y376" s="3965"/>
      <c r="Z376" s="3965"/>
      <c r="AA376" s="3965"/>
      <c r="AB376" s="3965"/>
      <c r="AC376" s="3966"/>
    </row>
    <row r="377" spans="1:29" ht="18.75">
      <c r="A377" s="4234"/>
      <c r="B377" s="4258"/>
      <c r="C377" s="4186"/>
      <c r="D377" s="4186"/>
      <c r="E377" s="4186"/>
      <c r="F377" s="828"/>
      <c r="G377" s="835"/>
      <c r="H377" s="836"/>
      <c r="I377" s="836"/>
      <c r="J377" s="836"/>
      <c r="K377" s="836"/>
      <c r="L377" s="836"/>
      <c r="M377" s="480"/>
      <c r="N377" s="485"/>
    </row>
    <row r="378" spans="1:29" ht="18.75">
      <c r="A378" s="4234"/>
      <c r="B378" s="4258" t="s">
        <v>466</v>
      </c>
      <c r="C378" s="4186"/>
      <c r="D378" s="4186"/>
      <c r="E378" s="4186"/>
      <c r="F378" s="939">
        <v>20</v>
      </c>
      <c r="G378" s="940" t="s">
        <v>525</v>
      </c>
      <c r="H378" s="952">
        <v>0.68181818181818177</v>
      </c>
      <c r="I378" s="952">
        <v>0.90909090909090917</v>
      </c>
      <c r="J378" s="952">
        <v>1.1363636363636365</v>
      </c>
      <c r="K378" s="952">
        <v>1.3636363636363635</v>
      </c>
      <c r="L378" s="952">
        <v>0.81818181818181812</v>
      </c>
      <c r="M378" s="480"/>
      <c r="N378" s="485"/>
    </row>
    <row r="379" spans="1:29" ht="18.75">
      <c r="A379" s="4234"/>
      <c r="B379" s="4258"/>
      <c r="C379" s="4186"/>
      <c r="D379" s="4186"/>
      <c r="E379" s="4186"/>
      <c r="F379" s="828"/>
      <c r="G379" s="835"/>
      <c r="H379" s="836"/>
      <c r="I379" s="836"/>
      <c r="J379" s="836"/>
      <c r="K379" s="836"/>
      <c r="L379" s="836"/>
      <c r="M379" s="480"/>
      <c r="N379" s="485"/>
    </row>
    <row r="380" spans="1:29" ht="18.75">
      <c r="A380" s="4234"/>
      <c r="B380" s="4258" t="s">
        <v>526</v>
      </c>
      <c r="C380" s="4186"/>
      <c r="D380" s="4186"/>
      <c r="E380" s="4186"/>
      <c r="F380" s="939">
        <v>0.22</v>
      </c>
      <c r="G380" s="940" t="s">
        <v>212</v>
      </c>
      <c r="H380" s="941">
        <v>0.15</v>
      </c>
      <c r="I380" s="941">
        <v>0.2</v>
      </c>
      <c r="J380" s="941">
        <v>0.25</v>
      </c>
      <c r="K380" s="941">
        <v>0.3</v>
      </c>
      <c r="L380" s="941">
        <v>0.18</v>
      </c>
      <c r="M380" s="480"/>
      <c r="N380" s="485"/>
    </row>
    <row r="381" spans="1:29" ht="18.75">
      <c r="A381" s="4234"/>
      <c r="B381" s="4258"/>
      <c r="C381" s="4186"/>
      <c r="D381" s="4186"/>
      <c r="E381" s="4186"/>
      <c r="F381" s="828"/>
      <c r="G381" s="835"/>
      <c r="H381" s="836"/>
      <c r="I381" s="836"/>
      <c r="J381" s="836"/>
      <c r="K381" s="836"/>
      <c r="L381" s="836"/>
      <c r="M381" s="480"/>
      <c r="N381" s="485"/>
    </row>
    <row r="382" spans="1:29" ht="18.75">
      <c r="A382" s="4234"/>
      <c r="B382" s="4258" t="s">
        <v>467</v>
      </c>
      <c r="C382" s="4186"/>
      <c r="D382" s="4186"/>
      <c r="E382" s="4186"/>
      <c r="F382" s="939">
        <v>4</v>
      </c>
      <c r="G382" s="940" t="s">
        <v>212</v>
      </c>
      <c r="H382" s="941">
        <v>0.15</v>
      </c>
      <c r="I382" s="941">
        <v>0.2</v>
      </c>
      <c r="J382" s="941">
        <v>0.25</v>
      </c>
      <c r="K382" s="941">
        <v>0.3</v>
      </c>
      <c r="L382" s="941">
        <v>0.18</v>
      </c>
      <c r="M382" s="480"/>
      <c r="N382" s="485"/>
    </row>
    <row r="383" spans="1:29" ht="18.75">
      <c r="A383" s="4234"/>
      <c r="B383" s="4258"/>
      <c r="C383" s="4186"/>
      <c r="D383" s="4186"/>
      <c r="E383" s="4186"/>
      <c r="F383" s="828"/>
      <c r="G383" s="835"/>
      <c r="H383" s="836"/>
      <c r="I383" s="836"/>
      <c r="J383" s="836"/>
      <c r="K383" s="836"/>
      <c r="L383" s="836"/>
      <c r="M383" s="480"/>
      <c r="N383" s="485"/>
    </row>
    <row r="384" spans="1:29" ht="18.75">
      <c r="A384" s="4234"/>
      <c r="B384" s="4258" t="s">
        <v>468</v>
      </c>
      <c r="C384" s="4186"/>
      <c r="D384" s="4186"/>
      <c r="E384" s="4186"/>
      <c r="F384" s="939">
        <v>6</v>
      </c>
      <c r="G384" s="940" t="s">
        <v>212</v>
      </c>
      <c r="H384" s="941">
        <v>0.15</v>
      </c>
      <c r="I384" s="941">
        <v>0.2</v>
      </c>
      <c r="J384" s="941">
        <v>0.25</v>
      </c>
      <c r="K384" s="941">
        <v>0.3</v>
      </c>
      <c r="L384" s="941">
        <v>0.18</v>
      </c>
      <c r="M384" s="480"/>
      <c r="N384" s="485"/>
    </row>
    <row r="385" spans="1:14" ht="18.75">
      <c r="A385" s="4234"/>
      <c r="B385" s="4258"/>
      <c r="C385" s="4186"/>
      <c r="D385" s="4186"/>
      <c r="E385" s="4186"/>
      <c r="F385" s="828"/>
      <c r="G385" s="835"/>
      <c r="H385" s="836"/>
      <c r="I385" s="836"/>
      <c r="J385" s="836"/>
      <c r="K385" s="836"/>
      <c r="L385" s="836"/>
      <c r="M385" s="480"/>
      <c r="N385" s="485"/>
    </row>
    <row r="386" spans="1:14" ht="18.75">
      <c r="A386" s="4234"/>
      <c r="B386" s="4258" t="s">
        <v>498</v>
      </c>
      <c r="C386" s="4186"/>
      <c r="D386" s="4186"/>
      <c r="E386" s="4186"/>
      <c r="F386" s="939">
        <v>4.25</v>
      </c>
      <c r="G386" s="940" t="s">
        <v>212</v>
      </c>
      <c r="H386" s="941">
        <v>0.15</v>
      </c>
      <c r="I386" s="941">
        <v>0.2</v>
      </c>
      <c r="J386" s="941">
        <v>0.25</v>
      </c>
      <c r="K386" s="941">
        <v>0.3</v>
      </c>
      <c r="L386" s="941">
        <v>0.18</v>
      </c>
      <c r="M386" s="480"/>
      <c r="N386" s="485"/>
    </row>
    <row r="387" spans="1:14" ht="18.75">
      <c r="A387" s="4234"/>
      <c r="B387" s="4258"/>
      <c r="C387" s="4186"/>
      <c r="D387" s="4186"/>
      <c r="E387" s="4186"/>
      <c r="F387" s="828"/>
      <c r="G387" s="835"/>
      <c r="H387" s="836"/>
      <c r="I387" s="836"/>
      <c r="J387" s="836"/>
      <c r="K387" s="836"/>
      <c r="L387" s="836"/>
      <c r="M387" s="480"/>
      <c r="N387" s="485"/>
    </row>
    <row r="388" spans="1:14" ht="18.75">
      <c r="A388" s="4234"/>
      <c r="B388" s="4258" t="s">
        <v>469</v>
      </c>
      <c r="C388" s="4186"/>
      <c r="D388" s="4186"/>
      <c r="E388" s="4186"/>
      <c r="F388" s="939">
        <v>2.5</v>
      </c>
      <c r="G388" s="940" t="s">
        <v>212</v>
      </c>
      <c r="H388" s="941">
        <v>0.12</v>
      </c>
      <c r="I388" s="941">
        <v>0.15</v>
      </c>
      <c r="J388" s="941">
        <v>0.22</v>
      </c>
      <c r="K388" s="941">
        <v>0.28000000000000003</v>
      </c>
      <c r="L388" s="941">
        <v>0.18</v>
      </c>
      <c r="M388" s="480"/>
      <c r="N388" s="485"/>
    </row>
    <row r="389" spans="1:14" ht="18.75">
      <c r="A389" s="4234"/>
      <c r="B389" s="4258"/>
      <c r="C389" s="4186"/>
      <c r="D389" s="4186"/>
      <c r="E389" s="4186"/>
      <c r="F389" s="828"/>
      <c r="G389" s="835"/>
      <c r="H389" s="836"/>
      <c r="I389" s="836"/>
      <c r="J389" s="836"/>
      <c r="K389" s="836"/>
      <c r="L389" s="836"/>
      <c r="M389" s="480"/>
      <c r="N389" s="485"/>
    </row>
    <row r="390" spans="1:14" ht="18.75">
      <c r="A390" s="4234"/>
      <c r="B390" s="4258" t="s">
        <v>216</v>
      </c>
      <c r="C390" s="4186"/>
      <c r="D390" s="4186"/>
      <c r="E390" s="4186"/>
      <c r="F390" s="939">
        <v>4.5</v>
      </c>
      <c r="G390" s="940" t="s">
        <v>212</v>
      </c>
      <c r="H390" s="941">
        <v>0.16</v>
      </c>
      <c r="I390" s="941">
        <v>0.25</v>
      </c>
      <c r="J390" s="941">
        <v>0.35</v>
      </c>
      <c r="K390" s="941">
        <v>0.4</v>
      </c>
      <c r="L390" s="941">
        <v>0.3</v>
      </c>
      <c r="M390" s="480"/>
      <c r="N390" s="485"/>
    </row>
    <row r="391" spans="1:14" ht="18.75">
      <c r="A391" s="4234"/>
      <c r="B391" s="4258"/>
      <c r="C391" s="4186"/>
      <c r="D391" s="4186"/>
      <c r="E391" s="4186"/>
      <c r="F391" s="828"/>
      <c r="G391" s="835"/>
      <c r="H391" s="836"/>
      <c r="I391" s="836"/>
      <c r="J391" s="836"/>
      <c r="K391" s="836"/>
      <c r="L391" s="836"/>
      <c r="M391" s="480"/>
      <c r="N391" s="485"/>
    </row>
    <row r="392" spans="1:14" ht="18.75">
      <c r="A392" s="4234"/>
      <c r="B392" s="4258" t="s">
        <v>220</v>
      </c>
      <c r="C392" s="4186"/>
      <c r="D392" s="4186"/>
      <c r="E392" s="4186"/>
      <c r="F392" s="939">
        <v>3</v>
      </c>
      <c r="G392" s="940" t="s">
        <v>212</v>
      </c>
      <c r="H392" s="941">
        <v>0.15</v>
      </c>
      <c r="I392" s="941">
        <v>0.22</v>
      </c>
      <c r="J392" s="941">
        <v>0.25</v>
      </c>
      <c r="K392" s="941">
        <v>0.3</v>
      </c>
      <c r="L392" s="941">
        <v>0.22</v>
      </c>
      <c r="M392" s="480"/>
      <c r="N392" s="485"/>
    </row>
    <row r="393" spans="1:14" ht="18.75">
      <c r="A393" s="4234"/>
      <c r="B393" s="4258"/>
      <c r="C393" s="4186"/>
      <c r="D393" s="4186"/>
      <c r="E393" s="4186"/>
      <c r="F393" s="828"/>
      <c r="G393" s="835"/>
      <c r="H393" s="836"/>
      <c r="I393" s="836"/>
      <c r="J393" s="836"/>
      <c r="K393" s="836"/>
      <c r="L393" s="836"/>
      <c r="M393" s="480"/>
      <c r="N393" s="485"/>
    </row>
    <row r="394" spans="1:14" ht="18.75">
      <c r="A394" s="4234"/>
      <c r="B394" s="4258" t="s">
        <v>222</v>
      </c>
      <c r="C394" s="4186"/>
      <c r="D394" s="4186"/>
      <c r="E394" s="4186"/>
      <c r="F394" s="939">
        <v>2</v>
      </c>
      <c r="G394" s="940" t="s">
        <v>212</v>
      </c>
      <c r="H394" s="941">
        <v>0.12</v>
      </c>
      <c r="I394" s="941">
        <v>0.18</v>
      </c>
      <c r="J394" s="941">
        <v>0.25</v>
      </c>
      <c r="K394" s="941">
        <v>0.3</v>
      </c>
      <c r="L394" s="941">
        <v>0.22</v>
      </c>
      <c r="M394" s="480"/>
      <c r="N394" s="485"/>
    </row>
    <row r="395" spans="1:14" ht="18.75">
      <c r="A395" s="4234"/>
      <c r="B395" s="4258"/>
      <c r="C395" s="4186"/>
      <c r="D395" s="4186"/>
      <c r="E395" s="4186"/>
      <c r="F395" s="828"/>
      <c r="G395" s="835"/>
      <c r="H395" s="836"/>
      <c r="I395" s="836"/>
      <c r="J395" s="836"/>
      <c r="K395" s="836"/>
      <c r="L395" s="836"/>
      <c r="M395" s="480"/>
      <c r="N395" s="485"/>
    </row>
    <row r="396" spans="1:14" ht="18.75">
      <c r="A396" s="4234"/>
      <c r="B396" s="4258" t="s">
        <v>225</v>
      </c>
      <c r="C396" s="4186"/>
      <c r="D396" s="4186"/>
      <c r="E396" s="4186"/>
      <c r="F396" s="939">
        <v>3</v>
      </c>
      <c r="G396" s="940" t="s">
        <v>212</v>
      </c>
      <c r="H396" s="941">
        <v>0.04</v>
      </c>
      <c r="I396" s="941">
        <v>0.06</v>
      </c>
      <c r="J396" s="941">
        <v>0.12</v>
      </c>
      <c r="K396" s="941">
        <v>0.15</v>
      </c>
      <c r="L396" s="941">
        <v>0.13</v>
      </c>
      <c r="M396" s="480"/>
      <c r="N396" s="485"/>
    </row>
    <row r="397" spans="1:14" ht="18.75">
      <c r="A397" s="4234"/>
      <c r="B397" s="4258"/>
      <c r="C397" s="4186"/>
      <c r="D397" s="4186"/>
      <c r="E397" s="4186"/>
      <c r="F397" s="828"/>
      <c r="G397" s="835"/>
      <c r="H397" s="836"/>
      <c r="I397" s="836"/>
      <c r="J397" s="836"/>
      <c r="K397" s="836"/>
      <c r="L397" s="836"/>
      <c r="M397" s="480"/>
      <c r="N397" s="485"/>
    </row>
    <row r="398" spans="1:14">
      <c r="A398" s="4234"/>
      <c r="B398" s="4375" t="s">
        <v>622</v>
      </c>
      <c r="C398" s="4376"/>
      <c r="D398" s="4376"/>
      <c r="E398" s="4376"/>
      <c r="F398" s="4376"/>
      <c r="G398" s="4376"/>
      <c r="H398" s="4376"/>
      <c r="I398" s="4376"/>
      <c r="J398" s="4376"/>
      <c r="K398" s="4376"/>
      <c r="L398" s="4376"/>
      <c r="M398" s="4376"/>
      <c r="N398" s="4377"/>
    </row>
    <row r="399" spans="1:14" ht="15.75">
      <c r="A399" s="4234"/>
      <c r="B399" s="4329" t="s">
        <v>701</v>
      </c>
      <c r="C399" s="4330"/>
      <c r="D399" s="4330"/>
      <c r="E399" s="4330"/>
      <c r="F399" s="4330"/>
      <c r="G399" s="4330"/>
      <c r="H399" s="4330"/>
      <c r="I399" s="4330"/>
      <c r="J399" s="4330"/>
      <c r="K399" s="4330"/>
      <c r="L399" s="4330"/>
      <c r="M399" s="4330"/>
      <c r="N399" s="4331"/>
    </row>
    <row r="400" spans="1:14" ht="15.75">
      <c r="A400" s="4234"/>
      <c r="B400" s="946"/>
      <c r="C400" s="898"/>
      <c r="D400" s="898"/>
      <c r="E400" s="898"/>
      <c r="F400" s="898"/>
      <c r="G400" s="898"/>
      <c r="H400" s="898"/>
      <c r="I400" s="898"/>
      <c r="J400" s="898"/>
      <c r="K400" s="898"/>
      <c r="L400" s="898"/>
      <c r="M400" s="898"/>
      <c r="N400" s="947"/>
    </row>
    <row r="401" spans="1:14" ht="18.75">
      <c r="A401" s="4234"/>
      <c r="B401" s="4267" t="s">
        <v>675</v>
      </c>
      <c r="C401" s="4271" t="s">
        <v>700</v>
      </c>
      <c r="D401" s="4271"/>
      <c r="E401" s="4271"/>
      <c r="F401" s="4271"/>
      <c r="G401" s="4378"/>
      <c r="H401" s="937" t="s">
        <v>699</v>
      </c>
      <c r="I401" s="948"/>
      <c r="J401" s="912"/>
      <c r="K401" s="912"/>
      <c r="L401" s="912"/>
      <c r="M401" s="912"/>
      <c r="N401" s="515"/>
    </row>
    <row r="402" spans="1:14" ht="18.75">
      <c r="A402" s="4234"/>
      <c r="B402" s="4267"/>
      <c r="C402" s="4271"/>
      <c r="D402" s="4271"/>
      <c r="E402" s="4271"/>
      <c r="F402" s="4271"/>
      <c r="G402" s="4378"/>
      <c r="H402" s="4341" t="s">
        <v>698</v>
      </c>
      <c r="I402" s="4379" t="s">
        <v>207</v>
      </c>
      <c r="J402" s="912"/>
      <c r="K402" s="912"/>
      <c r="L402" s="912"/>
      <c r="M402" s="912"/>
      <c r="N402" s="515"/>
    </row>
    <row r="403" spans="1:14" ht="18.75">
      <c r="A403" s="4234"/>
      <c r="B403" s="4267"/>
      <c r="C403" s="4271"/>
      <c r="D403" s="4271"/>
      <c r="E403" s="4271"/>
      <c r="F403" s="4271"/>
      <c r="G403" s="4378"/>
      <c r="H403" s="4341"/>
      <c r="I403" s="4379"/>
      <c r="J403" s="912"/>
      <c r="K403" s="912"/>
      <c r="L403" s="912"/>
      <c r="M403" s="912"/>
      <c r="N403" s="515"/>
    </row>
    <row r="404" spans="1:14" ht="18.75">
      <c r="A404" s="4234"/>
      <c r="B404" s="932"/>
      <c r="C404" s="850" t="s">
        <v>697</v>
      </c>
      <c r="D404" s="4186" t="s">
        <v>218</v>
      </c>
      <c r="E404" s="4186"/>
      <c r="F404" s="4186"/>
      <c r="G404" s="4380"/>
      <c r="H404" s="939">
        <v>20</v>
      </c>
      <c r="I404" s="949" t="s">
        <v>219</v>
      </c>
      <c r="J404" s="912"/>
      <c r="K404" s="912"/>
      <c r="L404" s="912"/>
      <c r="M404" s="912"/>
      <c r="N404" s="515"/>
    </row>
    <row r="405" spans="1:14" ht="18.75">
      <c r="A405" s="4234"/>
      <c r="B405" s="849"/>
      <c r="C405" s="839" t="s">
        <v>696</v>
      </c>
      <c r="D405" s="729"/>
      <c r="E405" s="729"/>
      <c r="F405" s="729"/>
      <c r="G405" s="729"/>
      <c r="H405" s="729"/>
      <c r="I405" s="729"/>
      <c r="J405" s="729"/>
      <c r="K405" s="729"/>
      <c r="L405" s="513"/>
      <c r="M405" s="514"/>
      <c r="N405" s="515"/>
    </row>
    <row r="406" spans="1:14" ht="18.75">
      <c r="A406" s="4234"/>
      <c r="B406" s="849"/>
      <c r="C406" s="839"/>
      <c r="D406" s="729"/>
      <c r="E406" s="729"/>
      <c r="F406" s="729"/>
      <c r="G406" s="729"/>
      <c r="H406" s="729"/>
      <c r="I406" s="729"/>
      <c r="J406" s="729"/>
      <c r="K406" s="729"/>
      <c r="L406" s="513"/>
      <c r="M406" s="514"/>
      <c r="N406" s="515"/>
    </row>
    <row r="407" spans="1:14" ht="18.75">
      <c r="A407" s="4234"/>
      <c r="B407" s="928" t="s">
        <v>673</v>
      </c>
      <c r="C407" s="927" t="s">
        <v>695</v>
      </c>
      <c r="D407" s="729"/>
      <c r="E407" s="729"/>
      <c r="F407" s="729"/>
      <c r="G407" s="729"/>
      <c r="H407" s="729"/>
      <c r="I407" s="729"/>
      <c r="J407" s="729"/>
      <c r="K407" s="729"/>
      <c r="L407" s="513"/>
      <c r="M407" s="514"/>
      <c r="N407" s="515"/>
    </row>
    <row r="408" spans="1:14" ht="18.75">
      <c r="A408" s="4234"/>
      <c r="B408" s="928"/>
      <c r="C408" s="927"/>
      <c r="D408" s="729"/>
      <c r="E408" s="729"/>
      <c r="F408" s="729"/>
      <c r="G408" s="729"/>
      <c r="H408" s="729"/>
      <c r="I408" s="729"/>
      <c r="J408" s="729"/>
      <c r="K408" s="729"/>
      <c r="L408" s="513"/>
      <c r="M408" s="514"/>
      <c r="N408" s="515"/>
    </row>
    <row r="409" spans="1:14" ht="18.75">
      <c r="A409" s="4234"/>
      <c r="B409" s="928"/>
      <c r="C409" s="927"/>
      <c r="D409" s="729"/>
      <c r="E409" s="729"/>
      <c r="F409" s="729"/>
      <c r="G409" s="4319" t="s">
        <v>318</v>
      </c>
      <c r="H409" s="4341" t="s">
        <v>694</v>
      </c>
      <c r="I409" s="4341" t="s">
        <v>693</v>
      </c>
      <c r="J409" s="4341" t="s">
        <v>692</v>
      </c>
      <c r="K409" s="480"/>
      <c r="L409" s="480"/>
      <c r="M409" s="480"/>
      <c r="N409" s="933"/>
    </row>
    <row r="410" spans="1:14" ht="18.75">
      <c r="A410" s="4234"/>
      <c r="B410" s="928"/>
      <c r="C410" s="927"/>
      <c r="D410" s="729"/>
      <c r="E410" s="729"/>
      <c r="F410" s="729"/>
      <c r="G410" s="4319"/>
      <c r="H410" s="4341"/>
      <c r="I410" s="4341"/>
      <c r="J410" s="4341"/>
      <c r="K410" s="480"/>
      <c r="L410" s="480"/>
      <c r="M410" s="480"/>
      <c r="N410" s="933"/>
    </row>
    <row r="411" spans="1:14" ht="18.75">
      <c r="A411" s="4234"/>
      <c r="B411" s="928"/>
      <c r="C411" s="927"/>
      <c r="D411" s="729"/>
      <c r="E411" s="729"/>
      <c r="F411" s="729"/>
      <c r="G411" s="729"/>
      <c r="H411" s="729"/>
      <c r="I411" s="729"/>
      <c r="J411" s="729"/>
      <c r="K411" s="729"/>
      <c r="L411" s="513"/>
      <c r="M411" s="514"/>
      <c r="N411" s="515"/>
    </row>
    <row r="412" spans="1:14" ht="15.75">
      <c r="A412" s="4234"/>
      <c r="B412" s="934" t="s">
        <v>671</v>
      </c>
      <c r="C412" s="4269" t="s">
        <v>691</v>
      </c>
      <c r="D412" s="4269"/>
      <c r="E412" s="4269"/>
      <c r="F412" s="4269"/>
      <c r="G412" s="4269"/>
      <c r="H412" s="4269"/>
      <c r="I412" s="4332"/>
      <c r="J412" s="950">
        <v>1</v>
      </c>
      <c r="K412" s="950">
        <v>1.5</v>
      </c>
      <c r="L412" s="950">
        <v>2</v>
      </c>
      <c r="M412" s="950">
        <v>3</v>
      </c>
      <c r="N412" s="951">
        <v>2</v>
      </c>
    </row>
    <row r="413" spans="1:14" ht="18.75">
      <c r="A413" s="4234"/>
      <c r="B413" s="928"/>
      <c r="C413" s="927"/>
      <c r="D413" s="729"/>
      <c r="E413" s="729"/>
      <c r="F413" s="729"/>
      <c r="G413" s="729"/>
      <c r="H413" s="729"/>
      <c r="I413" s="729"/>
      <c r="J413" s="729"/>
      <c r="K413" s="729"/>
      <c r="L413" s="513"/>
      <c r="M413" s="514"/>
      <c r="N413" s="515"/>
    </row>
    <row r="414" spans="1:14" ht="15.75">
      <c r="A414" s="4234"/>
      <c r="B414" s="845" t="s">
        <v>669</v>
      </c>
      <c r="C414" s="4333" t="s">
        <v>690</v>
      </c>
      <c r="D414" s="4333"/>
      <c r="E414" s="4333"/>
      <c r="F414" s="4333"/>
      <c r="G414" s="4333"/>
      <c r="H414" s="4333"/>
      <c r="I414" s="4334"/>
      <c r="J414" s="874">
        <v>220</v>
      </c>
      <c r="K414" s="874">
        <v>350</v>
      </c>
      <c r="L414" s="874">
        <v>60</v>
      </c>
      <c r="M414" s="874">
        <v>20</v>
      </c>
      <c r="N414" s="936">
        <v>30</v>
      </c>
    </row>
    <row r="415" spans="1:14" ht="18.75">
      <c r="A415" s="4234"/>
      <c r="B415" s="928"/>
      <c r="C415" s="927"/>
      <c r="D415" s="729"/>
      <c r="E415" s="729"/>
      <c r="F415" s="729"/>
      <c r="G415" s="729"/>
      <c r="H415" s="729"/>
      <c r="I415" s="729"/>
      <c r="J415" s="729"/>
      <c r="K415" s="729"/>
      <c r="L415" s="513"/>
      <c r="M415" s="514"/>
      <c r="N415" s="515"/>
    </row>
    <row r="416" spans="1:14" ht="18.75">
      <c r="A416" s="4234"/>
      <c r="B416" s="849"/>
      <c r="C416" s="850"/>
      <c r="D416" s="729"/>
      <c r="E416" s="729"/>
      <c r="F416" s="729"/>
      <c r="G416" s="729"/>
      <c r="H416" s="480"/>
      <c r="I416" s="851" t="s">
        <v>245</v>
      </c>
      <c r="J416" s="929" t="s">
        <v>156</v>
      </c>
      <c r="K416" s="929" t="s">
        <v>157</v>
      </c>
      <c r="L416" s="930" t="s">
        <v>158</v>
      </c>
      <c r="M416" s="930" t="s">
        <v>35</v>
      </c>
      <c r="N416" s="931" t="s">
        <v>409</v>
      </c>
    </row>
    <row r="417" spans="1:14">
      <c r="A417" s="4234"/>
      <c r="B417" s="3984" t="s">
        <v>610</v>
      </c>
      <c r="C417" s="3985"/>
      <c r="D417" s="3985"/>
      <c r="E417" s="3985"/>
      <c r="F417" s="3985"/>
      <c r="G417" s="3985"/>
      <c r="H417" s="3985"/>
      <c r="I417" s="3985"/>
      <c r="J417" s="3985"/>
      <c r="K417" s="3985"/>
      <c r="L417" s="3985"/>
      <c r="M417" s="3985"/>
      <c r="N417" s="3986"/>
    </row>
    <row r="418" spans="1:14">
      <c r="A418" s="4234"/>
      <c r="B418" s="3987"/>
      <c r="C418" s="3988"/>
      <c r="D418" s="3988"/>
      <c r="E418" s="3988"/>
      <c r="F418" s="3988"/>
      <c r="G418" s="3988"/>
      <c r="H418" s="3988"/>
      <c r="I418" s="3988"/>
      <c r="J418" s="3988"/>
      <c r="K418" s="3988"/>
      <c r="L418" s="3988"/>
      <c r="M418" s="3988"/>
      <c r="N418" s="3989"/>
    </row>
    <row r="419" spans="1:14">
      <c r="A419" s="4234"/>
      <c r="B419" s="4338" t="s">
        <v>689</v>
      </c>
      <c r="C419" s="4339"/>
      <c r="D419" s="4339"/>
      <c r="E419" s="4339"/>
      <c r="F419" s="4339"/>
      <c r="G419" s="4339"/>
      <c r="H419" s="4339"/>
      <c r="I419" s="4339"/>
      <c r="J419" s="4339"/>
      <c r="K419" s="4339"/>
      <c r="L419" s="4339"/>
      <c r="M419" s="4339"/>
      <c r="N419" s="4340"/>
    </row>
    <row r="420" spans="1:14">
      <c r="A420" s="4234"/>
      <c r="B420" s="4338"/>
      <c r="C420" s="4339"/>
      <c r="D420" s="4339"/>
      <c r="E420" s="4339"/>
      <c r="F420" s="4339"/>
      <c r="G420" s="4339"/>
      <c r="H420" s="4339"/>
      <c r="I420" s="4339"/>
      <c r="J420" s="4339"/>
      <c r="K420" s="4339"/>
      <c r="L420" s="4339"/>
      <c r="M420" s="4339"/>
      <c r="N420" s="4340"/>
    </row>
    <row r="421" spans="1:14">
      <c r="A421" s="4234"/>
      <c r="B421" s="552" t="s">
        <v>609</v>
      </c>
      <c r="C421" s="3990" t="str">
        <f ca="1">CELL("nomfichier")</f>
        <v>D:\Données\1.UPRT\0-UPRT.fait\uprt-php\www\mesimages\fichiers-uprt\ff-fiches-fabrication\ff-fiches-fabrication-maj-08-2020\[ff-5-B.collectivite-conditionnement-gastronormes.xlsx]complément</v>
      </c>
      <c r="D421" s="3990"/>
      <c r="E421" s="3990"/>
      <c r="F421" s="3990"/>
      <c r="G421" s="3990"/>
      <c r="H421" s="3990"/>
      <c r="I421" s="3990"/>
      <c r="J421" s="3990"/>
      <c r="K421" s="3990"/>
      <c r="L421" s="3990"/>
      <c r="M421" s="3990"/>
      <c r="N421" s="3991"/>
    </row>
    <row r="422" spans="1:14">
      <c r="A422" s="4234"/>
      <c r="B422" s="561" t="s">
        <v>608</v>
      </c>
      <c r="C422" s="3962" t="s">
        <v>607</v>
      </c>
      <c r="D422" s="3962"/>
      <c r="E422" s="3962"/>
      <c r="F422" s="3962"/>
      <c r="G422" s="3962"/>
      <c r="H422" s="3962"/>
      <c r="I422" s="3962"/>
      <c r="J422" s="3962"/>
      <c r="K422" s="3962"/>
      <c r="L422" s="3962"/>
      <c r="M422" s="3962"/>
      <c r="N422" s="3963"/>
    </row>
    <row r="423" spans="1:14" ht="15.75" thickBot="1">
      <c r="A423" s="4234"/>
      <c r="B423" s="3964" t="s">
        <v>568</v>
      </c>
      <c r="C423" s="3965"/>
      <c r="D423" s="3965"/>
      <c r="E423" s="3965"/>
      <c r="F423" s="3965"/>
      <c r="G423" s="3965"/>
      <c r="H423" s="3965"/>
      <c r="I423" s="3965"/>
      <c r="J423" s="3965"/>
      <c r="K423" s="3965"/>
      <c r="L423" s="3965"/>
      <c r="M423" s="3965"/>
      <c r="N423" s="3966"/>
    </row>
  </sheetData>
  <mergeCells count="476">
    <mergeCell ref="Q369:AC369"/>
    <mergeCell ref="Q370:AC371"/>
    <mergeCell ref="Q372:AC373"/>
    <mergeCell ref="R374:AC374"/>
    <mergeCell ref="R375:AC375"/>
    <mergeCell ref="Q376:AC376"/>
    <mergeCell ref="P347:P350"/>
    <mergeCell ref="Q347:AB348"/>
    <mergeCell ref="AC347:AC348"/>
    <mergeCell ref="Q349:AC350"/>
    <mergeCell ref="P351:P376"/>
    <mergeCell ref="Q351:AC353"/>
    <mergeCell ref="Q354:AC355"/>
    <mergeCell ref="Q357:T358"/>
    <mergeCell ref="V357:V359"/>
    <mergeCell ref="W357:AA357"/>
    <mergeCell ref="U358:U359"/>
    <mergeCell ref="AB358:AC358"/>
    <mergeCell ref="Q360:T360"/>
    <mergeCell ref="Q362:V363"/>
    <mergeCell ref="W362:W363"/>
    <mergeCell ref="X362:X363"/>
    <mergeCell ref="Y362:Y363"/>
    <mergeCell ref="Z362:Z363"/>
    <mergeCell ref="AA362:AA363"/>
    <mergeCell ref="T365:U365"/>
    <mergeCell ref="W365:W367"/>
    <mergeCell ref="Y365:Y366"/>
    <mergeCell ref="R366:R367"/>
    <mergeCell ref="T366:T367"/>
    <mergeCell ref="R261:R262"/>
    <mergeCell ref="T261:T262"/>
    <mergeCell ref="U261:U262"/>
    <mergeCell ref="Y262:Y263"/>
    <mergeCell ref="Q266:AC267"/>
    <mergeCell ref="Q268:AC269"/>
    <mergeCell ref="R270:AC270"/>
    <mergeCell ref="R271:AC271"/>
    <mergeCell ref="Q272:AC272"/>
    <mergeCell ref="Q264:AC264"/>
    <mergeCell ref="U366:U367"/>
    <mergeCell ref="Y367:Y368"/>
    <mergeCell ref="R183:AC183"/>
    <mergeCell ref="Q184:AC184"/>
    <mergeCell ref="P242:P245"/>
    <mergeCell ref="Q242:AB243"/>
    <mergeCell ref="AC242:AC243"/>
    <mergeCell ref="Q244:AC245"/>
    <mergeCell ref="P246:P272"/>
    <mergeCell ref="Q246:AC248"/>
    <mergeCell ref="Q249:AC250"/>
    <mergeCell ref="Q252:T253"/>
    <mergeCell ref="V252:V254"/>
    <mergeCell ref="W252:AA252"/>
    <mergeCell ref="U253:U254"/>
    <mergeCell ref="AB253:AC253"/>
    <mergeCell ref="Q255:T255"/>
    <mergeCell ref="Q257:V258"/>
    <mergeCell ref="W257:W258"/>
    <mergeCell ref="X257:X258"/>
    <mergeCell ref="Y257:Y258"/>
    <mergeCell ref="Z257:Z258"/>
    <mergeCell ref="AA257:AA258"/>
    <mergeCell ref="T260:U260"/>
    <mergeCell ref="W260:W262"/>
    <mergeCell ref="Y260:Y261"/>
    <mergeCell ref="Q169:Q171"/>
    <mergeCell ref="S169:S170"/>
    <mergeCell ref="X169:X171"/>
    <mergeCell ref="Z169:Z170"/>
    <mergeCell ref="S171:S172"/>
    <mergeCell ref="Z171:Z172"/>
    <mergeCell ref="Q177:AC179"/>
    <mergeCell ref="Q180:AC181"/>
    <mergeCell ref="R182:AC182"/>
    <mergeCell ref="Q173:AC173"/>
    <mergeCell ref="P150:P184"/>
    <mergeCell ref="Q150:AC152"/>
    <mergeCell ref="Q153:AC154"/>
    <mergeCell ref="Q156:T157"/>
    <mergeCell ref="V156:V158"/>
    <mergeCell ref="W156:AA156"/>
    <mergeCell ref="U157:U158"/>
    <mergeCell ref="AB157:AC157"/>
    <mergeCell ref="Q159:T159"/>
    <mergeCell ref="Q160:T160"/>
    <mergeCell ref="Q162:V163"/>
    <mergeCell ref="W162:W163"/>
    <mergeCell ref="X162:X163"/>
    <mergeCell ref="Y162:Y163"/>
    <mergeCell ref="Z162:Z163"/>
    <mergeCell ref="AA162:AA163"/>
    <mergeCell ref="Q165:V165"/>
    <mergeCell ref="X165:AC165"/>
    <mergeCell ref="R166:R167"/>
    <mergeCell ref="S166:S167"/>
    <mergeCell ref="T166:T167"/>
    <mergeCell ref="U166:U167"/>
    <mergeCell ref="V166:V167"/>
    <mergeCell ref="Z166:AA167"/>
    <mergeCell ref="P146:P149"/>
    <mergeCell ref="Q146:AB147"/>
    <mergeCell ref="AC146:AC147"/>
    <mergeCell ref="Q148:AC149"/>
    <mergeCell ref="X32:AB32"/>
    <mergeCell ref="Q36:W36"/>
    <mergeCell ref="Q39:AC39"/>
    <mergeCell ref="Q40:AC40"/>
    <mergeCell ref="V42:W42"/>
    <mergeCell ref="X42:AB42"/>
    <mergeCell ref="R43:U43"/>
    <mergeCell ref="X48:AB48"/>
    <mergeCell ref="W54:AB54"/>
    <mergeCell ref="P11:P14"/>
    <mergeCell ref="Q11:AB12"/>
    <mergeCell ref="AC11:AC12"/>
    <mergeCell ref="Q13:AC14"/>
    <mergeCell ref="Q15:AC17"/>
    <mergeCell ref="Q18:W19"/>
    <mergeCell ref="X18:AC19"/>
    <mergeCell ref="V21:W21"/>
    <mergeCell ref="X21:AB21"/>
    <mergeCell ref="P15:P66"/>
    <mergeCell ref="Q63:AC63"/>
    <mergeCell ref="R64:AC64"/>
    <mergeCell ref="R65:AC65"/>
    <mergeCell ref="Q66:AC66"/>
    <mergeCell ref="V22:W23"/>
    <mergeCell ref="S25:U25"/>
    <mergeCell ref="V25:W25"/>
    <mergeCell ref="X25:AB25"/>
    <mergeCell ref="S26:U26"/>
    <mergeCell ref="R27:U27"/>
    <mergeCell ref="Q29:U30"/>
    <mergeCell ref="V29:V30"/>
    <mergeCell ref="W29:X30"/>
    <mergeCell ref="Y29:Y30"/>
    <mergeCell ref="Z29:Z30"/>
    <mergeCell ref="AA29:AA30"/>
    <mergeCell ref="Q32:W32"/>
    <mergeCell ref="P341:P342"/>
    <mergeCell ref="C329:I329"/>
    <mergeCell ref="B332:N333"/>
    <mergeCell ref="B316:B318"/>
    <mergeCell ref="C316:G318"/>
    <mergeCell ref="H317:H318"/>
    <mergeCell ref="I317:I318"/>
    <mergeCell ref="B334:N335"/>
    <mergeCell ref="C336:N336"/>
    <mergeCell ref="C337:N337"/>
    <mergeCell ref="B338:N338"/>
    <mergeCell ref="D319:G319"/>
    <mergeCell ref="G324:G325"/>
    <mergeCell ref="H324:H325"/>
    <mergeCell ref="I324:I325"/>
    <mergeCell ref="J324:J325"/>
    <mergeCell ref="C327:I327"/>
    <mergeCell ref="B309:E309"/>
    <mergeCell ref="B311:E311"/>
    <mergeCell ref="B313:N313"/>
    <mergeCell ref="B314:N314"/>
    <mergeCell ref="C414:I414"/>
    <mergeCell ref="B417:N418"/>
    <mergeCell ref="B419:N420"/>
    <mergeCell ref="C421:N421"/>
    <mergeCell ref="C422:N422"/>
    <mergeCell ref="D404:G404"/>
    <mergeCell ref="G409:G410"/>
    <mergeCell ref="H409:H410"/>
    <mergeCell ref="I409:I410"/>
    <mergeCell ref="J409:J410"/>
    <mergeCell ref="B390:E390"/>
    <mergeCell ref="B391:E391"/>
    <mergeCell ref="B392:E392"/>
    <mergeCell ref="B393:E393"/>
    <mergeCell ref="B394:E394"/>
    <mergeCell ref="B395:E395"/>
    <mergeCell ref="B396:E396"/>
    <mergeCell ref="B397:E397"/>
    <mergeCell ref="C412:I412"/>
    <mergeCell ref="B423:N423"/>
    <mergeCell ref="Q7:W9"/>
    <mergeCell ref="B8:M8"/>
    <mergeCell ref="N8:N9"/>
    <mergeCell ref="P8:P9"/>
    <mergeCell ref="Q139:W141"/>
    <mergeCell ref="B140:M140"/>
    <mergeCell ref="N140:N141"/>
    <mergeCell ref="P140:P141"/>
    <mergeCell ref="E365:F365"/>
    <mergeCell ref="A344:N345"/>
    <mergeCell ref="N236:N237"/>
    <mergeCell ref="P236:P237"/>
    <mergeCell ref="A239:N240"/>
    <mergeCell ref="Q340:W342"/>
    <mergeCell ref="B341:M341"/>
    <mergeCell ref="N341:N342"/>
    <mergeCell ref="B398:N398"/>
    <mergeCell ref="B399:N399"/>
    <mergeCell ref="B401:B403"/>
    <mergeCell ref="C401:G403"/>
    <mergeCell ref="H402:H403"/>
    <mergeCell ref="I402:I403"/>
    <mergeCell ref="B389:E389"/>
    <mergeCell ref="B384:E384"/>
    <mergeCell ref="B385:E385"/>
    <mergeCell ref="B386:E386"/>
    <mergeCell ref="B387:E387"/>
    <mergeCell ref="B388:E388"/>
    <mergeCell ref="B369:N369"/>
    <mergeCell ref="B370:N370"/>
    <mergeCell ref="B371:N372"/>
    <mergeCell ref="B373:E373"/>
    <mergeCell ref="B374:N374"/>
    <mergeCell ref="B376:E376"/>
    <mergeCell ref="B377:E377"/>
    <mergeCell ref="B378:E378"/>
    <mergeCell ref="B379:E379"/>
    <mergeCell ref="B380:E380"/>
    <mergeCell ref="H365:H367"/>
    <mergeCell ref="J365:J366"/>
    <mergeCell ref="C366:C367"/>
    <mergeCell ref="E366:E367"/>
    <mergeCell ref="F366:F367"/>
    <mergeCell ref="J367:J368"/>
    <mergeCell ref="B381:E381"/>
    <mergeCell ref="B382:E382"/>
    <mergeCell ref="B383:E383"/>
    <mergeCell ref="H357:L357"/>
    <mergeCell ref="F358:F359"/>
    <mergeCell ref="M358:N358"/>
    <mergeCell ref="B360:E360"/>
    <mergeCell ref="B362:G363"/>
    <mergeCell ref="H362:H363"/>
    <mergeCell ref="I362:I363"/>
    <mergeCell ref="J362:J363"/>
    <mergeCell ref="K362:K363"/>
    <mergeCell ref="L362:L363"/>
    <mergeCell ref="B300:E300"/>
    <mergeCell ref="B301:E301"/>
    <mergeCell ref="B302:E302"/>
    <mergeCell ref="B303:E303"/>
    <mergeCell ref="B304:E304"/>
    <mergeCell ref="B305:E305"/>
    <mergeCell ref="B306:E306"/>
    <mergeCell ref="B307:E307"/>
    <mergeCell ref="B308:E308"/>
    <mergeCell ref="B291:E291"/>
    <mergeCell ref="B292:E292"/>
    <mergeCell ref="B293:E293"/>
    <mergeCell ref="B294:E294"/>
    <mergeCell ref="B295:E295"/>
    <mergeCell ref="B296:E296"/>
    <mergeCell ref="B297:E297"/>
    <mergeCell ref="B298:E298"/>
    <mergeCell ref="B299:E299"/>
    <mergeCell ref="B282:E282"/>
    <mergeCell ref="B283:E283"/>
    <mergeCell ref="B284:E284"/>
    <mergeCell ref="B285:E285"/>
    <mergeCell ref="B286:E286"/>
    <mergeCell ref="B287:E287"/>
    <mergeCell ref="B288:E288"/>
    <mergeCell ref="B289:E289"/>
    <mergeCell ref="B290:E290"/>
    <mergeCell ref="B273:E273"/>
    <mergeCell ref="B274:E274"/>
    <mergeCell ref="B275:E275"/>
    <mergeCell ref="B276:E276"/>
    <mergeCell ref="B277:E277"/>
    <mergeCell ref="B278:E278"/>
    <mergeCell ref="B279:E279"/>
    <mergeCell ref="B280:E280"/>
    <mergeCell ref="B281:E281"/>
    <mergeCell ref="Q235:W237"/>
    <mergeCell ref="A246:A338"/>
    <mergeCell ref="B246:N248"/>
    <mergeCell ref="B249:N250"/>
    <mergeCell ref="B252:E253"/>
    <mergeCell ref="G252:G254"/>
    <mergeCell ref="H252:L252"/>
    <mergeCell ref="F253:F254"/>
    <mergeCell ref="M253:N253"/>
    <mergeCell ref="B255:E255"/>
    <mergeCell ref="B257:G258"/>
    <mergeCell ref="H257:H258"/>
    <mergeCell ref="I257:I258"/>
    <mergeCell ref="J257:J258"/>
    <mergeCell ref="K257:K258"/>
    <mergeCell ref="L257:L258"/>
    <mergeCell ref="E260:F260"/>
    <mergeCell ref="H260:H262"/>
    <mergeCell ref="J260:J261"/>
    <mergeCell ref="B266:N267"/>
    <mergeCell ref="B268:E268"/>
    <mergeCell ref="B269:N269"/>
    <mergeCell ref="B271:E271"/>
    <mergeCell ref="B272:E272"/>
    <mergeCell ref="B173:N173"/>
    <mergeCell ref="B180:E180"/>
    <mergeCell ref="B181:E181"/>
    <mergeCell ref="B184:E184"/>
    <mergeCell ref="B185:E185"/>
    <mergeCell ref="C166:C167"/>
    <mergeCell ref="D166:D167"/>
    <mergeCell ref="E166:E167"/>
    <mergeCell ref="F166:F167"/>
    <mergeCell ref="G166:G167"/>
    <mergeCell ref="K166:L167"/>
    <mergeCell ref="B169:B171"/>
    <mergeCell ref="D169:D170"/>
    <mergeCell ref="B174:N174"/>
    <mergeCell ref="B175:N176"/>
    <mergeCell ref="I169:I171"/>
    <mergeCell ref="K169:K170"/>
    <mergeCell ref="D171:D172"/>
    <mergeCell ref="K171:K172"/>
    <mergeCell ref="B178:N178"/>
    <mergeCell ref="A242:A245"/>
    <mergeCell ref="B242:M243"/>
    <mergeCell ref="N242:N243"/>
    <mergeCell ref="B244:N245"/>
    <mergeCell ref="B233:N233"/>
    <mergeCell ref="B203:N203"/>
    <mergeCell ref="B206:N206"/>
    <mergeCell ref="C220:I220"/>
    <mergeCell ref="C222:I222"/>
    <mergeCell ref="B204:N204"/>
    <mergeCell ref="B207:B209"/>
    <mergeCell ref="B227:N228"/>
    <mergeCell ref="B229:N230"/>
    <mergeCell ref="H217:H218"/>
    <mergeCell ref="I217:I218"/>
    <mergeCell ref="J217:J218"/>
    <mergeCell ref="B349:N350"/>
    <mergeCell ref="B236:M236"/>
    <mergeCell ref="C207:G209"/>
    <mergeCell ref="H208:H209"/>
    <mergeCell ref="I208:I209"/>
    <mergeCell ref="B188:E188"/>
    <mergeCell ref="B189:E189"/>
    <mergeCell ref="B192:E192"/>
    <mergeCell ref="B193:E193"/>
    <mergeCell ref="B196:E196"/>
    <mergeCell ref="B197:E197"/>
    <mergeCell ref="C231:N231"/>
    <mergeCell ref="C232:N232"/>
    <mergeCell ref="D210:G210"/>
    <mergeCell ref="D211:G211"/>
    <mergeCell ref="G217:G218"/>
    <mergeCell ref="B200:E200"/>
    <mergeCell ref="B201:E201"/>
    <mergeCell ref="C261:C262"/>
    <mergeCell ref="E261:E262"/>
    <mergeCell ref="F261:F262"/>
    <mergeCell ref="J262:J263"/>
    <mergeCell ref="B264:N264"/>
    <mergeCell ref="B265:N265"/>
    <mergeCell ref="A11:A14"/>
    <mergeCell ref="B11:M12"/>
    <mergeCell ref="N11:N12"/>
    <mergeCell ref="B13:N14"/>
    <mergeCell ref="B63:N63"/>
    <mergeCell ref="B15:N17"/>
    <mergeCell ref="I48:M48"/>
    <mergeCell ref="H54:M54"/>
    <mergeCell ref="B65:N65"/>
    <mergeCell ref="G29:G30"/>
    <mergeCell ref="H29:I30"/>
    <mergeCell ref="A15:A137"/>
    <mergeCell ref="B118:N118"/>
    <mergeCell ref="C120:C122"/>
    <mergeCell ref="D120:D122"/>
    <mergeCell ref="E120:E122"/>
    <mergeCell ref="F120:F122"/>
    <mergeCell ref="G120:G122"/>
    <mergeCell ref="H120:H122"/>
    <mergeCell ref="I120:I122"/>
    <mergeCell ref="J120:J122"/>
    <mergeCell ref="K120:K122"/>
    <mergeCell ref="L120:L122"/>
    <mergeCell ref="M120:M122"/>
    <mergeCell ref="B160:E160"/>
    <mergeCell ref="B162:G163"/>
    <mergeCell ref="H162:H163"/>
    <mergeCell ref="I162:I163"/>
    <mergeCell ref="J162:J163"/>
    <mergeCell ref="K162:K163"/>
    <mergeCell ref="L162:L163"/>
    <mergeCell ref="B159:E159"/>
    <mergeCell ref="B96:N96"/>
    <mergeCell ref="B97:N97"/>
    <mergeCell ref="B99:B100"/>
    <mergeCell ref="B103:H103"/>
    <mergeCell ref="B105:B107"/>
    <mergeCell ref="C105:G107"/>
    <mergeCell ref="H105:I105"/>
    <mergeCell ref="H106:I107"/>
    <mergeCell ref="A143:N144"/>
    <mergeCell ref="N120:N122"/>
    <mergeCell ref="C135:N135"/>
    <mergeCell ref="C136:N136"/>
    <mergeCell ref="B137:N137"/>
    <mergeCell ref="B116:N117"/>
    <mergeCell ref="G109:G110"/>
    <mergeCell ref="H109:I109"/>
    <mergeCell ref="B165:G165"/>
    <mergeCell ref="I165:N165"/>
    <mergeCell ref="B18:H19"/>
    <mergeCell ref="K29:K30"/>
    <mergeCell ref="B4:N5"/>
    <mergeCell ref="B2:N3"/>
    <mergeCell ref="J29:J30"/>
    <mergeCell ref="A351:A423"/>
    <mergeCell ref="B351:N353"/>
    <mergeCell ref="B354:N355"/>
    <mergeCell ref="B357:E358"/>
    <mergeCell ref="G357:G359"/>
    <mergeCell ref="A146:A149"/>
    <mergeCell ref="B146:M147"/>
    <mergeCell ref="N146:N147"/>
    <mergeCell ref="B148:N149"/>
    <mergeCell ref="A150:A233"/>
    <mergeCell ref="B150:N152"/>
    <mergeCell ref="B153:N154"/>
    <mergeCell ref="B156:E157"/>
    <mergeCell ref="G156:G158"/>
    <mergeCell ref="H156:L156"/>
    <mergeCell ref="F157:F158"/>
    <mergeCell ref="M157:N157"/>
    <mergeCell ref="A347:A350"/>
    <mergeCell ref="B347:M348"/>
    <mergeCell ref="N347:N348"/>
    <mergeCell ref="L29:L30"/>
    <mergeCell ref="B32:H32"/>
    <mergeCell ref="I32:M32"/>
    <mergeCell ref="B36:H36"/>
    <mergeCell ref="B39:N39"/>
    <mergeCell ref="I18:N19"/>
    <mergeCell ref="G21:H21"/>
    <mergeCell ref="I21:M21"/>
    <mergeCell ref="G22:H23"/>
    <mergeCell ref="D25:F25"/>
    <mergeCell ref="G25:H25"/>
    <mergeCell ref="I25:M25"/>
    <mergeCell ref="D26:F26"/>
    <mergeCell ref="C27:F27"/>
    <mergeCell ref="C80:F80"/>
    <mergeCell ref="C81:F81"/>
    <mergeCell ref="C82:F82"/>
    <mergeCell ref="C83:F83"/>
    <mergeCell ref="C84:F84"/>
    <mergeCell ref="C85:F85"/>
    <mergeCell ref="B29:F30"/>
    <mergeCell ref="K109:L109"/>
    <mergeCell ref="H110:I111"/>
    <mergeCell ref="K110:L111"/>
    <mergeCell ref="C91:F91"/>
    <mergeCell ref="B40:N40"/>
    <mergeCell ref="G42:H42"/>
    <mergeCell ref="I42:M42"/>
    <mergeCell ref="C43:F43"/>
    <mergeCell ref="C92:F92"/>
    <mergeCell ref="C93:F93"/>
    <mergeCell ref="C94:F94"/>
    <mergeCell ref="C77:F77"/>
    <mergeCell ref="C78:F78"/>
    <mergeCell ref="C79:F79"/>
    <mergeCell ref="B66:N67"/>
    <mergeCell ref="B69:N69"/>
    <mergeCell ref="C76:F76"/>
    <mergeCell ref="C86:F86"/>
    <mergeCell ref="C87:F87"/>
    <mergeCell ref="C88:F88"/>
    <mergeCell ref="C89:F89"/>
    <mergeCell ref="C90:F90"/>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15"/>
  <sheetViews>
    <sheetView showZeros="0" zoomScale="75" zoomScaleNormal="75" zoomScaleSheetLayoutView="75" workbookViewId="0">
      <selection activeCell="S25" sqref="S25"/>
    </sheetView>
  </sheetViews>
  <sheetFormatPr baseColWidth="10" defaultColWidth="12.5703125" defaultRowHeight="15.75"/>
  <cols>
    <col min="1" max="1" width="2.28515625" style="953" customWidth="1"/>
    <col min="2" max="2" width="6.28515625" style="953" customWidth="1"/>
    <col min="3" max="3" width="31.5703125" style="953" customWidth="1"/>
    <col min="4" max="4" width="12.85546875" style="953" bestFit="1" customWidth="1"/>
    <col min="5" max="5" width="14.140625" style="953" customWidth="1"/>
    <col min="6" max="6" width="15.7109375" style="953" bestFit="1" customWidth="1"/>
    <col min="7" max="7" width="12.85546875" style="953" bestFit="1" customWidth="1"/>
    <col min="8" max="8" width="8.7109375" style="953" customWidth="1"/>
    <col min="9" max="9" width="15.42578125" style="953" customWidth="1"/>
    <col min="10" max="11" width="10.85546875" style="953" customWidth="1"/>
    <col min="12" max="12" width="16.7109375" style="953" bestFit="1" customWidth="1"/>
    <col min="13" max="13" width="8.28515625" style="953" customWidth="1"/>
    <col min="14" max="14" width="10.42578125" style="953" customWidth="1"/>
    <col min="15" max="15" width="16.42578125" style="953" bestFit="1" customWidth="1"/>
    <col min="16" max="16" width="6.85546875" style="953" customWidth="1"/>
    <col min="17" max="17" width="10.85546875" style="953" customWidth="1"/>
    <col min="18" max="18" width="2.7109375" style="953" customWidth="1"/>
    <col min="19" max="22" width="12.5703125" style="953"/>
    <col min="23" max="24" width="13.85546875" style="953" bestFit="1" customWidth="1"/>
    <col min="25" max="25" width="16.42578125" style="953" bestFit="1" customWidth="1"/>
    <col min="26" max="26" width="12.5703125" style="953"/>
    <col min="27" max="28" width="17.42578125" style="953" customWidth="1"/>
    <col min="29" max="16384" width="12.5703125" style="953"/>
  </cols>
  <sheetData>
    <row r="1" spans="1:30" ht="6.75" customHeight="1"/>
    <row r="2" spans="1:30" s="958" customFormat="1" ht="21">
      <c r="A2" s="953"/>
      <c r="B2" s="954" t="s">
        <v>200</v>
      </c>
      <c r="C2" s="955"/>
      <c r="D2" s="955"/>
      <c r="E2" s="955"/>
      <c r="F2" s="955"/>
      <c r="G2" s="955"/>
      <c r="H2" s="955"/>
      <c r="I2" s="955"/>
      <c r="J2" s="955"/>
      <c r="K2" s="955"/>
      <c r="L2" s="956"/>
      <c r="M2" s="955"/>
      <c r="N2" s="956"/>
      <c r="O2" s="956"/>
      <c r="P2" s="956"/>
      <c r="Q2" s="957"/>
    </row>
    <row r="3" spans="1:30" s="958" customFormat="1" ht="9.9499999999999993" customHeight="1">
      <c r="A3" s="953"/>
      <c r="B3" s="4438" t="s">
        <v>141</v>
      </c>
      <c r="C3" s="4439"/>
      <c r="D3" s="4443" t="str">
        <f ca="1">CELL("nomfichier")</f>
        <v>D:\Données\1.UPRT\0-UPRT.fait\uprt-php\www\mesimages\fichiers-uprt\ff-fiches-fabrication\ff-fiches-fabrication-maj-08-2020\[ff-5-B.collectivite-conditionnement-gastronormes.xlsx]complément</v>
      </c>
      <c r="E3" s="4443"/>
      <c r="F3" s="4443"/>
      <c r="G3" s="4444"/>
      <c r="H3" s="4440" t="s">
        <v>142</v>
      </c>
      <c r="I3" s="4439"/>
      <c r="J3" s="959"/>
      <c r="K3" s="959"/>
      <c r="L3" s="4441" t="s">
        <v>1439</v>
      </c>
      <c r="M3" s="4441"/>
      <c r="N3" s="4441"/>
      <c r="O3" s="4441"/>
      <c r="P3" s="4441"/>
      <c r="Q3" s="4442"/>
    </row>
    <row r="4" spans="1:30" s="958" customFormat="1" ht="9.9499999999999993" customHeight="1">
      <c r="A4" s="953"/>
      <c r="B4" s="4418"/>
      <c r="C4" s="4419"/>
      <c r="D4" s="4445"/>
      <c r="E4" s="4445"/>
      <c r="F4" s="4445"/>
      <c r="G4" s="4446"/>
      <c r="H4" s="4426" t="s">
        <v>143</v>
      </c>
      <c r="I4" s="4419"/>
      <c r="J4" s="960"/>
      <c r="K4" s="960"/>
      <c r="L4" s="4427"/>
      <c r="M4" s="4427"/>
      <c r="N4" s="4427"/>
      <c r="O4" s="4427"/>
      <c r="P4" s="4427"/>
      <c r="Q4" s="4428"/>
    </row>
    <row r="5" spans="1:30" s="958" customFormat="1" ht="9.9499999999999993" customHeight="1">
      <c r="A5" s="953"/>
      <c r="B5" s="4418" t="s">
        <v>144</v>
      </c>
      <c r="C5" s="4419"/>
      <c r="D5" s="4422"/>
      <c r="E5" s="4422"/>
      <c r="F5" s="4422"/>
      <c r="G5" s="4423"/>
      <c r="H5" s="4426" t="s">
        <v>146</v>
      </c>
      <c r="I5" s="4419"/>
      <c r="J5" s="960"/>
      <c r="K5" s="960"/>
      <c r="L5" s="4427" t="s">
        <v>1437</v>
      </c>
      <c r="M5" s="4427"/>
      <c r="N5" s="4427"/>
      <c r="O5" s="4427"/>
      <c r="P5" s="4427"/>
      <c r="Q5" s="4428"/>
    </row>
    <row r="6" spans="1:30" s="958" customFormat="1" ht="9.9499999999999993" customHeight="1">
      <c r="A6" s="953"/>
      <c r="B6" s="4418"/>
      <c r="C6" s="4419"/>
      <c r="D6" s="4422"/>
      <c r="E6" s="4422"/>
      <c r="F6" s="4422"/>
      <c r="G6" s="4423"/>
      <c r="H6" s="4426" t="s">
        <v>147</v>
      </c>
      <c r="I6" s="4419"/>
      <c r="J6" s="960"/>
      <c r="K6" s="960"/>
      <c r="L6" s="4427"/>
      <c r="M6" s="4427"/>
      <c r="N6" s="4427"/>
      <c r="O6" s="4427"/>
      <c r="P6" s="4427"/>
      <c r="Q6" s="4428"/>
    </row>
    <row r="7" spans="1:30" s="958" customFormat="1" ht="9.9499999999999993" customHeight="1">
      <c r="A7" s="953"/>
      <c r="B7" s="4418" t="s">
        <v>148</v>
      </c>
      <c r="C7" s="4419"/>
      <c r="D7" s="4422"/>
      <c r="E7" s="4422"/>
      <c r="F7" s="4422"/>
      <c r="G7" s="4423"/>
      <c r="H7" s="4426" t="s">
        <v>149</v>
      </c>
      <c r="I7" s="4419"/>
      <c r="J7" s="960"/>
      <c r="K7" s="960"/>
      <c r="L7" s="4427" t="s">
        <v>150</v>
      </c>
      <c r="M7" s="4427"/>
      <c r="N7" s="4427"/>
      <c r="O7" s="4427"/>
      <c r="P7" s="4427"/>
      <c r="Q7" s="4428"/>
    </row>
    <row r="8" spans="1:30" s="958" customFormat="1" ht="9.9499999999999993" customHeight="1">
      <c r="A8" s="961"/>
      <c r="B8" s="4420"/>
      <c r="C8" s="4421"/>
      <c r="D8" s="4424"/>
      <c r="E8" s="4424"/>
      <c r="F8" s="4424"/>
      <c r="G8" s="4425"/>
      <c r="H8" s="4431" t="s">
        <v>151</v>
      </c>
      <c r="I8" s="4421"/>
      <c r="J8" s="962"/>
      <c r="K8" s="962"/>
      <c r="L8" s="4429"/>
      <c r="M8" s="4429"/>
      <c r="N8" s="4429"/>
      <c r="O8" s="4429"/>
      <c r="P8" s="4429"/>
      <c r="Q8" s="4430"/>
    </row>
    <row r="9" spans="1:30" ht="36.75" customHeight="1">
      <c r="A9" s="961"/>
      <c r="B9" s="963" t="s">
        <v>501</v>
      </c>
      <c r="C9" s="964"/>
      <c r="D9" s="965"/>
      <c r="E9" s="965"/>
      <c r="F9" s="965"/>
      <c r="G9" s="965"/>
      <c r="H9" s="966"/>
      <c r="I9" s="967"/>
      <c r="J9" s="967"/>
      <c r="K9" s="967"/>
      <c r="L9" s="967"/>
      <c r="M9" s="967"/>
      <c r="N9" s="967"/>
      <c r="O9" s="967"/>
      <c r="P9" s="967"/>
      <c r="Q9" s="968" t="s">
        <v>201</v>
      </c>
    </row>
    <row r="10" spans="1:30" s="958" customFormat="1" ht="6.75" customHeight="1">
      <c r="A10" s="961"/>
      <c r="L10" s="953"/>
      <c r="N10" s="953"/>
      <c r="O10" s="953"/>
      <c r="P10" s="953"/>
      <c r="Q10" s="953"/>
    </row>
    <row r="11" spans="1:30" s="958" customFormat="1" ht="6.75" customHeight="1">
      <c r="A11" s="961"/>
      <c r="L11" s="953"/>
      <c r="N11" s="953"/>
      <c r="O11" s="953"/>
      <c r="P11" s="953"/>
      <c r="Q11" s="953"/>
    </row>
    <row r="12" spans="1:30" s="958" customFormat="1" ht="21.75" customHeight="1">
      <c r="A12" s="969"/>
      <c r="B12" s="4432" t="s">
        <v>202</v>
      </c>
      <c r="C12" s="4433"/>
      <c r="D12" s="4433"/>
      <c r="E12" s="4433"/>
      <c r="F12" s="4433"/>
      <c r="G12" s="4434"/>
      <c r="H12" s="4435" t="s">
        <v>203</v>
      </c>
      <c r="I12" s="4436"/>
      <c r="J12" s="4436"/>
      <c r="K12" s="4436"/>
      <c r="L12" s="4436"/>
      <c r="M12" s="4436"/>
      <c r="N12" s="4436"/>
      <c r="O12" s="4436"/>
      <c r="P12" s="4436"/>
      <c r="Q12" s="4437"/>
    </row>
    <row r="13" spans="1:30" s="969" customFormat="1" ht="30" customHeight="1">
      <c r="B13" s="4409" t="s">
        <v>725</v>
      </c>
      <c r="C13" s="4410"/>
      <c r="D13" s="4410"/>
      <c r="E13" s="4410"/>
      <c r="F13" s="4410"/>
      <c r="G13" s="4410"/>
      <c r="H13" s="4410"/>
      <c r="I13" s="4410"/>
      <c r="J13" s="4410"/>
      <c r="K13" s="4410"/>
      <c r="L13" s="4410"/>
      <c r="M13" s="4410"/>
      <c r="N13" s="4410"/>
      <c r="O13" s="4410"/>
      <c r="P13" s="4410"/>
      <c r="Q13" s="4411"/>
      <c r="T13" s="953"/>
      <c r="U13" s="953"/>
      <c r="V13" s="953"/>
      <c r="W13" s="953"/>
      <c r="X13" s="953"/>
      <c r="Y13" s="953"/>
      <c r="Z13" s="953"/>
      <c r="AA13" s="953"/>
      <c r="AB13" s="953"/>
      <c r="AC13" s="953"/>
      <c r="AD13" s="953"/>
    </row>
    <row r="14" spans="1:30" s="969" customFormat="1" ht="45.75" customHeight="1">
      <c r="B14" s="393" t="s">
        <v>204</v>
      </c>
      <c r="C14" s="394"/>
      <c r="D14" s="395" t="s">
        <v>206</v>
      </c>
      <c r="E14" s="396" t="s">
        <v>207</v>
      </c>
      <c r="F14" s="970" t="s">
        <v>205</v>
      </c>
      <c r="G14" s="396" t="s">
        <v>90</v>
      </c>
      <c r="H14" s="971" t="s">
        <v>208</v>
      </c>
      <c r="I14" s="972"/>
      <c r="J14" s="973" t="s">
        <v>499</v>
      </c>
      <c r="K14" s="974" t="s">
        <v>209</v>
      </c>
      <c r="L14" s="975"/>
      <c r="M14" s="974"/>
      <c r="N14" s="974"/>
      <c r="O14" s="976"/>
      <c r="P14" s="976"/>
      <c r="Q14" s="977"/>
      <c r="T14" s="953"/>
      <c r="U14" s="953"/>
      <c r="V14" s="953"/>
      <c r="W14" s="953"/>
      <c r="X14" s="953"/>
      <c r="Y14" s="953"/>
      <c r="Z14" s="953"/>
      <c r="AA14" s="953"/>
      <c r="AB14" s="953"/>
      <c r="AC14" s="953"/>
      <c r="AD14" s="953"/>
    </row>
    <row r="15" spans="1:30" s="969" customFormat="1" ht="38.25" customHeight="1">
      <c r="B15" s="3840" t="s">
        <v>446</v>
      </c>
      <c r="C15" s="3841"/>
      <c r="D15" s="978">
        <v>16</v>
      </c>
      <c r="E15" s="979" t="s">
        <v>210</v>
      </c>
      <c r="F15" s="980">
        <v>1</v>
      </c>
      <c r="G15" s="400">
        <v>1250</v>
      </c>
      <c r="H15" s="981">
        <f t="shared" ref="H15:H39" si="0">F15*G15</f>
        <v>1250</v>
      </c>
      <c r="I15" s="982" t="str">
        <f t="shared" ref="I15:I39" si="1">E15</f>
        <v>Cuisses</v>
      </c>
      <c r="J15" s="983">
        <f>D15/F15</f>
        <v>16</v>
      </c>
      <c r="K15" s="984">
        <f t="shared" ref="K15:K28" si="2">H15/D15</f>
        <v>78.125</v>
      </c>
      <c r="L15" s="985">
        <f t="shared" ref="L15:L39" si="3">IF(H15=0,0,INT(H15/D15))</f>
        <v>78</v>
      </c>
      <c r="M15" s="986">
        <f t="shared" ref="M15:M39" si="4">H15-(L15*D15)</f>
        <v>2</v>
      </c>
      <c r="N15" s="987" t="str">
        <f t="shared" ref="N15:N39" si="5">IF(M15=0,0,E15)</f>
        <v>Cuisses</v>
      </c>
      <c r="O15" s="988">
        <f t="shared" ref="O15:O39" si="6">IF(M15=0,0,L15+1)</f>
        <v>79</v>
      </c>
      <c r="P15" s="986">
        <f t="shared" ref="P15:P39" si="7">IF(M15=0,0,H15-(O15*D15))</f>
        <v>-14</v>
      </c>
      <c r="Q15" s="989" t="str">
        <f t="shared" ref="Q15:Q39" si="8">IF(P15=0,0,E15)</f>
        <v>Cuisses</v>
      </c>
      <c r="T15" s="953"/>
      <c r="U15" s="953"/>
      <c r="V15" s="953"/>
      <c r="W15" s="953"/>
      <c r="X15" s="953"/>
      <c r="Y15" s="953"/>
      <c r="Z15" s="953"/>
      <c r="AA15" s="953"/>
      <c r="AB15" s="953"/>
      <c r="AC15" s="953"/>
      <c r="AD15" s="953"/>
    </row>
    <row r="16" spans="1:30" s="969" customFormat="1" ht="38.25" customHeight="1">
      <c r="B16" s="3840" t="s">
        <v>444</v>
      </c>
      <c r="C16" s="3841"/>
      <c r="D16" s="978">
        <v>24</v>
      </c>
      <c r="E16" s="979" t="s">
        <v>210</v>
      </c>
      <c r="F16" s="980">
        <v>1</v>
      </c>
      <c r="G16" s="400">
        <v>1250</v>
      </c>
      <c r="H16" s="981">
        <f t="shared" si="0"/>
        <v>1250</v>
      </c>
      <c r="I16" s="982" t="str">
        <f t="shared" si="1"/>
        <v>Cuisses</v>
      </c>
      <c r="J16" s="983">
        <f t="shared" ref="J16:J81" si="9">D16/F16</f>
        <v>24</v>
      </c>
      <c r="K16" s="984">
        <f t="shared" si="2"/>
        <v>52.083333333333336</v>
      </c>
      <c r="L16" s="985">
        <f t="shared" si="3"/>
        <v>52</v>
      </c>
      <c r="M16" s="986">
        <f t="shared" si="4"/>
        <v>2</v>
      </c>
      <c r="N16" s="987" t="str">
        <f t="shared" si="5"/>
        <v>Cuisses</v>
      </c>
      <c r="O16" s="988">
        <f t="shared" si="6"/>
        <v>53</v>
      </c>
      <c r="P16" s="986">
        <f t="shared" si="7"/>
        <v>-22</v>
      </c>
      <c r="Q16" s="989" t="str">
        <f t="shared" si="8"/>
        <v>Cuisses</v>
      </c>
      <c r="T16" s="953"/>
      <c r="U16" s="953"/>
      <c r="V16" s="953"/>
      <c r="W16" s="953"/>
      <c r="X16" s="953"/>
      <c r="Y16" s="953"/>
      <c r="Z16" s="953"/>
      <c r="AA16" s="953"/>
      <c r="AB16" s="953"/>
      <c r="AC16" s="953"/>
      <c r="AD16" s="953"/>
    </row>
    <row r="17" spans="2:30" s="969" customFormat="1" ht="38.25" customHeight="1">
      <c r="B17" s="3840" t="s">
        <v>445</v>
      </c>
      <c r="C17" s="3841"/>
      <c r="D17" s="978">
        <v>20</v>
      </c>
      <c r="E17" s="979" t="s">
        <v>210</v>
      </c>
      <c r="F17" s="980">
        <v>1</v>
      </c>
      <c r="G17" s="400">
        <v>100</v>
      </c>
      <c r="H17" s="981">
        <f t="shared" si="0"/>
        <v>100</v>
      </c>
      <c r="I17" s="982" t="str">
        <f t="shared" si="1"/>
        <v>Cuisses</v>
      </c>
      <c r="J17" s="983">
        <f t="shared" si="9"/>
        <v>20</v>
      </c>
      <c r="K17" s="984">
        <f t="shared" si="2"/>
        <v>5</v>
      </c>
      <c r="L17" s="985">
        <f t="shared" si="3"/>
        <v>5</v>
      </c>
      <c r="M17" s="986">
        <f t="shared" si="4"/>
        <v>0</v>
      </c>
      <c r="N17" s="987">
        <f t="shared" si="5"/>
        <v>0</v>
      </c>
      <c r="O17" s="988">
        <f t="shared" si="6"/>
        <v>0</v>
      </c>
      <c r="P17" s="986">
        <f t="shared" si="7"/>
        <v>0</v>
      </c>
      <c r="Q17" s="989">
        <f t="shared" si="8"/>
        <v>0</v>
      </c>
      <c r="T17" s="953"/>
      <c r="U17" s="953"/>
      <c r="V17" s="953"/>
      <c r="W17" s="953"/>
      <c r="X17" s="953"/>
      <c r="Y17" s="953"/>
      <c r="Z17" s="953"/>
      <c r="AA17" s="953"/>
      <c r="AB17" s="953"/>
      <c r="AC17" s="953"/>
      <c r="AD17" s="953"/>
    </row>
    <row r="18" spans="2:30" s="969" customFormat="1" ht="38.25" customHeight="1">
      <c r="B18" s="3840" t="s">
        <v>440</v>
      </c>
      <c r="C18" s="3841"/>
      <c r="D18" s="978">
        <v>25</v>
      </c>
      <c r="E18" s="979" t="s">
        <v>441</v>
      </c>
      <c r="F18" s="980">
        <v>1</v>
      </c>
      <c r="G18" s="400">
        <v>100</v>
      </c>
      <c r="H18" s="981">
        <f t="shared" si="0"/>
        <v>100</v>
      </c>
      <c r="I18" s="982" t="str">
        <f t="shared" si="1"/>
        <v>escalopes</v>
      </c>
      <c r="J18" s="983">
        <f t="shared" si="9"/>
        <v>25</v>
      </c>
      <c r="K18" s="984">
        <f t="shared" si="2"/>
        <v>4</v>
      </c>
      <c r="L18" s="985">
        <f t="shared" si="3"/>
        <v>4</v>
      </c>
      <c r="M18" s="986">
        <f t="shared" si="4"/>
        <v>0</v>
      </c>
      <c r="N18" s="987">
        <f t="shared" si="5"/>
        <v>0</v>
      </c>
      <c r="O18" s="988">
        <f t="shared" si="6"/>
        <v>0</v>
      </c>
      <c r="P18" s="986">
        <f t="shared" si="7"/>
        <v>0</v>
      </c>
      <c r="Q18" s="989">
        <f t="shared" si="8"/>
        <v>0</v>
      </c>
      <c r="T18" s="953"/>
      <c r="U18" s="953"/>
      <c r="V18" s="953"/>
      <c r="W18" s="953"/>
      <c r="X18" s="953"/>
      <c r="Y18" s="953"/>
      <c r="Z18" s="953"/>
      <c r="AA18" s="953"/>
      <c r="AB18" s="953"/>
      <c r="AC18" s="953"/>
      <c r="AD18" s="953"/>
    </row>
    <row r="19" spans="2:30" s="969" customFormat="1" ht="38.25" customHeight="1">
      <c r="B19" s="397"/>
      <c r="C19" s="398" t="s">
        <v>442</v>
      </c>
      <c r="D19" s="978">
        <v>25</v>
      </c>
      <c r="E19" s="979" t="s">
        <v>443</v>
      </c>
      <c r="F19" s="980">
        <v>1</v>
      </c>
      <c r="G19" s="400">
        <v>100</v>
      </c>
      <c r="H19" s="981">
        <f t="shared" si="0"/>
        <v>100</v>
      </c>
      <c r="I19" s="982" t="str">
        <f t="shared" si="1"/>
        <v>paupiettes</v>
      </c>
      <c r="J19" s="983">
        <f t="shared" si="9"/>
        <v>25</v>
      </c>
      <c r="K19" s="984">
        <f t="shared" si="2"/>
        <v>4</v>
      </c>
      <c r="L19" s="985">
        <f t="shared" si="3"/>
        <v>4</v>
      </c>
      <c r="M19" s="986">
        <f t="shared" si="4"/>
        <v>0</v>
      </c>
      <c r="N19" s="987">
        <f t="shared" si="5"/>
        <v>0</v>
      </c>
      <c r="O19" s="988">
        <f t="shared" si="6"/>
        <v>0</v>
      </c>
      <c r="P19" s="986">
        <f t="shared" si="7"/>
        <v>0</v>
      </c>
      <c r="Q19" s="989">
        <f t="shared" si="8"/>
        <v>0</v>
      </c>
      <c r="T19" s="953"/>
      <c r="U19" s="953"/>
      <c r="V19" s="953"/>
      <c r="W19" s="953"/>
      <c r="X19" s="953"/>
      <c r="Y19" s="953"/>
      <c r="Z19" s="953"/>
      <c r="AA19" s="953"/>
      <c r="AB19" s="953"/>
      <c r="AC19" s="953"/>
      <c r="AD19" s="953"/>
    </row>
    <row r="20" spans="2:30" s="969" customFormat="1" ht="38.25" customHeight="1">
      <c r="B20" s="3840" t="s">
        <v>487</v>
      </c>
      <c r="C20" s="3841"/>
      <c r="D20" s="978">
        <v>12</v>
      </c>
      <c r="E20" s="979" t="s">
        <v>210</v>
      </c>
      <c r="F20" s="980">
        <v>1</v>
      </c>
      <c r="G20" s="400">
        <v>1250</v>
      </c>
      <c r="H20" s="981">
        <f t="shared" si="0"/>
        <v>1250</v>
      </c>
      <c r="I20" s="982" t="str">
        <f t="shared" si="1"/>
        <v>Cuisses</v>
      </c>
      <c r="J20" s="983">
        <f t="shared" si="9"/>
        <v>12</v>
      </c>
      <c r="K20" s="984">
        <f t="shared" si="2"/>
        <v>104.16666666666667</v>
      </c>
      <c r="L20" s="985">
        <f t="shared" si="3"/>
        <v>104</v>
      </c>
      <c r="M20" s="986">
        <f t="shared" si="4"/>
        <v>2</v>
      </c>
      <c r="N20" s="987" t="str">
        <f t="shared" si="5"/>
        <v>Cuisses</v>
      </c>
      <c r="O20" s="988">
        <f t="shared" si="6"/>
        <v>105</v>
      </c>
      <c r="P20" s="986">
        <f t="shared" si="7"/>
        <v>-10</v>
      </c>
      <c r="Q20" s="989" t="str">
        <f t="shared" si="8"/>
        <v>Cuisses</v>
      </c>
      <c r="T20" s="953"/>
      <c r="U20" s="953"/>
      <c r="V20" s="953"/>
      <c r="W20" s="953"/>
      <c r="X20" s="953"/>
      <c r="Y20" s="953"/>
      <c r="Z20" s="953"/>
      <c r="AA20" s="953"/>
      <c r="AB20" s="953"/>
      <c r="AC20" s="953"/>
      <c r="AD20" s="953"/>
    </row>
    <row r="21" spans="2:30" s="969" customFormat="1" ht="38.25" customHeight="1">
      <c r="B21" s="3840" t="s">
        <v>488</v>
      </c>
      <c r="C21" s="3841"/>
      <c r="D21" s="978">
        <v>12</v>
      </c>
      <c r="E21" s="979" t="s">
        <v>277</v>
      </c>
      <c r="F21" s="980">
        <v>1</v>
      </c>
      <c r="G21" s="400">
        <v>1250</v>
      </c>
      <c r="H21" s="981">
        <f t="shared" si="0"/>
        <v>1250</v>
      </c>
      <c r="I21" s="982" t="str">
        <f t="shared" si="1"/>
        <v>Morceaux</v>
      </c>
      <c r="J21" s="983">
        <f t="shared" si="9"/>
        <v>12</v>
      </c>
      <c r="K21" s="984">
        <f t="shared" si="2"/>
        <v>104.16666666666667</v>
      </c>
      <c r="L21" s="990">
        <f t="shared" si="3"/>
        <v>104</v>
      </c>
      <c r="M21" s="986">
        <f t="shared" si="4"/>
        <v>2</v>
      </c>
      <c r="N21" s="987" t="str">
        <f t="shared" si="5"/>
        <v>Morceaux</v>
      </c>
      <c r="O21" s="991">
        <f t="shared" si="6"/>
        <v>105</v>
      </c>
      <c r="P21" s="986">
        <f t="shared" si="7"/>
        <v>-10</v>
      </c>
      <c r="Q21" s="989" t="str">
        <f t="shared" si="8"/>
        <v>Morceaux</v>
      </c>
      <c r="T21" s="953"/>
      <c r="U21" s="953"/>
      <c r="V21" s="953"/>
      <c r="W21" s="953"/>
      <c r="X21" s="953"/>
      <c r="Y21" s="953"/>
      <c r="Z21" s="953"/>
      <c r="AA21" s="953"/>
      <c r="AB21" s="953"/>
      <c r="AC21" s="953"/>
      <c r="AD21" s="953"/>
    </row>
    <row r="22" spans="2:30" s="969" customFormat="1" ht="30" customHeight="1">
      <c r="B22" s="397"/>
      <c r="C22" s="398" t="s">
        <v>211</v>
      </c>
      <c r="D22" s="978">
        <v>3</v>
      </c>
      <c r="E22" s="979" t="s">
        <v>212</v>
      </c>
      <c r="F22" s="992">
        <v>0.13</v>
      </c>
      <c r="G22" s="400">
        <v>100</v>
      </c>
      <c r="H22" s="981">
        <f t="shared" si="0"/>
        <v>13</v>
      </c>
      <c r="I22" s="982" t="str">
        <f t="shared" si="1"/>
        <v>Kg</v>
      </c>
      <c r="J22" s="983">
        <f t="shared" si="9"/>
        <v>23.076923076923077</v>
      </c>
      <c r="K22" s="984">
        <f t="shared" si="2"/>
        <v>4.333333333333333</v>
      </c>
      <c r="L22" s="985">
        <f t="shared" si="3"/>
        <v>4</v>
      </c>
      <c r="M22" s="986">
        <f t="shared" si="4"/>
        <v>1</v>
      </c>
      <c r="N22" s="987" t="str">
        <f t="shared" si="5"/>
        <v>Kg</v>
      </c>
      <c r="O22" s="988">
        <f t="shared" si="6"/>
        <v>5</v>
      </c>
      <c r="P22" s="986">
        <f t="shared" si="7"/>
        <v>-2</v>
      </c>
      <c r="Q22" s="989" t="str">
        <f t="shared" si="8"/>
        <v>Kg</v>
      </c>
      <c r="T22" s="953"/>
      <c r="U22" s="953"/>
      <c r="V22" s="953"/>
      <c r="W22" s="953"/>
      <c r="X22" s="953"/>
      <c r="Y22" s="953"/>
      <c r="Z22" s="953"/>
      <c r="AA22" s="953"/>
      <c r="AB22" s="953"/>
      <c r="AC22" s="953"/>
      <c r="AD22" s="953"/>
    </row>
    <row r="23" spans="2:30" s="969" customFormat="1" ht="30" customHeight="1">
      <c r="B23" s="397"/>
      <c r="C23" s="398" t="s">
        <v>213</v>
      </c>
      <c r="D23" s="978">
        <v>60</v>
      </c>
      <c r="E23" s="979" t="s">
        <v>214</v>
      </c>
      <c r="F23" s="980">
        <v>2</v>
      </c>
      <c r="G23" s="400">
        <v>100</v>
      </c>
      <c r="H23" s="981">
        <f t="shared" si="0"/>
        <v>200</v>
      </c>
      <c r="I23" s="982" t="str">
        <f t="shared" si="1"/>
        <v>tranches</v>
      </c>
      <c r="J23" s="983">
        <f t="shared" si="9"/>
        <v>30</v>
      </c>
      <c r="K23" s="984">
        <f t="shared" si="2"/>
        <v>3.3333333333333335</v>
      </c>
      <c r="L23" s="985">
        <f t="shared" si="3"/>
        <v>3</v>
      </c>
      <c r="M23" s="986">
        <f t="shared" si="4"/>
        <v>20</v>
      </c>
      <c r="N23" s="987" t="str">
        <f t="shared" si="5"/>
        <v>tranches</v>
      </c>
      <c r="O23" s="988">
        <f t="shared" si="6"/>
        <v>4</v>
      </c>
      <c r="P23" s="986">
        <f t="shared" si="7"/>
        <v>-40</v>
      </c>
      <c r="Q23" s="989" t="str">
        <f t="shared" si="8"/>
        <v>tranches</v>
      </c>
      <c r="T23" s="953"/>
      <c r="U23" s="953"/>
      <c r="V23" s="953"/>
      <c r="W23" s="953"/>
      <c r="X23" s="953"/>
      <c r="Y23" s="953"/>
      <c r="Z23" s="953"/>
      <c r="AA23" s="953"/>
      <c r="AB23" s="953"/>
      <c r="AC23" s="953"/>
      <c r="AD23" s="953"/>
    </row>
    <row r="24" spans="2:30" s="969" customFormat="1" ht="30" customHeight="1">
      <c r="B24" s="397"/>
      <c r="C24" s="398" t="s">
        <v>218</v>
      </c>
      <c r="D24" s="978">
        <v>20</v>
      </c>
      <c r="E24" s="979" t="s">
        <v>219</v>
      </c>
      <c r="F24" s="980">
        <v>2</v>
      </c>
      <c r="G24" s="400">
        <v>100</v>
      </c>
      <c r="H24" s="981">
        <f t="shared" si="0"/>
        <v>200</v>
      </c>
      <c r="I24" s="982" t="str">
        <f t="shared" si="1"/>
        <v>tomates</v>
      </c>
      <c r="J24" s="983">
        <f t="shared" si="9"/>
        <v>10</v>
      </c>
      <c r="K24" s="984">
        <f t="shared" si="2"/>
        <v>10</v>
      </c>
      <c r="L24" s="985">
        <f t="shared" si="3"/>
        <v>10</v>
      </c>
      <c r="M24" s="986">
        <f t="shared" si="4"/>
        <v>0</v>
      </c>
      <c r="N24" s="987">
        <f t="shared" si="5"/>
        <v>0</v>
      </c>
      <c r="O24" s="988">
        <f t="shared" si="6"/>
        <v>0</v>
      </c>
      <c r="P24" s="986">
        <f t="shared" si="7"/>
        <v>0</v>
      </c>
      <c r="Q24" s="989">
        <f t="shared" si="8"/>
        <v>0</v>
      </c>
      <c r="T24" s="953"/>
      <c r="U24" s="953"/>
      <c r="V24" s="953"/>
      <c r="W24" s="953"/>
      <c r="X24" s="953"/>
      <c r="Y24" s="953"/>
      <c r="Z24" s="953"/>
      <c r="AA24" s="953"/>
      <c r="AB24" s="953"/>
      <c r="AC24" s="953"/>
      <c r="AD24" s="953"/>
    </row>
    <row r="25" spans="2:30" s="969" customFormat="1" ht="38.25" customHeight="1">
      <c r="B25" s="3840" t="s">
        <v>489</v>
      </c>
      <c r="C25" s="3841"/>
      <c r="D25" s="978">
        <v>12</v>
      </c>
      <c r="E25" s="979" t="s">
        <v>490</v>
      </c>
      <c r="F25" s="980">
        <v>1</v>
      </c>
      <c r="G25" s="400">
        <v>1250</v>
      </c>
      <c r="H25" s="981">
        <f t="shared" si="0"/>
        <v>1250</v>
      </c>
      <c r="I25" s="982" t="str">
        <f t="shared" si="1"/>
        <v>Portions</v>
      </c>
      <c r="J25" s="983">
        <f t="shared" si="9"/>
        <v>12</v>
      </c>
      <c r="K25" s="984">
        <f t="shared" si="2"/>
        <v>104.16666666666667</v>
      </c>
      <c r="L25" s="990">
        <f t="shared" si="3"/>
        <v>104</v>
      </c>
      <c r="M25" s="986">
        <f t="shared" si="4"/>
        <v>2</v>
      </c>
      <c r="N25" s="987" t="str">
        <f t="shared" si="5"/>
        <v>Portions</v>
      </c>
      <c r="O25" s="991">
        <f t="shared" si="6"/>
        <v>105</v>
      </c>
      <c r="P25" s="986">
        <f t="shared" si="7"/>
        <v>-10</v>
      </c>
      <c r="Q25" s="989" t="str">
        <f t="shared" si="8"/>
        <v>Portions</v>
      </c>
      <c r="T25" s="953"/>
      <c r="U25" s="953"/>
      <c r="V25" s="953"/>
      <c r="W25" s="953"/>
      <c r="X25" s="953"/>
      <c r="Y25" s="953"/>
      <c r="Z25" s="953"/>
      <c r="AA25" s="953"/>
      <c r="AB25" s="953"/>
      <c r="AC25" s="953"/>
      <c r="AD25" s="953"/>
    </row>
    <row r="26" spans="2:30" s="969" customFormat="1" ht="38.25" customHeight="1">
      <c r="B26" s="3840" t="s">
        <v>491</v>
      </c>
      <c r="C26" s="3841"/>
      <c r="D26" s="978">
        <v>12</v>
      </c>
      <c r="E26" s="979" t="s">
        <v>492</v>
      </c>
      <c r="F26" s="980">
        <v>1</v>
      </c>
      <c r="G26" s="400">
        <v>1250</v>
      </c>
      <c r="H26" s="981">
        <f t="shared" si="0"/>
        <v>1250</v>
      </c>
      <c r="I26" s="982" t="str">
        <f t="shared" si="1"/>
        <v>Côtes</v>
      </c>
      <c r="J26" s="983">
        <f t="shared" si="9"/>
        <v>12</v>
      </c>
      <c r="K26" s="984">
        <f t="shared" si="2"/>
        <v>104.16666666666667</v>
      </c>
      <c r="L26" s="990">
        <f t="shared" si="3"/>
        <v>104</v>
      </c>
      <c r="M26" s="986">
        <f t="shared" si="4"/>
        <v>2</v>
      </c>
      <c r="N26" s="987" t="str">
        <f t="shared" si="5"/>
        <v>Côtes</v>
      </c>
      <c r="O26" s="991">
        <f t="shared" si="6"/>
        <v>105</v>
      </c>
      <c r="P26" s="986">
        <f t="shared" si="7"/>
        <v>-10</v>
      </c>
      <c r="Q26" s="989" t="str">
        <f t="shared" si="8"/>
        <v>Côtes</v>
      </c>
      <c r="T26" s="953"/>
      <c r="U26" s="953"/>
      <c r="V26" s="953"/>
      <c r="W26" s="953"/>
      <c r="X26" s="953"/>
      <c r="Y26" s="953"/>
      <c r="Z26" s="953"/>
      <c r="AA26" s="953"/>
      <c r="AB26" s="953"/>
      <c r="AC26" s="953"/>
      <c r="AD26" s="953"/>
    </row>
    <row r="27" spans="2:30" s="969" customFormat="1" ht="45.75" customHeight="1">
      <c r="B27" s="3840" t="s">
        <v>493</v>
      </c>
      <c r="C27" s="3841"/>
      <c r="D27" s="978">
        <v>5.4</v>
      </c>
      <c r="E27" s="979" t="s">
        <v>212</v>
      </c>
      <c r="F27" s="992">
        <v>0.45</v>
      </c>
      <c r="G27" s="400">
        <v>100</v>
      </c>
      <c r="H27" s="981">
        <f t="shared" si="0"/>
        <v>45</v>
      </c>
      <c r="I27" s="982" t="str">
        <f t="shared" si="1"/>
        <v>Kg</v>
      </c>
      <c r="J27" s="983">
        <f t="shared" si="9"/>
        <v>12</v>
      </c>
      <c r="K27" s="984">
        <f t="shared" si="2"/>
        <v>8.3333333333333321</v>
      </c>
      <c r="L27" s="985">
        <f t="shared" si="3"/>
        <v>8</v>
      </c>
      <c r="M27" s="986">
        <f t="shared" si="4"/>
        <v>1.7999999999999972</v>
      </c>
      <c r="N27" s="987" t="str">
        <f t="shared" si="5"/>
        <v>Kg</v>
      </c>
      <c r="O27" s="988">
        <f t="shared" si="6"/>
        <v>9</v>
      </c>
      <c r="P27" s="986">
        <f t="shared" si="7"/>
        <v>-3.6000000000000014</v>
      </c>
      <c r="Q27" s="989" t="str">
        <f t="shared" si="8"/>
        <v>Kg</v>
      </c>
      <c r="T27" s="953"/>
      <c r="U27" s="953"/>
      <c r="V27" s="953"/>
      <c r="W27" s="953"/>
      <c r="X27" s="953"/>
      <c r="Y27" s="953"/>
      <c r="Z27" s="953"/>
      <c r="AA27" s="953"/>
      <c r="AB27" s="953"/>
      <c r="AC27" s="953"/>
      <c r="AD27" s="953"/>
    </row>
    <row r="28" spans="2:30" s="969" customFormat="1" ht="45.75" customHeight="1">
      <c r="B28" s="3840" t="s">
        <v>494</v>
      </c>
      <c r="C28" s="3841"/>
      <c r="D28" s="978">
        <v>7.2</v>
      </c>
      <c r="E28" s="979" t="s">
        <v>212</v>
      </c>
      <c r="F28" s="992">
        <v>0.45</v>
      </c>
      <c r="G28" s="400">
        <v>100</v>
      </c>
      <c r="H28" s="981">
        <f t="shared" si="0"/>
        <v>45</v>
      </c>
      <c r="I28" s="982" t="str">
        <f t="shared" si="1"/>
        <v>Kg</v>
      </c>
      <c r="J28" s="983">
        <f t="shared" si="9"/>
        <v>16</v>
      </c>
      <c r="K28" s="984">
        <f t="shared" si="2"/>
        <v>6.25</v>
      </c>
      <c r="L28" s="985">
        <f t="shared" si="3"/>
        <v>6</v>
      </c>
      <c r="M28" s="986">
        <f t="shared" si="4"/>
        <v>1.7999999999999972</v>
      </c>
      <c r="N28" s="987" t="str">
        <f t="shared" si="5"/>
        <v>Kg</v>
      </c>
      <c r="O28" s="988">
        <f t="shared" si="6"/>
        <v>7</v>
      </c>
      <c r="P28" s="986">
        <f t="shared" si="7"/>
        <v>-5.3999999999999986</v>
      </c>
      <c r="Q28" s="989" t="str">
        <f t="shared" si="8"/>
        <v>Kg</v>
      </c>
      <c r="T28" s="953"/>
      <c r="U28" s="953"/>
      <c r="V28" s="953"/>
      <c r="W28" s="953"/>
      <c r="X28" s="953"/>
      <c r="Y28" s="953"/>
      <c r="Z28" s="953"/>
      <c r="AA28" s="953"/>
      <c r="AB28" s="953"/>
      <c r="AC28" s="953"/>
      <c r="AD28" s="953"/>
    </row>
    <row r="29" spans="2:30" s="969" customFormat="1" ht="38.25" customHeight="1">
      <c r="B29" s="993"/>
      <c r="C29" s="994"/>
      <c r="D29" s="429"/>
      <c r="E29" s="430"/>
      <c r="F29" s="995"/>
      <c r="G29" s="996"/>
      <c r="H29" s="997"/>
      <c r="I29" s="998"/>
      <c r="J29" s="999"/>
      <c r="K29" s="1000"/>
      <c r="L29" s="1001"/>
      <c r="M29" s="1002"/>
      <c r="N29" s="1003"/>
      <c r="O29" s="1001"/>
      <c r="P29" s="1002"/>
      <c r="Q29" s="1004"/>
      <c r="T29" s="953"/>
      <c r="U29" s="953"/>
      <c r="V29" s="953"/>
      <c r="W29" s="953"/>
      <c r="X29" s="953"/>
      <c r="Y29" s="953"/>
      <c r="Z29" s="953"/>
      <c r="AA29" s="953"/>
      <c r="AB29" s="953"/>
      <c r="AC29" s="953"/>
      <c r="AD29" s="953"/>
    </row>
    <row r="30" spans="2:30" s="969" customFormat="1" ht="30" customHeight="1">
      <c r="B30" s="4412" t="s">
        <v>726</v>
      </c>
      <c r="C30" s="4413"/>
      <c r="D30" s="4413"/>
      <c r="E30" s="4413"/>
      <c r="F30" s="4413"/>
      <c r="G30" s="4413"/>
      <c r="H30" s="4413"/>
      <c r="I30" s="4413"/>
      <c r="J30" s="4413"/>
      <c r="K30" s="4413"/>
      <c r="L30" s="4413"/>
      <c r="M30" s="4413"/>
      <c r="N30" s="4413"/>
      <c r="O30" s="4413"/>
      <c r="P30" s="4413"/>
      <c r="Q30" s="4414"/>
      <c r="T30" s="953"/>
      <c r="U30" s="953"/>
      <c r="V30" s="953"/>
      <c r="W30" s="953"/>
      <c r="X30" s="953"/>
      <c r="Y30" s="953"/>
      <c r="Z30" s="953"/>
      <c r="AA30" s="953"/>
      <c r="AB30" s="953"/>
      <c r="AC30" s="953"/>
      <c r="AD30" s="953"/>
    </row>
    <row r="31" spans="2:30" s="969" customFormat="1" ht="45.75" customHeight="1">
      <c r="B31" s="393" t="s">
        <v>204</v>
      </c>
      <c r="C31" s="394"/>
      <c r="D31" s="395" t="s">
        <v>206</v>
      </c>
      <c r="E31" s="396" t="s">
        <v>207</v>
      </c>
      <c r="F31" s="970" t="s">
        <v>205</v>
      </c>
      <c r="G31" s="396" t="s">
        <v>90</v>
      </c>
      <c r="H31" s="971" t="s">
        <v>208</v>
      </c>
      <c r="I31" s="972"/>
      <c r="J31" s="973" t="s">
        <v>499</v>
      </c>
      <c r="K31" s="974" t="s">
        <v>209</v>
      </c>
      <c r="L31" s="975"/>
      <c r="M31" s="974"/>
      <c r="N31" s="974"/>
      <c r="O31" s="976"/>
      <c r="P31" s="976"/>
      <c r="Q31" s="977"/>
      <c r="T31" s="953"/>
      <c r="U31" s="953"/>
      <c r="V31" s="953"/>
      <c r="W31" s="953"/>
      <c r="X31" s="953"/>
      <c r="Y31" s="953"/>
      <c r="Z31" s="953"/>
      <c r="AA31" s="953"/>
      <c r="AB31" s="953"/>
      <c r="AC31" s="953"/>
      <c r="AD31" s="953"/>
    </row>
    <row r="32" spans="2:30" s="969" customFormat="1" ht="30" customHeight="1">
      <c r="B32" s="397"/>
      <c r="C32" s="398" t="s">
        <v>215</v>
      </c>
      <c r="D32" s="978">
        <v>4</v>
      </c>
      <c r="E32" s="979" t="s">
        <v>212</v>
      </c>
      <c r="F32" s="992">
        <v>0.4</v>
      </c>
      <c r="G32" s="400">
        <v>100</v>
      </c>
      <c r="H32" s="981">
        <f t="shared" si="0"/>
        <v>40</v>
      </c>
      <c r="I32" s="982" t="str">
        <f t="shared" si="1"/>
        <v>Kg</v>
      </c>
      <c r="J32" s="983">
        <f t="shared" si="9"/>
        <v>10</v>
      </c>
      <c r="K32" s="984">
        <f t="shared" ref="K32:K39" si="10">H32/D32</f>
        <v>10</v>
      </c>
      <c r="L32" s="985">
        <f t="shared" si="3"/>
        <v>10</v>
      </c>
      <c r="M32" s="986">
        <f t="shared" si="4"/>
        <v>0</v>
      </c>
      <c r="N32" s="987">
        <f t="shared" si="5"/>
        <v>0</v>
      </c>
      <c r="O32" s="988">
        <f t="shared" si="6"/>
        <v>0</v>
      </c>
      <c r="P32" s="986">
        <f t="shared" si="7"/>
        <v>0</v>
      </c>
      <c r="Q32" s="989">
        <f t="shared" si="8"/>
        <v>0</v>
      </c>
      <c r="T32" s="953"/>
      <c r="U32" s="953"/>
      <c r="V32" s="953"/>
      <c r="W32" s="953"/>
      <c r="X32" s="953"/>
      <c r="Y32" s="953"/>
      <c r="Z32" s="953"/>
      <c r="AA32" s="953"/>
      <c r="AB32" s="953"/>
      <c r="AC32" s="953"/>
      <c r="AD32" s="953"/>
    </row>
    <row r="33" spans="2:30" s="969" customFormat="1" ht="30" customHeight="1">
      <c r="B33" s="397"/>
      <c r="C33" s="398" t="s">
        <v>432</v>
      </c>
      <c r="D33" s="978">
        <v>14</v>
      </c>
      <c r="E33" s="979" t="s">
        <v>431</v>
      </c>
      <c r="F33" s="980">
        <v>1</v>
      </c>
      <c r="G33" s="400">
        <v>100</v>
      </c>
      <c r="H33" s="981">
        <f t="shared" si="0"/>
        <v>100</v>
      </c>
      <c r="I33" s="982" t="str">
        <f t="shared" si="1"/>
        <v>portions</v>
      </c>
      <c r="J33" s="983">
        <f t="shared" si="9"/>
        <v>14</v>
      </c>
      <c r="K33" s="984">
        <f t="shared" si="10"/>
        <v>7.1428571428571432</v>
      </c>
      <c r="L33" s="985">
        <f t="shared" si="3"/>
        <v>7</v>
      </c>
      <c r="M33" s="986">
        <f t="shared" si="4"/>
        <v>2</v>
      </c>
      <c r="N33" s="987" t="str">
        <f t="shared" si="5"/>
        <v>portions</v>
      </c>
      <c r="O33" s="988">
        <f t="shared" si="6"/>
        <v>8</v>
      </c>
      <c r="P33" s="986">
        <f t="shared" si="7"/>
        <v>-12</v>
      </c>
      <c r="Q33" s="989" t="str">
        <f t="shared" si="8"/>
        <v>portions</v>
      </c>
      <c r="T33" s="953"/>
      <c r="U33" s="953"/>
      <c r="V33" s="953"/>
      <c r="W33" s="953"/>
      <c r="X33" s="953"/>
      <c r="Y33" s="953"/>
      <c r="Z33" s="953"/>
      <c r="AA33" s="953"/>
      <c r="AB33" s="953"/>
      <c r="AC33" s="953"/>
      <c r="AD33" s="953"/>
    </row>
    <row r="34" spans="2:30" s="969" customFormat="1" ht="30" customHeight="1">
      <c r="B34" s="397"/>
      <c r="C34" s="398" t="s">
        <v>433</v>
      </c>
      <c r="D34" s="978">
        <v>16</v>
      </c>
      <c r="E34" s="979" t="s">
        <v>431</v>
      </c>
      <c r="F34" s="980">
        <v>1</v>
      </c>
      <c r="G34" s="400">
        <v>100</v>
      </c>
      <c r="H34" s="981">
        <f t="shared" si="0"/>
        <v>100</v>
      </c>
      <c r="I34" s="982" t="str">
        <f t="shared" si="1"/>
        <v>portions</v>
      </c>
      <c r="J34" s="983">
        <f t="shared" si="9"/>
        <v>16</v>
      </c>
      <c r="K34" s="984">
        <f t="shared" si="10"/>
        <v>6.25</v>
      </c>
      <c r="L34" s="985">
        <f t="shared" si="3"/>
        <v>6</v>
      </c>
      <c r="M34" s="986">
        <f t="shared" si="4"/>
        <v>4</v>
      </c>
      <c r="N34" s="987" t="str">
        <f t="shared" si="5"/>
        <v>portions</v>
      </c>
      <c r="O34" s="988">
        <f t="shared" si="6"/>
        <v>7</v>
      </c>
      <c r="P34" s="986">
        <f t="shared" si="7"/>
        <v>-12</v>
      </c>
      <c r="Q34" s="989" t="str">
        <f t="shared" si="8"/>
        <v>portions</v>
      </c>
      <c r="T34" s="953"/>
      <c r="U34" s="953"/>
      <c r="V34" s="953"/>
      <c r="W34" s="953"/>
      <c r="X34" s="953"/>
      <c r="Y34" s="953"/>
      <c r="Z34" s="953"/>
      <c r="AA34" s="953"/>
      <c r="AB34" s="953"/>
      <c r="AC34" s="953"/>
      <c r="AD34" s="953"/>
    </row>
    <row r="35" spans="2:30" s="969" customFormat="1" ht="30" customHeight="1">
      <c r="B35" s="397"/>
      <c r="C35" s="398" t="s">
        <v>434</v>
      </c>
      <c r="D35" s="978">
        <v>12</v>
      </c>
      <c r="E35" s="979" t="s">
        <v>431</v>
      </c>
      <c r="F35" s="980">
        <v>1</v>
      </c>
      <c r="G35" s="400">
        <v>100</v>
      </c>
      <c r="H35" s="981">
        <f t="shared" si="0"/>
        <v>100</v>
      </c>
      <c r="I35" s="982" t="str">
        <f t="shared" si="1"/>
        <v>portions</v>
      </c>
      <c r="J35" s="983">
        <f t="shared" si="9"/>
        <v>12</v>
      </c>
      <c r="K35" s="984">
        <f t="shared" si="10"/>
        <v>8.3333333333333339</v>
      </c>
      <c r="L35" s="985">
        <f t="shared" si="3"/>
        <v>8</v>
      </c>
      <c r="M35" s="986">
        <f t="shared" si="4"/>
        <v>4</v>
      </c>
      <c r="N35" s="987" t="str">
        <f t="shared" si="5"/>
        <v>portions</v>
      </c>
      <c r="O35" s="988">
        <f t="shared" si="6"/>
        <v>9</v>
      </c>
      <c r="P35" s="986">
        <f t="shared" si="7"/>
        <v>-8</v>
      </c>
      <c r="Q35" s="989" t="str">
        <f t="shared" si="8"/>
        <v>portions</v>
      </c>
      <c r="T35" s="953"/>
      <c r="U35" s="953"/>
      <c r="V35" s="953"/>
      <c r="W35" s="953"/>
      <c r="X35" s="953"/>
      <c r="Y35" s="953"/>
      <c r="Z35" s="953"/>
      <c r="AA35" s="953"/>
      <c r="AB35" s="953"/>
      <c r="AC35" s="953"/>
      <c r="AD35" s="953"/>
    </row>
    <row r="36" spans="2:30" s="969" customFormat="1" ht="30" customHeight="1">
      <c r="B36" s="397"/>
      <c r="C36" s="398" t="s">
        <v>435</v>
      </c>
      <c r="D36" s="978">
        <v>12</v>
      </c>
      <c r="E36" s="979" t="s">
        <v>431</v>
      </c>
      <c r="F36" s="980">
        <v>1</v>
      </c>
      <c r="G36" s="400">
        <v>100</v>
      </c>
      <c r="H36" s="981">
        <f t="shared" si="0"/>
        <v>100</v>
      </c>
      <c r="I36" s="982" t="str">
        <f t="shared" si="1"/>
        <v>portions</v>
      </c>
      <c r="J36" s="983">
        <f t="shared" si="9"/>
        <v>12</v>
      </c>
      <c r="K36" s="984">
        <f t="shared" si="10"/>
        <v>8.3333333333333339</v>
      </c>
      <c r="L36" s="985">
        <f t="shared" si="3"/>
        <v>8</v>
      </c>
      <c r="M36" s="986">
        <f t="shared" si="4"/>
        <v>4</v>
      </c>
      <c r="N36" s="987" t="str">
        <f t="shared" si="5"/>
        <v>portions</v>
      </c>
      <c r="O36" s="988">
        <f t="shared" si="6"/>
        <v>9</v>
      </c>
      <c r="P36" s="986">
        <f t="shared" si="7"/>
        <v>-8</v>
      </c>
      <c r="Q36" s="989" t="str">
        <f t="shared" si="8"/>
        <v>portions</v>
      </c>
      <c r="T36" s="953"/>
      <c r="U36" s="953"/>
      <c r="V36" s="953"/>
      <c r="W36" s="953"/>
      <c r="X36" s="953"/>
      <c r="Y36" s="953"/>
      <c r="Z36" s="953"/>
      <c r="AA36" s="953"/>
      <c r="AB36" s="953"/>
      <c r="AC36" s="953"/>
      <c r="AD36" s="953"/>
    </row>
    <row r="37" spans="2:30" s="969" customFormat="1" ht="30" customHeight="1">
      <c r="B37" s="397"/>
      <c r="C37" s="398" t="s">
        <v>436</v>
      </c>
      <c r="D37" s="978">
        <v>20</v>
      </c>
      <c r="E37" s="979" t="s">
        <v>431</v>
      </c>
      <c r="F37" s="980">
        <v>1</v>
      </c>
      <c r="G37" s="400">
        <v>100</v>
      </c>
      <c r="H37" s="981">
        <f t="shared" si="0"/>
        <v>100</v>
      </c>
      <c r="I37" s="982" t="str">
        <f t="shared" si="1"/>
        <v>portions</v>
      </c>
      <c r="J37" s="983">
        <f t="shared" si="9"/>
        <v>20</v>
      </c>
      <c r="K37" s="984">
        <f t="shared" si="10"/>
        <v>5</v>
      </c>
      <c r="L37" s="985">
        <f t="shared" si="3"/>
        <v>5</v>
      </c>
      <c r="M37" s="986">
        <f t="shared" si="4"/>
        <v>0</v>
      </c>
      <c r="N37" s="987">
        <f t="shared" si="5"/>
        <v>0</v>
      </c>
      <c r="O37" s="988">
        <f t="shared" si="6"/>
        <v>0</v>
      </c>
      <c r="P37" s="986">
        <f t="shared" si="7"/>
        <v>0</v>
      </c>
      <c r="Q37" s="989">
        <f t="shared" si="8"/>
        <v>0</v>
      </c>
      <c r="T37" s="953"/>
      <c r="U37" s="953"/>
      <c r="V37" s="953"/>
      <c r="W37" s="953"/>
      <c r="X37" s="953"/>
      <c r="Y37" s="953"/>
      <c r="Z37" s="953"/>
      <c r="AA37" s="953"/>
      <c r="AB37" s="953"/>
      <c r="AC37" s="953"/>
      <c r="AD37" s="953"/>
    </row>
    <row r="38" spans="2:30" s="969" customFormat="1" ht="30" customHeight="1">
      <c r="B38" s="397"/>
      <c r="C38" s="398" t="s">
        <v>437</v>
      </c>
      <c r="D38" s="978">
        <v>12</v>
      </c>
      <c r="E38" s="979" t="s">
        <v>438</v>
      </c>
      <c r="F38" s="980">
        <v>1</v>
      </c>
      <c r="G38" s="400">
        <v>100</v>
      </c>
      <c r="H38" s="981">
        <f t="shared" si="0"/>
        <v>100</v>
      </c>
      <c r="I38" s="982" t="str">
        <f t="shared" si="1"/>
        <v>truites</v>
      </c>
      <c r="J38" s="983">
        <f t="shared" si="9"/>
        <v>12</v>
      </c>
      <c r="K38" s="984">
        <f t="shared" si="10"/>
        <v>8.3333333333333339</v>
      </c>
      <c r="L38" s="985">
        <f t="shared" si="3"/>
        <v>8</v>
      </c>
      <c r="M38" s="986">
        <f t="shared" si="4"/>
        <v>4</v>
      </c>
      <c r="N38" s="987" t="str">
        <f t="shared" si="5"/>
        <v>truites</v>
      </c>
      <c r="O38" s="988">
        <f t="shared" si="6"/>
        <v>9</v>
      </c>
      <c r="P38" s="986">
        <f t="shared" si="7"/>
        <v>-8</v>
      </c>
      <c r="Q38" s="989" t="str">
        <f t="shared" si="8"/>
        <v>truites</v>
      </c>
      <c r="T38" s="953"/>
      <c r="U38" s="953"/>
      <c r="V38" s="953"/>
      <c r="W38" s="953"/>
      <c r="X38" s="953"/>
      <c r="Y38" s="953"/>
      <c r="Z38" s="953"/>
      <c r="AA38" s="953"/>
      <c r="AB38" s="953"/>
      <c r="AC38" s="953"/>
      <c r="AD38" s="953"/>
    </row>
    <row r="39" spans="2:30" s="969" customFormat="1" ht="38.25" customHeight="1">
      <c r="B39" s="3840" t="s">
        <v>439</v>
      </c>
      <c r="C39" s="3841"/>
      <c r="D39" s="978">
        <v>20</v>
      </c>
      <c r="E39" s="979" t="s">
        <v>431</v>
      </c>
      <c r="F39" s="980">
        <v>1</v>
      </c>
      <c r="G39" s="400">
        <v>100</v>
      </c>
      <c r="H39" s="981">
        <f t="shared" si="0"/>
        <v>100</v>
      </c>
      <c r="I39" s="982" t="str">
        <f t="shared" si="1"/>
        <v>portions</v>
      </c>
      <c r="J39" s="983">
        <f t="shared" si="9"/>
        <v>20</v>
      </c>
      <c r="K39" s="984">
        <f t="shared" si="10"/>
        <v>5</v>
      </c>
      <c r="L39" s="985">
        <f t="shared" si="3"/>
        <v>5</v>
      </c>
      <c r="M39" s="986">
        <f t="shared" si="4"/>
        <v>0</v>
      </c>
      <c r="N39" s="987">
        <f t="shared" si="5"/>
        <v>0</v>
      </c>
      <c r="O39" s="988">
        <f t="shared" si="6"/>
        <v>0</v>
      </c>
      <c r="P39" s="986">
        <f t="shared" si="7"/>
        <v>0</v>
      </c>
      <c r="Q39" s="989">
        <f t="shared" si="8"/>
        <v>0</v>
      </c>
      <c r="T39" s="953"/>
      <c r="U39" s="953"/>
      <c r="V39" s="953"/>
      <c r="W39" s="953"/>
      <c r="X39" s="953"/>
      <c r="Y39" s="953"/>
      <c r="Z39" s="953"/>
      <c r="AA39" s="953"/>
      <c r="AB39" s="953"/>
      <c r="AC39" s="953"/>
      <c r="AD39" s="953"/>
    </row>
    <row r="40" spans="2:30" s="969" customFormat="1" ht="38.25" customHeight="1">
      <c r="B40" s="993"/>
      <c r="C40" s="994"/>
      <c r="D40" s="429"/>
      <c r="E40" s="430"/>
      <c r="F40" s="995"/>
      <c r="G40" s="996"/>
      <c r="H40" s="997"/>
      <c r="I40" s="998"/>
      <c r="J40" s="999"/>
      <c r="K40" s="1000"/>
      <c r="L40" s="1001"/>
      <c r="M40" s="1002"/>
      <c r="N40" s="1003"/>
      <c r="O40" s="1001"/>
      <c r="P40" s="1002"/>
      <c r="Q40" s="1004"/>
      <c r="T40" s="953"/>
      <c r="U40" s="953"/>
      <c r="V40" s="953"/>
      <c r="W40" s="953"/>
      <c r="X40" s="953"/>
      <c r="Y40" s="953"/>
      <c r="Z40" s="953"/>
      <c r="AA40" s="953"/>
      <c r="AB40" s="953"/>
      <c r="AC40" s="953"/>
      <c r="AD40" s="953"/>
    </row>
    <row r="41" spans="2:30" s="969" customFormat="1" ht="45" customHeight="1">
      <c r="B41" s="4415" t="s">
        <v>730</v>
      </c>
      <c r="C41" s="4416"/>
      <c r="D41" s="4416"/>
      <c r="E41" s="4416"/>
      <c r="F41" s="4416"/>
      <c r="G41" s="4416"/>
      <c r="H41" s="4416"/>
      <c r="I41" s="4416"/>
      <c r="J41" s="4416"/>
      <c r="K41" s="4416"/>
      <c r="L41" s="4416"/>
      <c r="M41" s="4416"/>
      <c r="N41" s="4416"/>
      <c r="O41" s="4416"/>
      <c r="P41" s="4416"/>
      <c r="Q41" s="4417"/>
      <c r="T41" s="953"/>
      <c r="U41" s="953"/>
      <c r="V41" s="953"/>
      <c r="W41" s="953"/>
      <c r="X41" s="953"/>
      <c r="Y41" s="953"/>
      <c r="Z41" s="953"/>
      <c r="AA41" s="953"/>
      <c r="AB41" s="953"/>
      <c r="AC41" s="953"/>
      <c r="AD41" s="953"/>
    </row>
    <row r="42" spans="2:30" s="969" customFormat="1" ht="45.75" customHeight="1">
      <c r="B42" s="393" t="s">
        <v>204</v>
      </c>
      <c r="C42" s="394"/>
      <c r="D42" s="395" t="s">
        <v>206</v>
      </c>
      <c r="E42" s="396" t="s">
        <v>207</v>
      </c>
      <c r="F42" s="970" t="s">
        <v>205</v>
      </c>
      <c r="G42" s="396" t="s">
        <v>90</v>
      </c>
      <c r="H42" s="971" t="s">
        <v>208</v>
      </c>
      <c r="I42" s="972"/>
      <c r="J42" s="973" t="s">
        <v>499</v>
      </c>
      <c r="K42" s="974" t="s">
        <v>209</v>
      </c>
      <c r="L42" s="975"/>
      <c r="M42" s="974"/>
      <c r="N42" s="974"/>
      <c r="O42" s="976"/>
      <c r="P42" s="976"/>
      <c r="Q42" s="977"/>
      <c r="T42" s="953"/>
      <c r="U42" s="953"/>
      <c r="V42" s="953"/>
      <c r="W42" s="953"/>
      <c r="X42" s="953"/>
      <c r="Y42" s="953"/>
      <c r="Z42" s="953"/>
      <c r="AA42" s="953"/>
      <c r="AB42" s="953"/>
      <c r="AC42" s="953"/>
      <c r="AD42" s="953"/>
    </row>
    <row r="43" spans="2:30" s="969" customFormat="1" ht="45.75" customHeight="1">
      <c r="B43" s="3840" t="s">
        <v>447</v>
      </c>
      <c r="C43" s="3841"/>
      <c r="D43" s="978">
        <v>5</v>
      </c>
      <c r="E43" s="979" t="s">
        <v>448</v>
      </c>
      <c r="F43" s="992">
        <v>0.15</v>
      </c>
      <c r="G43" s="400">
        <v>100</v>
      </c>
      <c r="H43" s="981">
        <f>F43*G43</f>
        <v>15</v>
      </c>
      <c r="I43" s="982" t="str">
        <f>E43</f>
        <v>KG</v>
      </c>
      <c r="J43" s="983">
        <f t="shared" si="9"/>
        <v>33.333333333333336</v>
      </c>
      <c r="K43" s="984">
        <f t="shared" ref="K43:K75" si="11">H43/D43</f>
        <v>3</v>
      </c>
      <c r="L43" s="985">
        <f>IF(H43=0,0,INT(H43/D43))</f>
        <v>3</v>
      </c>
      <c r="M43" s="986">
        <f t="shared" ref="M43:M75" si="12">H43-(L43*D43)</f>
        <v>0</v>
      </c>
      <c r="N43" s="987">
        <f t="shared" ref="N43:N75" si="13">IF(M43=0,0,E43)</f>
        <v>0</v>
      </c>
      <c r="O43" s="988">
        <f>IF(M43=0,0,L43+1)</f>
        <v>0</v>
      </c>
      <c r="P43" s="986">
        <f t="shared" ref="P43:P75" si="14">IF(M43=0,0,H43-(O43*D43))</f>
        <v>0</v>
      </c>
      <c r="Q43" s="989">
        <f t="shared" ref="Q43:Q75" si="15">IF(P43=0,0,E43)</f>
        <v>0</v>
      </c>
      <c r="T43" s="953"/>
      <c r="U43" s="953"/>
      <c r="V43" s="953"/>
      <c r="W43" s="953"/>
      <c r="X43" s="953"/>
      <c r="Y43" s="953"/>
      <c r="Z43" s="953"/>
      <c r="AA43" s="953"/>
      <c r="AB43" s="953"/>
      <c r="AC43" s="953"/>
      <c r="AD43" s="953"/>
    </row>
    <row r="44" spans="2:30" s="969" customFormat="1" ht="45.75" customHeight="1">
      <c r="B44" s="3840" t="s">
        <v>449</v>
      </c>
      <c r="C44" s="3841"/>
      <c r="D44" s="978">
        <v>5</v>
      </c>
      <c r="E44" s="979" t="s">
        <v>448</v>
      </c>
      <c r="F44" s="992">
        <v>0.15</v>
      </c>
      <c r="G44" s="400">
        <v>100</v>
      </c>
      <c r="H44" s="981">
        <f t="shared" ref="H44:H52" si="16">F44*G44</f>
        <v>15</v>
      </c>
      <c r="I44" s="982" t="str">
        <f t="shared" ref="I44:I52" si="17">E44</f>
        <v>KG</v>
      </c>
      <c r="J44" s="983">
        <f t="shared" si="9"/>
        <v>33.333333333333336</v>
      </c>
      <c r="K44" s="984">
        <f t="shared" si="11"/>
        <v>3</v>
      </c>
      <c r="L44" s="985">
        <f t="shared" ref="L44:L52" si="18">IF(H44=0,0,INT(H44/D44))</f>
        <v>3</v>
      </c>
      <c r="M44" s="986">
        <f t="shared" si="12"/>
        <v>0</v>
      </c>
      <c r="N44" s="987">
        <f t="shared" si="13"/>
        <v>0</v>
      </c>
      <c r="O44" s="988">
        <f t="shared" ref="O44:O52" si="19">IF(M44=0,0,L44+1)</f>
        <v>0</v>
      </c>
      <c r="P44" s="986">
        <f t="shared" si="14"/>
        <v>0</v>
      </c>
      <c r="Q44" s="989">
        <f t="shared" si="15"/>
        <v>0</v>
      </c>
      <c r="T44" s="953"/>
      <c r="U44" s="953"/>
      <c r="V44" s="953"/>
      <c r="W44" s="953"/>
      <c r="X44" s="953"/>
      <c r="Y44" s="953"/>
      <c r="Z44" s="953"/>
      <c r="AA44" s="953"/>
      <c r="AB44" s="953"/>
      <c r="AC44" s="953"/>
      <c r="AD44" s="953"/>
    </row>
    <row r="45" spans="2:30" s="969" customFormat="1" ht="45.75" customHeight="1">
      <c r="B45" s="3840" t="s">
        <v>497</v>
      </c>
      <c r="C45" s="3841"/>
      <c r="D45" s="978">
        <v>5</v>
      </c>
      <c r="E45" s="979" t="s">
        <v>448</v>
      </c>
      <c r="F45" s="992">
        <v>0.25</v>
      </c>
      <c r="G45" s="400">
        <v>100</v>
      </c>
      <c r="H45" s="981">
        <f>F45*G45</f>
        <v>25</v>
      </c>
      <c r="I45" s="982" t="str">
        <f>E45</f>
        <v>KG</v>
      </c>
      <c r="J45" s="983">
        <f t="shared" si="9"/>
        <v>20</v>
      </c>
      <c r="K45" s="984">
        <f t="shared" si="11"/>
        <v>5</v>
      </c>
      <c r="L45" s="985">
        <f>IF(H45=0,0,INT(H45/D45))</f>
        <v>5</v>
      </c>
      <c r="M45" s="986">
        <f t="shared" si="12"/>
        <v>0</v>
      </c>
      <c r="N45" s="987">
        <f t="shared" si="13"/>
        <v>0</v>
      </c>
      <c r="O45" s="988">
        <f>IF(M45=0,0,L45+1)</f>
        <v>0</v>
      </c>
      <c r="P45" s="986">
        <f t="shared" si="14"/>
        <v>0</v>
      </c>
      <c r="Q45" s="989">
        <f t="shared" si="15"/>
        <v>0</v>
      </c>
      <c r="T45" s="953"/>
      <c r="U45" s="953"/>
      <c r="V45" s="953"/>
      <c r="W45" s="953"/>
      <c r="X45" s="953"/>
      <c r="Y45" s="953"/>
      <c r="Z45" s="953"/>
      <c r="AA45" s="953"/>
      <c r="AB45" s="953"/>
      <c r="AC45" s="953"/>
      <c r="AD45" s="953"/>
    </row>
    <row r="46" spans="2:30" s="969" customFormat="1" ht="45.75" customHeight="1">
      <c r="B46" s="3840" t="s">
        <v>450</v>
      </c>
      <c r="C46" s="3841"/>
      <c r="D46" s="978">
        <v>8</v>
      </c>
      <c r="E46" s="979" t="s">
        <v>448</v>
      </c>
      <c r="F46" s="992">
        <v>0.12</v>
      </c>
      <c r="G46" s="400">
        <v>100</v>
      </c>
      <c r="H46" s="981">
        <f t="shared" si="16"/>
        <v>12</v>
      </c>
      <c r="I46" s="982" t="str">
        <f t="shared" si="17"/>
        <v>KG</v>
      </c>
      <c r="J46" s="983">
        <f t="shared" si="9"/>
        <v>66.666666666666671</v>
      </c>
      <c r="K46" s="984">
        <f t="shared" si="11"/>
        <v>1.5</v>
      </c>
      <c r="L46" s="985">
        <f t="shared" si="18"/>
        <v>1</v>
      </c>
      <c r="M46" s="986">
        <f t="shared" si="12"/>
        <v>4</v>
      </c>
      <c r="N46" s="987" t="str">
        <f t="shared" si="13"/>
        <v>KG</v>
      </c>
      <c r="O46" s="988">
        <f t="shared" si="19"/>
        <v>2</v>
      </c>
      <c r="P46" s="986">
        <f t="shared" si="14"/>
        <v>-4</v>
      </c>
      <c r="Q46" s="989" t="str">
        <f t="shared" si="15"/>
        <v>KG</v>
      </c>
      <c r="T46" s="953"/>
      <c r="U46" s="953"/>
      <c r="V46" s="953"/>
      <c r="W46" s="953"/>
      <c r="X46" s="953"/>
      <c r="Y46" s="953"/>
      <c r="Z46" s="953"/>
      <c r="AA46" s="953"/>
      <c r="AB46" s="953"/>
      <c r="AC46" s="953"/>
      <c r="AD46" s="953"/>
    </row>
    <row r="47" spans="2:30" s="969" customFormat="1" ht="45.75" customHeight="1">
      <c r="B47" s="3840" t="s">
        <v>451</v>
      </c>
      <c r="C47" s="3841"/>
      <c r="D47" s="978">
        <v>5</v>
      </c>
      <c r="E47" s="979" t="s">
        <v>448</v>
      </c>
      <c r="F47" s="992">
        <v>0.15</v>
      </c>
      <c r="G47" s="400">
        <v>100</v>
      </c>
      <c r="H47" s="981">
        <f t="shared" si="16"/>
        <v>15</v>
      </c>
      <c r="I47" s="982" t="str">
        <f t="shared" si="17"/>
        <v>KG</v>
      </c>
      <c r="J47" s="983">
        <f t="shared" si="9"/>
        <v>33.333333333333336</v>
      </c>
      <c r="K47" s="984">
        <f t="shared" si="11"/>
        <v>3</v>
      </c>
      <c r="L47" s="985">
        <f t="shared" si="18"/>
        <v>3</v>
      </c>
      <c r="M47" s="986">
        <f t="shared" si="12"/>
        <v>0</v>
      </c>
      <c r="N47" s="987">
        <f t="shared" si="13"/>
        <v>0</v>
      </c>
      <c r="O47" s="988">
        <f t="shared" si="19"/>
        <v>0</v>
      </c>
      <c r="P47" s="986">
        <f t="shared" si="14"/>
        <v>0</v>
      </c>
      <c r="Q47" s="989">
        <f t="shared" si="15"/>
        <v>0</v>
      </c>
      <c r="T47" s="953"/>
      <c r="U47" s="953"/>
      <c r="V47" s="953"/>
      <c r="W47" s="953"/>
      <c r="X47" s="953"/>
      <c r="Y47" s="953"/>
      <c r="Z47" s="953"/>
      <c r="AA47" s="953"/>
      <c r="AB47" s="953"/>
      <c r="AC47" s="953"/>
      <c r="AD47" s="953"/>
    </row>
    <row r="48" spans="2:30" s="969" customFormat="1" ht="45.75" customHeight="1">
      <c r="B48" s="3840" t="s">
        <v>452</v>
      </c>
      <c r="C48" s="3841"/>
      <c r="D48" s="978">
        <v>5</v>
      </c>
      <c r="E48" s="979" t="s">
        <v>448</v>
      </c>
      <c r="F48" s="992">
        <v>0.15</v>
      </c>
      <c r="G48" s="400">
        <v>100</v>
      </c>
      <c r="H48" s="981">
        <f t="shared" si="16"/>
        <v>15</v>
      </c>
      <c r="I48" s="982" t="str">
        <f t="shared" si="17"/>
        <v>KG</v>
      </c>
      <c r="J48" s="983">
        <f t="shared" si="9"/>
        <v>33.333333333333336</v>
      </c>
      <c r="K48" s="984">
        <f t="shared" si="11"/>
        <v>3</v>
      </c>
      <c r="L48" s="985">
        <f t="shared" si="18"/>
        <v>3</v>
      </c>
      <c r="M48" s="986">
        <f t="shared" si="12"/>
        <v>0</v>
      </c>
      <c r="N48" s="987">
        <f t="shared" si="13"/>
        <v>0</v>
      </c>
      <c r="O48" s="988">
        <f t="shared" si="19"/>
        <v>0</v>
      </c>
      <c r="P48" s="986">
        <f t="shared" si="14"/>
        <v>0</v>
      </c>
      <c r="Q48" s="989">
        <f t="shared" si="15"/>
        <v>0</v>
      </c>
      <c r="T48" s="953"/>
      <c r="U48" s="953"/>
      <c r="V48" s="953"/>
      <c r="W48" s="953"/>
      <c r="X48" s="953"/>
      <c r="Y48" s="953"/>
      <c r="Z48" s="953"/>
      <c r="AA48" s="953"/>
      <c r="AB48" s="953"/>
      <c r="AC48" s="953"/>
      <c r="AD48" s="953"/>
    </row>
    <row r="49" spans="2:30" s="969" customFormat="1" ht="45.75" customHeight="1">
      <c r="B49" s="3840" t="s">
        <v>453</v>
      </c>
      <c r="C49" s="3841"/>
      <c r="D49" s="978">
        <v>5</v>
      </c>
      <c r="E49" s="979" t="s">
        <v>448</v>
      </c>
      <c r="F49" s="992">
        <v>0.15</v>
      </c>
      <c r="G49" s="400">
        <v>100</v>
      </c>
      <c r="H49" s="981">
        <f t="shared" si="16"/>
        <v>15</v>
      </c>
      <c r="I49" s="982" t="str">
        <f t="shared" si="17"/>
        <v>KG</v>
      </c>
      <c r="J49" s="983">
        <f t="shared" si="9"/>
        <v>33.333333333333336</v>
      </c>
      <c r="K49" s="984">
        <f t="shared" si="11"/>
        <v>3</v>
      </c>
      <c r="L49" s="985">
        <f t="shared" si="18"/>
        <v>3</v>
      </c>
      <c r="M49" s="986">
        <f t="shared" si="12"/>
        <v>0</v>
      </c>
      <c r="N49" s="987">
        <f t="shared" si="13"/>
        <v>0</v>
      </c>
      <c r="O49" s="988">
        <f t="shared" si="19"/>
        <v>0</v>
      </c>
      <c r="P49" s="986">
        <f t="shared" si="14"/>
        <v>0</v>
      </c>
      <c r="Q49" s="989">
        <f t="shared" si="15"/>
        <v>0</v>
      </c>
      <c r="T49" s="953"/>
      <c r="U49" s="953"/>
      <c r="V49" s="953"/>
      <c r="W49" s="953"/>
      <c r="X49" s="953"/>
      <c r="Y49" s="953"/>
      <c r="Z49" s="953"/>
      <c r="AA49" s="953"/>
      <c r="AB49" s="953"/>
      <c r="AC49" s="953"/>
      <c r="AD49" s="953"/>
    </row>
    <row r="50" spans="2:30" s="969" customFormat="1" ht="45.75" customHeight="1">
      <c r="B50" s="3840" t="s">
        <v>495</v>
      </c>
      <c r="C50" s="3841"/>
      <c r="D50" s="978">
        <v>2.5</v>
      </c>
      <c r="E50" s="979" t="s">
        <v>448</v>
      </c>
      <c r="F50" s="992">
        <v>0.15</v>
      </c>
      <c r="G50" s="400">
        <v>100</v>
      </c>
      <c r="H50" s="981">
        <f>F50*G50</f>
        <v>15</v>
      </c>
      <c r="I50" s="982" t="str">
        <f>E50</f>
        <v>KG</v>
      </c>
      <c r="J50" s="983">
        <f t="shared" si="9"/>
        <v>16.666666666666668</v>
      </c>
      <c r="K50" s="984">
        <f t="shared" si="11"/>
        <v>6</v>
      </c>
      <c r="L50" s="985">
        <f>IF(H50=0,0,INT(H50/D50))</f>
        <v>6</v>
      </c>
      <c r="M50" s="986">
        <f t="shared" si="12"/>
        <v>0</v>
      </c>
      <c r="N50" s="987">
        <f t="shared" si="13"/>
        <v>0</v>
      </c>
      <c r="O50" s="988">
        <f>IF(M50=0,0,L50+1)</f>
        <v>0</v>
      </c>
      <c r="P50" s="986">
        <f t="shared" si="14"/>
        <v>0</v>
      </c>
      <c r="Q50" s="989">
        <f t="shared" si="15"/>
        <v>0</v>
      </c>
      <c r="T50" s="953"/>
      <c r="U50" s="953"/>
      <c r="V50" s="953"/>
      <c r="W50" s="953"/>
      <c r="X50" s="953"/>
      <c r="Y50" s="953"/>
      <c r="Z50" s="953"/>
      <c r="AA50" s="953"/>
      <c r="AB50" s="953"/>
      <c r="AC50" s="953"/>
      <c r="AD50" s="953"/>
    </row>
    <row r="51" spans="2:30" s="969" customFormat="1" ht="45.75" customHeight="1">
      <c r="B51" s="3840" t="s">
        <v>454</v>
      </c>
      <c r="C51" s="3841"/>
      <c r="D51" s="978">
        <v>4</v>
      </c>
      <c r="E51" s="979" t="s">
        <v>448</v>
      </c>
      <c r="F51" s="992">
        <v>0.15</v>
      </c>
      <c r="G51" s="400">
        <v>100</v>
      </c>
      <c r="H51" s="981">
        <f t="shared" si="16"/>
        <v>15</v>
      </c>
      <c r="I51" s="982" t="str">
        <f t="shared" si="17"/>
        <v>KG</v>
      </c>
      <c r="J51" s="983">
        <f t="shared" si="9"/>
        <v>26.666666666666668</v>
      </c>
      <c r="K51" s="984">
        <f t="shared" si="11"/>
        <v>3.75</v>
      </c>
      <c r="L51" s="985">
        <f t="shared" si="18"/>
        <v>3</v>
      </c>
      <c r="M51" s="986">
        <f t="shared" si="12"/>
        <v>3</v>
      </c>
      <c r="N51" s="987" t="str">
        <f t="shared" si="13"/>
        <v>KG</v>
      </c>
      <c r="O51" s="988">
        <f t="shared" si="19"/>
        <v>4</v>
      </c>
      <c r="P51" s="986">
        <f t="shared" si="14"/>
        <v>-1</v>
      </c>
      <c r="Q51" s="989" t="str">
        <f t="shared" si="15"/>
        <v>KG</v>
      </c>
      <c r="T51" s="953"/>
      <c r="U51" s="953"/>
      <c r="V51" s="953"/>
      <c r="W51" s="953"/>
      <c r="X51" s="953"/>
      <c r="Y51" s="953"/>
      <c r="Z51" s="953"/>
      <c r="AA51" s="953"/>
      <c r="AB51" s="953"/>
      <c r="AC51" s="953"/>
      <c r="AD51" s="953"/>
    </row>
    <row r="52" spans="2:30" s="969" customFormat="1" ht="45.75" customHeight="1">
      <c r="B52" s="3840" t="s">
        <v>455</v>
      </c>
      <c r="C52" s="3841"/>
      <c r="D52" s="978">
        <v>5</v>
      </c>
      <c r="E52" s="979" t="s">
        <v>448</v>
      </c>
      <c r="F52" s="992">
        <v>0.15</v>
      </c>
      <c r="G52" s="400">
        <v>100</v>
      </c>
      <c r="H52" s="981">
        <f t="shared" si="16"/>
        <v>15</v>
      </c>
      <c r="I52" s="982" t="str">
        <f t="shared" si="17"/>
        <v>KG</v>
      </c>
      <c r="J52" s="983">
        <f t="shared" si="9"/>
        <v>33.333333333333336</v>
      </c>
      <c r="K52" s="984">
        <f t="shared" si="11"/>
        <v>3</v>
      </c>
      <c r="L52" s="985">
        <f t="shared" si="18"/>
        <v>3</v>
      </c>
      <c r="M52" s="986">
        <f t="shared" si="12"/>
        <v>0</v>
      </c>
      <c r="N52" s="987">
        <f t="shared" si="13"/>
        <v>0</v>
      </c>
      <c r="O52" s="988">
        <f t="shared" si="19"/>
        <v>0</v>
      </c>
      <c r="P52" s="986">
        <f t="shared" si="14"/>
        <v>0</v>
      </c>
      <c r="Q52" s="989">
        <f t="shared" si="15"/>
        <v>0</v>
      </c>
      <c r="T52" s="953"/>
      <c r="U52" s="953"/>
      <c r="V52" s="953"/>
      <c r="W52" s="953"/>
      <c r="X52" s="953"/>
      <c r="Y52" s="953"/>
      <c r="Z52" s="953"/>
      <c r="AA52" s="953"/>
      <c r="AB52" s="953"/>
      <c r="AC52" s="953"/>
      <c r="AD52" s="953"/>
    </row>
    <row r="53" spans="2:30" s="969" customFormat="1" ht="45.75" customHeight="1">
      <c r="B53" s="3840" t="s">
        <v>496</v>
      </c>
      <c r="C53" s="3841"/>
      <c r="D53" s="978">
        <v>4</v>
      </c>
      <c r="E53" s="979" t="s">
        <v>448</v>
      </c>
      <c r="F53" s="992">
        <v>0.22</v>
      </c>
      <c r="G53" s="400">
        <v>100</v>
      </c>
      <c r="H53" s="981">
        <f t="shared" ref="H53:H75" si="20">F53*G53</f>
        <v>22</v>
      </c>
      <c r="I53" s="982" t="str">
        <f t="shared" ref="I53:I75" si="21">E53</f>
        <v>KG</v>
      </c>
      <c r="J53" s="983">
        <f t="shared" si="9"/>
        <v>18.181818181818183</v>
      </c>
      <c r="K53" s="984">
        <f t="shared" si="11"/>
        <v>5.5</v>
      </c>
      <c r="L53" s="985">
        <f t="shared" ref="L53:L94" si="22">IF(H53=0,0,INT(H53/D53))</f>
        <v>5</v>
      </c>
      <c r="M53" s="986">
        <f t="shared" si="12"/>
        <v>2</v>
      </c>
      <c r="N53" s="987" t="str">
        <f t="shared" si="13"/>
        <v>KG</v>
      </c>
      <c r="O53" s="988">
        <f t="shared" ref="O53:O75" si="23">IF(M53=0,0,L53+1)</f>
        <v>6</v>
      </c>
      <c r="P53" s="986">
        <f t="shared" si="14"/>
        <v>-2</v>
      </c>
      <c r="Q53" s="989" t="str">
        <f t="shared" si="15"/>
        <v>KG</v>
      </c>
      <c r="T53" s="953"/>
      <c r="U53" s="953"/>
      <c r="V53" s="953"/>
      <c r="W53" s="953"/>
      <c r="X53" s="953"/>
      <c r="Y53" s="953"/>
      <c r="Z53" s="953"/>
      <c r="AA53" s="953"/>
      <c r="AB53" s="953"/>
      <c r="AC53" s="953"/>
      <c r="AD53" s="953"/>
    </row>
    <row r="54" spans="2:30" s="969" customFormat="1" ht="45.75" customHeight="1">
      <c r="B54" s="3840" t="s">
        <v>456</v>
      </c>
      <c r="C54" s="3841"/>
      <c r="D54" s="978">
        <v>5</v>
      </c>
      <c r="E54" s="979" t="s">
        <v>448</v>
      </c>
      <c r="F54" s="992">
        <v>0.15</v>
      </c>
      <c r="G54" s="400">
        <v>100</v>
      </c>
      <c r="H54" s="981">
        <f t="shared" si="20"/>
        <v>15</v>
      </c>
      <c r="I54" s="982" t="str">
        <f t="shared" si="21"/>
        <v>KG</v>
      </c>
      <c r="J54" s="983">
        <f t="shared" si="9"/>
        <v>33.333333333333336</v>
      </c>
      <c r="K54" s="984">
        <f t="shared" si="11"/>
        <v>3</v>
      </c>
      <c r="L54" s="985">
        <f t="shared" si="22"/>
        <v>3</v>
      </c>
      <c r="M54" s="986">
        <f t="shared" si="12"/>
        <v>0</v>
      </c>
      <c r="N54" s="987">
        <f t="shared" si="13"/>
        <v>0</v>
      </c>
      <c r="O54" s="988">
        <f t="shared" si="23"/>
        <v>0</v>
      </c>
      <c r="P54" s="986">
        <f t="shared" si="14"/>
        <v>0</v>
      </c>
      <c r="Q54" s="989">
        <f t="shared" si="15"/>
        <v>0</v>
      </c>
      <c r="T54" s="953"/>
      <c r="U54" s="953"/>
      <c r="V54" s="953"/>
      <c r="W54" s="953"/>
      <c r="X54" s="953"/>
      <c r="Y54" s="953"/>
      <c r="Z54" s="953"/>
      <c r="AA54" s="953"/>
      <c r="AB54" s="953"/>
      <c r="AC54" s="953"/>
      <c r="AD54" s="953"/>
    </row>
    <row r="55" spans="2:30" s="969" customFormat="1" ht="45.75" customHeight="1">
      <c r="B55" s="3840" t="s">
        <v>457</v>
      </c>
      <c r="C55" s="3841"/>
      <c r="D55" s="978">
        <v>5</v>
      </c>
      <c r="E55" s="979" t="s">
        <v>448</v>
      </c>
      <c r="F55" s="992">
        <v>0.15</v>
      </c>
      <c r="G55" s="400">
        <v>100</v>
      </c>
      <c r="H55" s="981">
        <f t="shared" si="20"/>
        <v>15</v>
      </c>
      <c r="I55" s="982" t="str">
        <f t="shared" si="21"/>
        <v>KG</v>
      </c>
      <c r="J55" s="983">
        <f t="shared" si="9"/>
        <v>33.333333333333336</v>
      </c>
      <c r="K55" s="984">
        <f t="shared" si="11"/>
        <v>3</v>
      </c>
      <c r="L55" s="985">
        <f t="shared" si="22"/>
        <v>3</v>
      </c>
      <c r="M55" s="986">
        <f t="shared" si="12"/>
        <v>0</v>
      </c>
      <c r="N55" s="987">
        <f t="shared" si="13"/>
        <v>0</v>
      </c>
      <c r="O55" s="988">
        <f t="shared" si="23"/>
        <v>0</v>
      </c>
      <c r="P55" s="986">
        <f t="shared" si="14"/>
        <v>0</v>
      </c>
      <c r="Q55" s="989">
        <f t="shared" si="15"/>
        <v>0</v>
      </c>
      <c r="T55" s="953"/>
      <c r="U55" s="953"/>
      <c r="V55" s="953"/>
      <c r="W55" s="953"/>
      <c r="X55" s="953"/>
      <c r="Y55" s="953"/>
      <c r="Z55" s="953"/>
      <c r="AA55" s="953"/>
      <c r="AB55" s="953"/>
      <c r="AC55" s="953"/>
      <c r="AD55" s="953"/>
    </row>
    <row r="56" spans="2:30" s="969" customFormat="1" ht="45.75" customHeight="1">
      <c r="B56" s="3840" t="s">
        <v>458</v>
      </c>
      <c r="C56" s="3841"/>
      <c r="D56" s="978">
        <v>5</v>
      </c>
      <c r="E56" s="979" t="s">
        <v>448</v>
      </c>
      <c r="F56" s="992">
        <v>0.15</v>
      </c>
      <c r="G56" s="400">
        <v>100</v>
      </c>
      <c r="H56" s="981">
        <f t="shared" si="20"/>
        <v>15</v>
      </c>
      <c r="I56" s="982" t="str">
        <f t="shared" si="21"/>
        <v>KG</v>
      </c>
      <c r="J56" s="983">
        <f t="shared" si="9"/>
        <v>33.333333333333336</v>
      </c>
      <c r="K56" s="984">
        <f t="shared" si="11"/>
        <v>3</v>
      </c>
      <c r="L56" s="985">
        <f t="shared" si="22"/>
        <v>3</v>
      </c>
      <c r="M56" s="986">
        <f t="shared" si="12"/>
        <v>0</v>
      </c>
      <c r="N56" s="987">
        <f t="shared" si="13"/>
        <v>0</v>
      </c>
      <c r="O56" s="988">
        <f t="shared" si="23"/>
        <v>0</v>
      </c>
      <c r="P56" s="986">
        <f t="shared" si="14"/>
        <v>0</v>
      </c>
      <c r="Q56" s="989">
        <f t="shared" si="15"/>
        <v>0</v>
      </c>
      <c r="T56" s="953"/>
      <c r="U56" s="953"/>
      <c r="V56" s="953"/>
      <c r="W56" s="953"/>
      <c r="X56" s="953"/>
      <c r="Y56" s="953"/>
      <c r="Z56" s="953"/>
      <c r="AA56" s="953"/>
      <c r="AB56" s="953"/>
      <c r="AC56" s="953"/>
      <c r="AD56" s="953"/>
    </row>
    <row r="57" spans="2:30" s="969" customFormat="1" ht="45.75" customHeight="1">
      <c r="B57" s="3840" t="s">
        <v>459</v>
      </c>
      <c r="C57" s="3841"/>
      <c r="D57" s="978">
        <v>5</v>
      </c>
      <c r="E57" s="979" t="s">
        <v>448</v>
      </c>
      <c r="F57" s="992">
        <v>0.15</v>
      </c>
      <c r="G57" s="400">
        <v>100</v>
      </c>
      <c r="H57" s="981">
        <f t="shared" si="20"/>
        <v>15</v>
      </c>
      <c r="I57" s="982" t="str">
        <f t="shared" si="21"/>
        <v>KG</v>
      </c>
      <c r="J57" s="983">
        <f t="shared" si="9"/>
        <v>33.333333333333336</v>
      </c>
      <c r="K57" s="984">
        <f t="shared" si="11"/>
        <v>3</v>
      </c>
      <c r="L57" s="985">
        <f t="shared" si="22"/>
        <v>3</v>
      </c>
      <c r="M57" s="986">
        <f t="shared" si="12"/>
        <v>0</v>
      </c>
      <c r="N57" s="987">
        <f t="shared" si="13"/>
        <v>0</v>
      </c>
      <c r="O57" s="988">
        <f t="shared" si="23"/>
        <v>0</v>
      </c>
      <c r="P57" s="986">
        <f t="shared" si="14"/>
        <v>0</v>
      </c>
      <c r="Q57" s="989">
        <f t="shared" si="15"/>
        <v>0</v>
      </c>
      <c r="T57" s="953"/>
      <c r="U57" s="953"/>
      <c r="V57" s="953"/>
      <c r="W57" s="953"/>
      <c r="X57" s="953"/>
      <c r="Y57" s="953"/>
      <c r="Z57" s="953"/>
      <c r="AA57" s="953"/>
      <c r="AB57" s="953"/>
      <c r="AC57" s="953"/>
      <c r="AD57" s="953"/>
    </row>
    <row r="58" spans="2:30" s="969" customFormat="1" ht="45.75" customHeight="1">
      <c r="B58" s="3840" t="s">
        <v>460</v>
      </c>
      <c r="C58" s="3841"/>
      <c r="D58" s="978">
        <v>5</v>
      </c>
      <c r="E58" s="979" t="s">
        <v>448</v>
      </c>
      <c r="F58" s="992">
        <v>0.15</v>
      </c>
      <c r="G58" s="400">
        <v>100</v>
      </c>
      <c r="H58" s="981">
        <f t="shared" si="20"/>
        <v>15</v>
      </c>
      <c r="I58" s="982" t="str">
        <f t="shared" si="21"/>
        <v>KG</v>
      </c>
      <c r="J58" s="983">
        <f t="shared" si="9"/>
        <v>33.333333333333336</v>
      </c>
      <c r="K58" s="984">
        <f t="shared" si="11"/>
        <v>3</v>
      </c>
      <c r="L58" s="985">
        <f t="shared" si="22"/>
        <v>3</v>
      </c>
      <c r="M58" s="986">
        <f t="shared" si="12"/>
        <v>0</v>
      </c>
      <c r="N58" s="987">
        <f t="shared" si="13"/>
        <v>0</v>
      </c>
      <c r="O58" s="988">
        <f t="shared" si="23"/>
        <v>0</v>
      </c>
      <c r="P58" s="986">
        <f t="shared" si="14"/>
        <v>0</v>
      </c>
      <c r="Q58" s="989">
        <f t="shared" si="15"/>
        <v>0</v>
      </c>
      <c r="T58" s="953"/>
      <c r="U58" s="953"/>
      <c r="V58" s="953"/>
      <c r="W58" s="953"/>
      <c r="X58" s="953"/>
      <c r="Y58" s="953"/>
      <c r="Z58" s="953"/>
      <c r="AA58" s="953"/>
      <c r="AB58" s="953"/>
      <c r="AC58" s="953"/>
      <c r="AD58" s="953"/>
    </row>
    <row r="59" spans="2:30" s="969" customFormat="1" ht="45.75" customHeight="1">
      <c r="B59" s="397"/>
      <c r="C59" s="398" t="s">
        <v>217</v>
      </c>
      <c r="D59" s="978">
        <v>3</v>
      </c>
      <c r="E59" s="979" t="s">
        <v>212</v>
      </c>
      <c r="F59" s="992">
        <v>0.2</v>
      </c>
      <c r="G59" s="400">
        <v>100</v>
      </c>
      <c r="H59" s="981">
        <f>F59*G59</f>
        <v>20</v>
      </c>
      <c r="I59" s="982" t="str">
        <f>E59</f>
        <v>Kg</v>
      </c>
      <c r="J59" s="983">
        <f>D59/F59</f>
        <v>15</v>
      </c>
      <c r="K59" s="984">
        <f>H59/D59</f>
        <v>6.666666666666667</v>
      </c>
      <c r="L59" s="985">
        <f>IF(H59=0,0,INT(H59/D59))</f>
        <v>6</v>
      </c>
      <c r="M59" s="986">
        <f>H59-(L59*D59)</f>
        <v>2</v>
      </c>
      <c r="N59" s="987" t="str">
        <f>IF(M59=0,0,E59)</f>
        <v>Kg</v>
      </c>
      <c r="O59" s="988">
        <f>IF(M59=0,0,L59+1)</f>
        <v>7</v>
      </c>
      <c r="P59" s="986">
        <f>IF(M59=0,0,H59-(O59*D59))</f>
        <v>-1</v>
      </c>
      <c r="Q59" s="989" t="str">
        <f>IF(P59=0,0,E59)</f>
        <v>Kg</v>
      </c>
      <c r="T59" s="953"/>
      <c r="U59" s="953"/>
      <c r="V59" s="953"/>
      <c r="W59" s="953"/>
      <c r="X59" s="953"/>
      <c r="Y59" s="953"/>
      <c r="Z59" s="953"/>
      <c r="AA59" s="953"/>
      <c r="AB59" s="953"/>
      <c r="AC59" s="953"/>
      <c r="AD59" s="953"/>
    </row>
    <row r="60" spans="2:30" s="969" customFormat="1" ht="45.75" customHeight="1">
      <c r="B60" s="3840" t="s">
        <v>461</v>
      </c>
      <c r="C60" s="3841"/>
      <c r="D60" s="978">
        <v>7</v>
      </c>
      <c r="E60" s="979" t="s">
        <v>448</v>
      </c>
      <c r="F60" s="992">
        <v>0.15</v>
      </c>
      <c r="G60" s="400">
        <v>100</v>
      </c>
      <c r="H60" s="981">
        <f t="shared" si="20"/>
        <v>15</v>
      </c>
      <c r="I60" s="982" t="str">
        <f t="shared" si="21"/>
        <v>KG</v>
      </c>
      <c r="J60" s="983">
        <f t="shared" si="9"/>
        <v>46.666666666666671</v>
      </c>
      <c r="K60" s="984">
        <f t="shared" si="11"/>
        <v>2.1428571428571428</v>
      </c>
      <c r="L60" s="985">
        <f t="shared" si="22"/>
        <v>2</v>
      </c>
      <c r="M60" s="986">
        <f t="shared" si="12"/>
        <v>1</v>
      </c>
      <c r="N60" s="987" t="str">
        <f t="shared" si="13"/>
        <v>KG</v>
      </c>
      <c r="O60" s="988">
        <f t="shared" si="23"/>
        <v>3</v>
      </c>
      <c r="P60" s="986">
        <f t="shared" si="14"/>
        <v>-6</v>
      </c>
      <c r="Q60" s="989" t="str">
        <f t="shared" si="15"/>
        <v>KG</v>
      </c>
      <c r="T60" s="953"/>
      <c r="U60" s="953"/>
      <c r="V60" s="953"/>
      <c r="W60" s="953"/>
      <c r="X60" s="953"/>
      <c r="Y60" s="953"/>
      <c r="Z60" s="953"/>
      <c r="AA60" s="953"/>
      <c r="AB60" s="953"/>
      <c r="AC60" s="953"/>
      <c r="AD60" s="953"/>
    </row>
    <row r="61" spans="2:30" s="969" customFormat="1" ht="45.75" customHeight="1">
      <c r="B61" s="3840" t="s">
        <v>462</v>
      </c>
      <c r="C61" s="3841"/>
      <c r="D61" s="978">
        <v>8</v>
      </c>
      <c r="E61" s="979" t="s">
        <v>448</v>
      </c>
      <c r="F61" s="992">
        <v>0.12</v>
      </c>
      <c r="G61" s="400">
        <v>100</v>
      </c>
      <c r="H61" s="981">
        <f t="shared" si="20"/>
        <v>12</v>
      </c>
      <c r="I61" s="982" t="str">
        <f t="shared" si="21"/>
        <v>KG</v>
      </c>
      <c r="J61" s="983">
        <f t="shared" si="9"/>
        <v>66.666666666666671</v>
      </c>
      <c r="K61" s="984">
        <f t="shared" si="11"/>
        <v>1.5</v>
      </c>
      <c r="L61" s="985">
        <f t="shared" si="22"/>
        <v>1</v>
      </c>
      <c r="M61" s="986">
        <f t="shared" si="12"/>
        <v>4</v>
      </c>
      <c r="N61" s="987" t="str">
        <f t="shared" si="13"/>
        <v>KG</v>
      </c>
      <c r="O61" s="988">
        <f t="shared" si="23"/>
        <v>2</v>
      </c>
      <c r="P61" s="986">
        <f t="shared" si="14"/>
        <v>-4</v>
      </c>
      <c r="Q61" s="989" t="str">
        <f t="shared" si="15"/>
        <v>KG</v>
      </c>
      <c r="T61" s="953"/>
      <c r="U61" s="953"/>
      <c r="V61" s="953"/>
      <c r="W61" s="953"/>
      <c r="X61" s="953"/>
      <c r="Y61" s="953"/>
      <c r="Z61" s="953"/>
      <c r="AA61" s="953"/>
      <c r="AB61" s="953"/>
      <c r="AC61" s="953"/>
      <c r="AD61" s="953"/>
    </row>
    <row r="62" spans="2:30" s="969" customFormat="1" ht="45.75" customHeight="1">
      <c r="B62" s="3840" t="s">
        <v>463</v>
      </c>
      <c r="C62" s="3841"/>
      <c r="D62" s="978">
        <v>4</v>
      </c>
      <c r="E62" s="979" t="s">
        <v>448</v>
      </c>
      <c r="F62" s="992">
        <v>0.12</v>
      </c>
      <c r="G62" s="400">
        <v>100</v>
      </c>
      <c r="H62" s="981">
        <f t="shared" si="20"/>
        <v>12</v>
      </c>
      <c r="I62" s="982" t="str">
        <f t="shared" si="21"/>
        <v>KG</v>
      </c>
      <c r="J62" s="983">
        <f t="shared" si="9"/>
        <v>33.333333333333336</v>
      </c>
      <c r="K62" s="984">
        <f t="shared" si="11"/>
        <v>3</v>
      </c>
      <c r="L62" s="985">
        <f t="shared" si="22"/>
        <v>3</v>
      </c>
      <c r="M62" s="986">
        <f t="shared" si="12"/>
        <v>0</v>
      </c>
      <c r="N62" s="987">
        <f t="shared" si="13"/>
        <v>0</v>
      </c>
      <c r="O62" s="988">
        <f t="shared" si="23"/>
        <v>0</v>
      </c>
      <c r="P62" s="986">
        <f t="shared" si="14"/>
        <v>0</v>
      </c>
      <c r="Q62" s="989">
        <f t="shared" si="15"/>
        <v>0</v>
      </c>
    </row>
    <row r="63" spans="2:30" s="969" customFormat="1" ht="45.75" customHeight="1">
      <c r="B63" s="3840" t="s">
        <v>464</v>
      </c>
      <c r="C63" s="3841"/>
      <c r="D63" s="978">
        <v>5</v>
      </c>
      <c r="E63" s="979" t="s">
        <v>448</v>
      </c>
      <c r="F63" s="992">
        <v>0.12</v>
      </c>
      <c r="G63" s="400">
        <v>100</v>
      </c>
      <c r="H63" s="981">
        <f t="shared" si="20"/>
        <v>12</v>
      </c>
      <c r="I63" s="982" t="str">
        <f t="shared" si="21"/>
        <v>KG</v>
      </c>
      <c r="J63" s="983">
        <f t="shared" si="9"/>
        <v>41.666666666666671</v>
      </c>
      <c r="K63" s="984">
        <f t="shared" si="11"/>
        <v>2.4</v>
      </c>
      <c r="L63" s="985">
        <f t="shared" si="22"/>
        <v>2</v>
      </c>
      <c r="M63" s="986">
        <f t="shared" si="12"/>
        <v>2</v>
      </c>
      <c r="N63" s="987" t="str">
        <f t="shared" si="13"/>
        <v>KG</v>
      </c>
      <c r="O63" s="988">
        <f t="shared" si="23"/>
        <v>3</v>
      </c>
      <c r="P63" s="986">
        <f t="shared" si="14"/>
        <v>-3</v>
      </c>
      <c r="Q63" s="989" t="str">
        <f t="shared" si="15"/>
        <v>KG</v>
      </c>
    </row>
    <row r="64" spans="2:30" s="969" customFormat="1" ht="45.75" customHeight="1">
      <c r="B64" s="3840" t="s">
        <v>465</v>
      </c>
      <c r="C64" s="3841"/>
      <c r="D64" s="978">
        <v>4</v>
      </c>
      <c r="E64" s="979" t="s">
        <v>448</v>
      </c>
      <c r="F64" s="992">
        <v>0.12</v>
      </c>
      <c r="G64" s="400">
        <v>100</v>
      </c>
      <c r="H64" s="981">
        <f t="shared" si="20"/>
        <v>12</v>
      </c>
      <c r="I64" s="982" t="str">
        <f t="shared" si="21"/>
        <v>KG</v>
      </c>
      <c r="J64" s="983">
        <f t="shared" si="9"/>
        <v>33.333333333333336</v>
      </c>
      <c r="K64" s="984">
        <f t="shared" si="11"/>
        <v>3</v>
      </c>
      <c r="L64" s="985">
        <f t="shared" si="22"/>
        <v>3</v>
      </c>
      <c r="M64" s="986">
        <f t="shared" si="12"/>
        <v>0</v>
      </c>
      <c r="N64" s="987">
        <f t="shared" si="13"/>
        <v>0</v>
      </c>
      <c r="O64" s="988">
        <f t="shared" si="23"/>
        <v>0</v>
      </c>
      <c r="P64" s="986">
        <f t="shared" si="14"/>
        <v>0</v>
      </c>
      <c r="Q64" s="989">
        <f t="shared" si="15"/>
        <v>0</v>
      </c>
    </row>
    <row r="65" spans="2:17" s="969" customFormat="1" ht="45.75" customHeight="1">
      <c r="B65" s="993"/>
      <c r="C65" s="994"/>
      <c r="D65" s="429"/>
      <c r="E65" s="430"/>
      <c r="F65" s="1005"/>
      <c r="G65" s="996"/>
      <c r="H65" s="997"/>
      <c r="I65" s="998"/>
      <c r="J65" s="999"/>
      <c r="K65" s="1000"/>
      <c r="L65" s="1001"/>
      <c r="M65" s="1002"/>
      <c r="N65" s="1003"/>
      <c r="O65" s="1001"/>
      <c r="P65" s="1002"/>
      <c r="Q65" s="1004"/>
    </row>
    <row r="66" spans="2:17" s="969" customFormat="1" ht="45.75" customHeight="1">
      <c r="B66" s="4406" t="s">
        <v>729</v>
      </c>
      <c r="C66" s="4407"/>
      <c r="D66" s="4407"/>
      <c r="E66" s="4407"/>
      <c r="F66" s="4407"/>
      <c r="G66" s="4407"/>
      <c r="H66" s="4407"/>
      <c r="I66" s="4407"/>
      <c r="J66" s="4407"/>
      <c r="K66" s="4407"/>
      <c r="L66" s="4407"/>
      <c r="M66" s="4407"/>
      <c r="N66" s="4407"/>
      <c r="O66" s="4407"/>
      <c r="P66" s="4407"/>
      <c r="Q66" s="4408"/>
    </row>
    <row r="67" spans="2:17" s="969" customFormat="1" ht="45.75" customHeight="1">
      <c r="B67" s="393" t="s">
        <v>204</v>
      </c>
      <c r="C67" s="394"/>
      <c r="D67" s="395" t="s">
        <v>206</v>
      </c>
      <c r="E67" s="396" t="s">
        <v>207</v>
      </c>
      <c r="F67" s="970" t="s">
        <v>205</v>
      </c>
      <c r="G67" s="396" t="s">
        <v>90</v>
      </c>
      <c r="H67" s="971" t="s">
        <v>208</v>
      </c>
      <c r="I67" s="972"/>
      <c r="J67" s="973" t="s">
        <v>499</v>
      </c>
      <c r="K67" s="974" t="s">
        <v>209</v>
      </c>
      <c r="L67" s="975"/>
      <c r="M67" s="974"/>
      <c r="N67" s="974"/>
      <c r="O67" s="976"/>
      <c r="P67" s="976"/>
      <c r="Q67" s="977"/>
    </row>
    <row r="68" spans="2:17" s="969" customFormat="1" ht="45.75" customHeight="1">
      <c r="B68" s="397"/>
      <c r="C68" s="398" t="s">
        <v>216</v>
      </c>
      <c r="D68" s="978">
        <v>4.5</v>
      </c>
      <c r="E68" s="979" t="s">
        <v>212</v>
      </c>
      <c r="F68" s="992">
        <v>0.3</v>
      </c>
      <c r="G68" s="400">
        <v>2500</v>
      </c>
      <c r="H68" s="981">
        <f>F68*G68</f>
        <v>750</v>
      </c>
      <c r="I68" s="982" t="str">
        <f>E68</f>
        <v>Kg</v>
      </c>
      <c r="J68" s="983">
        <f>D68/F68</f>
        <v>15</v>
      </c>
      <c r="K68" s="984">
        <f>H68/D68</f>
        <v>166.66666666666666</v>
      </c>
      <c r="L68" s="985">
        <f>IF(H68=0,0,INT(H68/D68))</f>
        <v>166</v>
      </c>
      <c r="M68" s="986">
        <f>H68-(L68*D68)</f>
        <v>3</v>
      </c>
      <c r="N68" s="987" t="str">
        <f>IF(M68=0,0,E68)</f>
        <v>Kg</v>
      </c>
      <c r="O68" s="988">
        <f>IF(M68=0,0,L68+1)</f>
        <v>167</v>
      </c>
      <c r="P68" s="986">
        <f>IF(M68=0,0,H68-(O68*D68))</f>
        <v>-1.5</v>
      </c>
      <c r="Q68" s="989" t="str">
        <f>IF(P68=0,0,E68)</f>
        <v>Kg</v>
      </c>
    </row>
    <row r="69" spans="2:17" s="969" customFormat="1" ht="61.5" customHeight="1">
      <c r="B69" s="3840" t="s">
        <v>466</v>
      </c>
      <c r="C69" s="3841"/>
      <c r="D69" s="978">
        <v>5</v>
      </c>
      <c r="E69" s="979" t="s">
        <v>448</v>
      </c>
      <c r="F69" s="992">
        <v>0.17</v>
      </c>
      <c r="G69" s="400">
        <v>100</v>
      </c>
      <c r="H69" s="981">
        <f t="shared" si="20"/>
        <v>17</v>
      </c>
      <c r="I69" s="982" t="str">
        <f t="shared" si="21"/>
        <v>KG</v>
      </c>
      <c r="J69" s="983">
        <f t="shared" si="9"/>
        <v>29.411764705882351</v>
      </c>
      <c r="K69" s="984">
        <f t="shared" si="11"/>
        <v>3.4</v>
      </c>
      <c r="L69" s="985">
        <f t="shared" si="22"/>
        <v>3</v>
      </c>
      <c r="M69" s="986">
        <f t="shared" si="12"/>
        <v>2</v>
      </c>
      <c r="N69" s="987" t="str">
        <f t="shared" si="13"/>
        <v>KG</v>
      </c>
      <c r="O69" s="988">
        <f t="shared" si="23"/>
        <v>4</v>
      </c>
      <c r="P69" s="986">
        <f t="shared" si="14"/>
        <v>-3</v>
      </c>
      <c r="Q69" s="989" t="str">
        <f t="shared" si="15"/>
        <v>KG</v>
      </c>
    </row>
    <row r="70" spans="2:17" s="969" customFormat="1" ht="61.5" customHeight="1">
      <c r="B70" s="3840" t="s">
        <v>467</v>
      </c>
      <c r="C70" s="3841"/>
      <c r="D70" s="978">
        <v>4</v>
      </c>
      <c r="E70" s="979" t="s">
        <v>448</v>
      </c>
      <c r="F70" s="992">
        <v>0.17</v>
      </c>
      <c r="G70" s="400">
        <v>100</v>
      </c>
      <c r="H70" s="981">
        <f t="shared" si="20"/>
        <v>17</v>
      </c>
      <c r="I70" s="982" t="str">
        <f t="shared" si="21"/>
        <v>KG</v>
      </c>
      <c r="J70" s="983">
        <f t="shared" si="9"/>
        <v>23.52941176470588</v>
      </c>
      <c r="K70" s="984">
        <f t="shared" si="11"/>
        <v>4.25</v>
      </c>
      <c r="L70" s="985">
        <f t="shared" si="22"/>
        <v>4</v>
      </c>
      <c r="M70" s="986">
        <f t="shared" si="12"/>
        <v>1</v>
      </c>
      <c r="N70" s="987" t="str">
        <f t="shared" si="13"/>
        <v>KG</v>
      </c>
      <c r="O70" s="988">
        <f t="shared" si="23"/>
        <v>5</v>
      </c>
      <c r="P70" s="986">
        <f t="shared" si="14"/>
        <v>-3</v>
      </c>
      <c r="Q70" s="989" t="str">
        <f t="shared" si="15"/>
        <v>KG</v>
      </c>
    </row>
    <row r="71" spans="2:17" s="969" customFormat="1" ht="61.5" customHeight="1">
      <c r="B71" s="3840" t="s">
        <v>468</v>
      </c>
      <c r="C71" s="3841"/>
      <c r="D71" s="978">
        <v>6</v>
      </c>
      <c r="E71" s="979" t="s">
        <v>448</v>
      </c>
      <c r="F71" s="992">
        <v>0.17</v>
      </c>
      <c r="G71" s="400">
        <v>100</v>
      </c>
      <c r="H71" s="981">
        <f t="shared" si="20"/>
        <v>17</v>
      </c>
      <c r="I71" s="982" t="str">
        <f t="shared" si="21"/>
        <v>KG</v>
      </c>
      <c r="J71" s="983">
        <f t="shared" si="9"/>
        <v>35.294117647058819</v>
      </c>
      <c r="K71" s="984">
        <f t="shared" si="11"/>
        <v>2.8333333333333335</v>
      </c>
      <c r="L71" s="985">
        <f t="shared" si="22"/>
        <v>2</v>
      </c>
      <c r="M71" s="986">
        <f t="shared" si="12"/>
        <v>5</v>
      </c>
      <c r="N71" s="987" t="str">
        <f t="shared" si="13"/>
        <v>KG</v>
      </c>
      <c r="O71" s="988">
        <f t="shared" si="23"/>
        <v>3</v>
      </c>
      <c r="P71" s="986">
        <f t="shared" si="14"/>
        <v>-1</v>
      </c>
      <c r="Q71" s="989" t="str">
        <f t="shared" si="15"/>
        <v>KG</v>
      </c>
    </row>
    <row r="72" spans="2:17" s="969" customFormat="1" ht="61.5" customHeight="1">
      <c r="B72" s="3840" t="s">
        <v>498</v>
      </c>
      <c r="C72" s="3841"/>
      <c r="D72" s="978">
        <v>4.25</v>
      </c>
      <c r="E72" s="979" t="s">
        <v>448</v>
      </c>
      <c r="F72" s="992">
        <v>0.25</v>
      </c>
      <c r="G72" s="400">
        <v>100</v>
      </c>
      <c r="H72" s="981">
        <f t="shared" si="20"/>
        <v>25</v>
      </c>
      <c r="I72" s="982" t="str">
        <f t="shared" si="21"/>
        <v>KG</v>
      </c>
      <c r="J72" s="983">
        <f t="shared" si="9"/>
        <v>17</v>
      </c>
      <c r="K72" s="984">
        <f t="shared" si="11"/>
        <v>5.882352941176471</v>
      </c>
      <c r="L72" s="985">
        <f t="shared" si="22"/>
        <v>5</v>
      </c>
      <c r="M72" s="986">
        <f t="shared" si="12"/>
        <v>3.75</v>
      </c>
      <c r="N72" s="987" t="str">
        <f t="shared" si="13"/>
        <v>KG</v>
      </c>
      <c r="O72" s="988">
        <f t="shared" si="23"/>
        <v>6</v>
      </c>
      <c r="P72" s="986">
        <f t="shared" si="14"/>
        <v>-0.5</v>
      </c>
      <c r="Q72" s="989" t="str">
        <f t="shared" si="15"/>
        <v>KG</v>
      </c>
    </row>
    <row r="73" spans="2:17" s="969" customFormat="1" ht="30" customHeight="1">
      <c r="B73" s="397"/>
      <c r="C73" s="398" t="s">
        <v>469</v>
      </c>
      <c r="D73" s="978">
        <v>2.5</v>
      </c>
      <c r="E73" s="979" t="s">
        <v>212</v>
      </c>
      <c r="F73" s="992">
        <v>0.17</v>
      </c>
      <c r="G73" s="400">
        <v>100</v>
      </c>
      <c r="H73" s="981">
        <f t="shared" si="20"/>
        <v>17</v>
      </c>
      <c r="I73" s="982" t="str">
        <f t="shared" si="21"/>
        <v>Kg</v>
      </c>
      <c r="J73" s="983">
        <f t="shared" si="9"/>
        <v>14.705882352941176</v>
      </c>
      <c r="K73" s="984">
        <f t="shared" si="11"/>
        <v>6.8</v>
      </c>
      <c r="L73" s="985">
        <f t="shared" si="22"/>
        <v>6</v>
      </c>
      <c r="M73" s="986">
        <f t="shared" si="12"/>
        <v>2</v>
      </c>
      <c r="N73" s="987" t="str">
        <f t="shared" si="13"/>
        <v>Kg</v>
      </c>
      <c r="O73" s="988">
        <f t="shared" si="23"/>
        <v>7</v>
      </c>
      <c r="P73" s="986">
        <f t="shared" si="14"/>
        <v>-0.5</v>
      </c>
      <c r="Q73" s="989" t="str">
        <f t="shared" si="15"/>
        <v>Kg</v>
      </c>
    </row>
    <row r="74" spans="2:17" s="969" customFormat="1" ht="30" customHeight="1">
      <c r="B74" s="397"/>
      <c r="C74" s="398" t="s">
        <v>217</v>
      </c>
      <c r="D74" s="978">
        <v>3</v>
      </c>
      <c r="E74" s="979" t="s">
        <v>212</v>
      </c>
      <c r="F74" s="992">
        <v>0.2</v>
      </c>
      <c r="G74" s="400">
        <v>100</v>
      </c>
      <c r="H74" s="981">
        <f t="shared" si="20"/>
        <v>20</v>
      </c>
      <c r="I74" s="982" t="str">
        <f t="shared" si="21"/>
        <v>Kg</v>
      </c>
      <c r="J74" s="983">
        <f t="shared" si="9"/>
        <v>15</v>
      </c>
      <c r="K74" s="984">
        <f t="shared" si="11"/>
        <v>6.666666666666667</v>
      </c>
      <c r="L74" s="985">
        <f t="shared" si="22"/>
        <v>6</v>
      </c>
      <c r="M74" s="986">
        <f t="shared" si="12"/>
        <v>2</v>
      </c>
      <c r="N74" s="987" t="str">
        <f t="shared" si="13"/>
        <v>Kg</v>
      </c>
      <c r="O74" s="988">
        <f t="shared" si="23"/>
        <v>7</v>
      </c>
      <c r="P74" s="986">
        <f t="shared" si="14"/>
        <v>-1</v>
      </c>
      <c r="Q74" s="989" t="str">
        <f t="shared" si="15"/>
        <v>Kg</v>
      </c>
    </row>
    <row r="75" spans="2:17" s="969" customFormat="1" ht="30" customHeight="1">
      <c r="B75" s="397"/>
      <c r="C75" s="398" t="s">
        <v>220</v>
      </c>
      <c r="D75" s="978">
        <v>3</v>
      </c>
      <c r="E75" s="979" t="s">
        <v>212</v>
      </c>
      <c r="F75" s="992">
        <v>0.2</v>
      </c>
      <c r="G75" s="400">
        <v>100</v>
      </c>
      <c r="H75" s="981">
        <f t="shared" si="20"/>
        <v>20</v>
      </c>
      <c r="I75" s="982" t="str">
        <f t="shared" si="21"/>
        <v>Kg</v>
      </c>
      <c r="J75" s="983">
        <f t="shared" si="9"/>
        <v>15</v>
      </c>
      <c r="K75" s="984">
        <f t="shared" si="11"/>
        <v>6.666666666666667</v>
      </c>
      <c r="L75" s="985">
        <f t="shared" si="22"/>
        <v>6</v>
      </c>
      <c r="M75" s="986">
        <f t="shared" si="12"/>
        <v>2</v>
      </c>
      <c r="N75" s="987" t="str">
        <f t="shared" si="13"/>
        <v>Kg</v>
      </c>
      <c r="O75" s="988">
        <f t="shared" si="23"/>
        <v>7</v>
      </c>
      <c r="P75" s="986">
        <f t="shared" si="14"/>
        <v>-1</v>
      </c>
      <c r="Q75" s="989" t="str">
        <f t="shared" si="15"/>
        <v>Kg</v>
      </c>
    </row>
    <row r="76" spans="2:17" s="969" customFormat="1" ht="30" customHeight="1">
      <c r="B76" s="1006"/>
      <c r="C76" s="670"/>
      <c r="D76" s="429"/>
      <c r="E76" s="430"/>
      <c r="F76" s="1005"/>
      <c r="G76" s="996"/>
      <c r="H76" s="997"/>
      <c r="I76" s="998"/>
      <c r="J76" s="999"/>
      <c r="K76" s="1000"/>
      <c r="L76" s="1001"/>
      <c r="M76" s="1002"/>
      <c r="N76" s="1003"/>
      <c r="O76" s="1001"/>
      <c r="P76" s="1002"/>
      <c r="Q76" s="1004"/>
    </row>
    <row r="77" spans="2:17" s="969" customFormat="1" ht="30" customHeight="1">
      <c r="B77" s="4403" t="s">
        <v>728</v>
      </c>
      <c r="C77" s="4404"/>
      <c r="D77" s="4404"/>
      <c r="E77" s="4404"/>
      <c r="F77" s="4404"/>
      <c r="G77" s="4404"/>
      <c r="H77" s="4404"/>
      <c r="I77" s="4404"/>
      <c r="J77" s="4404"/>
      <c r="K77" s="4404"/>
      <c r="L77" s="4404"/>
      <c r="M77" s="4404"/>
      <c r="N77" s="4404"/>
      <c r="O77" s="4404"/>
      <c r="P77" s="4404"/>
      <c r="Q77" s="4405"/>
    </row>
    <row r="78" spans="2:17" s="969" customFormat="1" ht="45.75" customHeight="1">
      <c r="B78" s="393" t="s">
        <v>204</v>
      </c>
      <c r="C78" s="394"/>
      <c r="D78" s="395" t="s">
        <v>206</v>
      </c>
      <c r="E78" s="396" t="s">
        <v>207</v>
      </c>
      <c r="F78" s="970" t="s">
        <v>205</v>
      </c>
      <c r="G78" s="396" t="s">
        <v>90</v>
      </c>
      <c r="H78" s="971" t="s">
        <v>208</v>
      </c>
      <c r="I78" s="972"/>
      <c r="J78" s="973" t="s">
        <v>499</v>
      </c>
      <c r="K78" s="974" t="s">
        <v>209</v>
      </c>
      <c r="L78" s="975"/>
      <c r="M78" s="974"/>
      <c r="N78" s="974"/>
      <c r="O78" s="976"/>
      <c r="P78" s="976"/>
      <c r="Q78" s="977"/>
    </row>
    <row r="79" spans="2:17" s="969" customFormat="1" ht="30" customHeight="1">
      <c r="B79" s="1007"/>
      <c r="C79" s="1008" t="s">
        <v>221</v>
      </c>
      <c r="D79" s="1009"/>
      <c r="E79" s="1010"/>
      <c r="F79" s="1011"/>
      <c r="G79" s="1012"/>
      <c r="H79" s="1013"/>
      <c r="I79" s="1013"/>
      <c r="J79" s="999"/>
      <c r="K79" s="1000"/>
      <c r="L79" s="1001">
        <f t="shared" si="22"/>
        <v>0</v>
      </c>
      <c r="M79" s="1014"/>
      <c r="N79" s="1015"/>
      <c r="O79" s="1016"/>
      <c r="P79" s="1014"/>
      <c r="Q79" s="1017"/>
    </row>
    <row r="80" spans="2:17" s="969" customFormat="1" ht="30" customHeight="1">
      <c r="B80" s="405"/>
      <c r="C80" s="398" t="s">
        <v>222</v>
      </c>
      <c r="D80" s="978">
        <v>2</v>
      </c>
      <c r="E80" s="979" t="s">
        <v>212</v>
      </c>
      <c r="F80" s="992">
        <v>0.1</v>
      </c>
      <c r="G80" s="400">
        <v>100</v>
      </c>
      <c r="H80" s="981">
        <f t="shared" ref="H80:H114" si="24">F80*G80</f>
        <v>10</v>
      </c>
      <c r="I80" s="982" t="str">
        <f t="shared" ref="I80:I114" si="25">E80</f>
        <v>Kg</v>
      </c>
      <c r="J80" s="983">
        <f t="shared" si="9"/>
        <v>20</v>
      </c>
      <c r="K80" s="984">
        <f>H80/D80</f>
        <v>5</v>
      </c>
      <c r="L80" s="985">
        <f t="shared" si="22"/>
        <v>5</v>
      </c>
      <c r="M80" s="986">
        <f t="shared" ref="M80:M114" si="26">H80-(L80*D80)</f>
        <v>0</v>
      </c>
      <c r="N80" s="987">
        <f t="shared" ref="N80:N114" si="27">IF(M80=0,0,E80)</f>
        <v>0</v>
      </c>
      <c r="O80" s="988">
        <f t="shared" ref="O80:O114" si="28">IF(M80=0,0,L80+1)</f>
        <v>0</v>
      </c>
      <c r="P80" s="986">
        <f t="shared" ref="P80:P114" si="29">IF(M80=0,0,H80-(O80*D80))</f>
        <v>0</v>
      </c>
      <c r="Q80" s="989">
        <f t="shared" ref="Q80:Q114" si="30">IF(P80=0,0,E80)</f>
        <v>0</v>
      </c>
    </row>
    <row r="81" spans="2:17" s="969" customFormat="1" ht="30" customHeight="1">
      <c r="B81" s="405"/>
      <c r="C81" s="398" t="s">
        <v>223</v>
      </c>
      <c r="D81" s="978">
        <v>50</v>
      </c>
      <c r="E81" s="979" t="s">
        <v>224</v>
      </c>
      <c r="F81" s="1018">
        <v>1</v>
      </c>
      <c r="G81" s="400">
        <v>100</v>
      </c>
      <c r="H81" s="981">
        <f t="shared" si="24"/>
        <v>100</v>
      </c>
      <c r="I81" s="982" t="str">
        <f t="shared" si="25"/>
        <v>merguez</v>
      </c>
      <c r="J81" s="983">
        <f t="shared" si="9"/>
        <v>50</v>
      </c>
      <c r="K81" s="984">
        <f>H81/D81</f>
        <v>2</v>
      </c>
      <c r="L81" s="985">
        <f t="shared" si="22"/>
        <v>2</v>
      </c>
      <c r="M81" s="986">
        <f t="shared" si="26"/>
        <v>0</v>
      </c>
      <c r="N81" s="987">
        <f t="shared" si="27"/>
        <v>0</v>
      </c>
      <c r="O81" s="988">
        <f t="shared" si="28"/>
        <v>0</v>
      </c>
      <c r="P81" s="986">
        <f t="shared" si="29"/>
        <v>0</v>
      </c>
      <c r="Q81" s="989">
        <f t="shared" si="30"/>
        <v>0</v>
      </c>
    </row>
    <row r="82" spans="2:17" s="969" customFormat="1" ht="30" customHeight="1">
      <c r="B82" s="405"/>
      <c r="C82" s="398" t="s">
        <v>225</v>
      </c>
      <c r="D82" s="978">
        <v>3</v>
      </c>
      <c r="E82" s="979" t="s">
        <v>212</v>
      </c>
      <c r="F82" s="992">
        <v>0.1</v>
      </c>
      <c r="G82" s="400">
        <v>100</v>
      </c>
      <c r="H82" s="981">
        <f t="shared" si="24"/>
        <v>10</v>
      </c>
      <c r="I82" s="982" t="str">
        <f t="shared" si="25"/>
        <v>Kg</v>
      </c>
      <c r="J82" s="983">
        <f t="shared" ref="J82:J101" si="31">D82/F82</f>
        <v>30</v>
      </c>
      <c r="K82" s="984">
        <f>H82/D82</f>
        <v>3.3333333333333335</v>
      </c>
      <c r="L82" s="985">
        <f t="shared" si="22"/>
        <v>3</v>
      </c>
      <c r="M82" s="986">
        <f t="shared" si="26"/>
        <v>1</v>
      </c>
      <c r="N82" s="987" t="str">
        <f t="shared" si="27"/>
        <v>Kg</v>
      </c>
      <c r="O82" s="988">
        <f t="shared" si="28"/>
        <v>4</v>
      </c>
      <c r="P82" s="986">
        <f t="shared" si="29"/>
        <v>-2</v>
      </c>
      <c r="Q82" s="989" t="str">
        <f t="shared" si="30"/>
        <v>Kg</v>
      </c>
    </row>
    <row r="83" spans="2:17" s="969" customFormat="1" ht="30" customHeight="1">
      <c r="B83" s="1006"/>
      <c r="C83" s="670"/>
      <c r="D83" s="429"/>
      <c r="E83" s="430"/>
      <c r="F83" s="1005"/>
      <c r="G83" s="996"/>
      <c r="H83" s="997"/>
      <c r="I83" s="998"/>
      <c r="J83" s="999"/>
      <c r="K83" s="1000"/>
      <c r="L83" s="1001"/>
      <c r="M83" s="1002"/>
      <c r="N83" s="1003"/>
      <c r="O83" s="1001"/>
      <c r="P83" s="1002"/>
      <c r="Q83" s="1004"/>
    </row>
    <row r="84" spans="2:17" s="969" customFormat="1" ht="30" customHeight="1">
      <c r="B84" s="4400" t="s">
        <v>727</v>
      </c>
      <c r="C84" s="4401"/>
      <c r="D84" s="4401"/>
      <c r="E84" s="4401"/>
      <c r="F84" s="4401"/>
      <c r="G84" s="4401"/>
      <c r="H84" s="4401"/>
      <c r="I84" s="4401"/>
      <c r="J84" s="4401"/>
      <c r="K84" s="4401"/>
      <c r="L84" s="4401"/>
      <c r="M84" s="4401"/>
      <c r="N84" s="4401"/>
      <c r="O84" s="4401"/>
      <c r="P84" s="4401"/>
      <c r="Q84" s="4402"/>
    </row>
    <row r="85" spans="2:17" s="969" customFormat="1" ht="45.75" customHeight="1">
      <c r="B85" s="393" t="s">
        <v>732</v>
      </c>
      <c r="C85" s="394"/>
      <c r="D85" s="395" t="s">
        <v>206</v>
      </c>
      <c r="E85" s="396" t="s">
        <v>207</v>
      </c>
      <c r="F85" s="970" t="s">
        <v>205</v>
      </c>
      <c r="G85" s="396" t="s">
        <v>90</v>
      </c>
      <c r="H85" s="971" t="s">
        <v>208</v>
      </c>
      <c r="I85" s="972"/>
      <c r="J85" s="973" t="s">
        <v>499</v>
      </c>
      <c r="K85" s="974" t="s">
        <v>209</v>
      </c>
      <c r="L85" s="975"/>
      <c r="M85" s="974"/>
      <c r="N85" s="974"/>
      <c r="O85" s="976"/>
      <c r="P85" s="976"/>
      <c r="Q85" s="977"/>
    </row>
    <row r="86" spans="2:17" s="969" customFormat="1" ht="42" customHeight="1">
      <c r="B86" s="4398" t="s">
        <v>1440</v>
      </c>
      <c r="C86" s="4399"/>
      <c r="D86" s="978">
        <v>6.3</v>
      </c>
      <c r="E86" s="979" t="s">
        <v>134</v>
      </c>
      <c r="F86" s="1019">
        <v>0.15</v>
      </c>
      <c r="G86" s="400">
        <v>100</v>
      </c>
      <c r="H86" s="981">
        <f t="shared" si="24"/>
        <v>15</v>
      </c>
      <c r="I86" s="982" t="str">
        <f t="shared" si="25"/>
        <v>L</v>
      </c>
      <c r="J86" s="983">
        <f t="shared" si="31"/>
        <v>42</v>
      </c>
      <c r="K86" s="984">
        <f t="shared" ref="K86:K101" si="32">H86/D86</f>
        <v>2.3809523809523809</v>
      </c>
      <c r="L86" s="985">
        <f t="shared" si="22"/>
        <v>2</v>
      </c>
      <c r="M86" s="986">
        <f t="shared" si="26"/>
        <v>2.4000000000000004</v>
      </c>
      <c r="N86" s="987" t="str">
        <f t="shared" si="27"/>
        <v>L</v>
      </c>
      <c r="O86" s="988">
        <f t="shared" si="28"/>
        <v>3</v>
      </c>
      <c r="P86" s="986">
        <f t="shared" si="29"/>
        <v>-3.8999999999999986</v>
      </c>
      <c r="Q86" s="989" t="str">
        <f t="shared" si="30"/>
        <v>L</v>
      </c>
    </row>
    <row r="87" spans="2:17" s="969" customFormat="1" ht="42" customHeight="1">
      <c r="B87" s="4398" t="s">
        <v>1441</v>
      </c>
      <c r="C87" s="4399"/>
      <c r="D87" s="978">
        <v>11.7</v>
      </c>
      <c r="E87" s="979" t="s">
        <v>134</v>
      </c>
      <c r="F87" s="1019">
        <v>0.15</v>
      </c>
      <c r="G87" s="400">
        <v>100</v>
      </c>
      <c r="H87" s="981">
        <f t="shared" si="24"/>
        <v>15</v>
      </c>
      <c r="I87" s="982" t="str">
        <f t="shared" si="25"/>
        <v>L</v>
      </c>
      <c r="J87" s="983">
        <f t="shared" si="31"/>
        <v>78</v>
      </c>
      <c r="K87" s="984">
        <f t="shared" si="32"/>
        <v>1.2820512820512822</v>
      </c>
      <c r="L87" s="985">
        <f t="shared" si="22"/>
        <v>1</v>
      </c>
      <c r="M87" s="986">
        <f t="shared" si="26"/>
        <v>3.3000000000000007</v>
      </c>
      <c r="N87" s="987" t="str">
        <f t="shared" si="27"/>
        <v>L</v>
      </c>
      <c r="O87" s="988">
        <f t="shared" si="28"/>
        <v>2</v>
      </c>
      <c r="P87" s="986">
        <f t="shared" si="29"/>
        <v>-8.3999999999999986</v>
      </c>
      <c r="Q87" s="989" t="str">
        <f t="shared" si="30"/>
        <v>L</v>
      </c>
    </row>
    <row r="88" spans="2:17" s="969" customFormat="1" ht="42" customHeight="1">
      <c r="B88" s="4398" t="s">
        <v>1442</v>
      </c>
      <c r="C88" s="4399"/>
      <c r="D88" s="978">
        <v>19</v>
      </c>
      <c r="E88" s="979" t="s">
        <v>134</v>
      </c>
      <c r="F88" s="1019">
        <v>0.15</v>
      </c>
      <c r="G88" s="400">
        <v>100</v>
      </c>
      <c r="H88" s="981">
        <f t="shared" si="24"/>
        <v>15</v>
      </c>
      <c r="I88" s="982" t="str">
        <f t="shared" si="25"/>
        <v>L</v>
      </c>
      <c r="J88" s="983">
        <f t="shared" si="31"/>
        <v>126.66666666666667</v>
      </c>
      <c r="K88" s="984">
        <f t="shared" si="32"/>
        <v>0.78947368421052633</v>
      </c>
      <c r="L88" s="985">
        <f t="shared" si="22"/>
        <v>0</v>
      </c>
      <c r="M88" s="986">
        <f t="shared" si="26"/>
        <v>15</v>
      </c>
      <c r="N88" s="987" t="str">
        <f t="shared" si="27"/>
        <v>L</v>
      </c>
      <c r="O88" s="988">
        <f t="shared" si="28"/>
        <v>1</v>
      </c>
      <c r="P88" s="986">
        <f t="shared" si="29"/>
        <v>-4</v>
      </c>
      <c r="Q88" s="989" t="str">
        <f t="shared" si="30"/>
        <v>L</v>
      </c>
    </row>
    <row r="89" spans="2:17" s="969" customFormat="1" ht="42" customHeight="1">
      <c r="B89" s="4398" t="s">
        <v>1443</v>
      </c>
      <c r="C89" s="4399"/>
      <c r="D89" s="978">
        <v>23.2</v>
      </c>
      <c r="E89" s="979" t="s">
        <v>134</v>
      </c>
      <c r="F89" s="1019">
        <v>0.15</v>
      </c>
      <c r="G89" s="400">
        <v>100</v>
      </c>
      <c r="H89" s="981">
        <f t="shared" si="24"/>
        <v>15</v>
      </c>
      <c r="I89" s="982" t="str">
        <f t="shared" si="25"/>
        <v>L</v>
      </c>
      <c r="J89" s="983">
        <f t="shared" si="31"/>
        <v>154.66666666666666</v>
      </c>
      <c r="K89" s="984">
        <f t="shared" si="32"/>
        <v>0.64655172413793105</v>
      </c>
      <c r="L89" s="985">
        <f t="shared" si="22"/>
        <v>0</v>
      </c>
      <c r="M89" s="986">
        <f t="shared" si="26"/>
        <v>15</v>
      </c>
      <c r="N89" s="987" t="str">
        <f t="shared" si="27"/>
        <v>L</v>
      </c>
      <c r="O89" s="988">
        <f t="shared" si="28"/>
        <v>1</v>
      </c>
      <c r="P89" s="986">
        <f t="shared" si="29"/>
        <v>-8.1999999999999993</v>
      </c>
      <c r="Q89" s="989" t="str">
        <f t="shared" si="30"/>
        <v>L</v>
      </c>
    </row>
    <row r="90" spans="2:17" s="969" customFormat="1" ht="42" customHeight="1">
      <c r="B90" s="4398" t="s">
        <v>1444</v>
      </c>
      <c r="C90" s="4399"/>
      <c r="D90" s="978">
        <v>2.8</v>
      </c>
      <c r="E90" s="979" t="s">
        <v>134</v>
      </c>
      <c r="F90" s="1019">
        <v>0.15</v>
      </c>
      <c r="G90" s="400">
        <v>100</v>
      </c>
      <c r="H90" s="981">
        <f t="shared" si="24"/>
        <v>15</v>
      </c>
      <c r="I90" s="982" t="str">
        <f t="shared" si="25"/>
        <v>L</v>
      </c>
      <c r="J90" s="983">
        <f t="shared" si="31"/>
        <v>18.666666666666668</v>
      </c>
      <c r="K90" s="984">
        <f t="shared" si="32"/>
        <v>5.3571428571428577</v>
      </c>
      <c r="L90" s="985">
        <f t="shared" si="22"/>
        <v>5</v>
      </c>
      <c r="M90" s="986">
        <f t="shared" si="26"/>
        <v>1</v>
      </c>
      <c r="N90" s="987" t="str">
        <f t="shared" si="27"/>
        <v>L</v>
      </c>
      <c r="O90" s="988">
        <f t="shared" si="28"/>
        <v>6</v>
      </c>
      <c r="P90" s="986">
        <f t="shared" si="29"/>
        <v>-1.7999999999999972</v>
      </c>
      <c r="Q90" s="989" t="str">
        <f t="shared" si="30"/>
        <v>L</v>
      </c>
    </row>
    <row r="91" spans="2:17" s="969" customFormat="1" ht="42" customHeight="1">
      <c r="B91" s="4398" t="s">
        <v>1445</v>
      </c>
      <c r="C91" s="4399"/>
      <c r="D91" s="978">
        <v>5</v>
      </c>
      <c r="E91" s="979" t="s">
        <v>134</v>
      </c>
      <c r="F91" s="1019">
        <v>0.15</v>
      </c>
      <c r="G91" s="400">
        <v>100</v>
      </c>
      <c r="H91" s="981">
        <f t="shared" si="24"/>
        <v>15</v>
      </c>
      <c r="I91" s="982" t="str">
        <f t="shared" si="25"/>
        <v>L</v>
      </c>
      <c r="J91" s="983">
        <f t="shared" si="31"/>
        <v>33.333333333333336</v>
      </c>
      <c r="K91" s="984">
        <f t="shared" si="32"/>
        <v>3</v>
      </c>
      <c r="L91" s="985">
        <f t="shared" si="22"/>
        <v>3</v>
      </c>
      <c r="M91" s="986">
        <f t="shared" si="26"/>
        <v>0</v>
      </c>
      <c r="N91" s="987">
        <f t="shared" si="27"/>
        <v>0</v>
      </c>
      <c r="O91" s="988">
        <f t="shared" si="28"/>
        <v>0</v>
      </c>
      <c r="P91" s="986">
        <f t="shared" si="29"/>
        <v>0</v>
      </c>
      <c r="Q91" s="989">
        <f t="shared" si="30"/>
        <v>0</v>
      </c>
    </row>
    <row r="92" spans="2:17" s="969" customFormat="1" ht="42" customHeight="1">
      <c r="B92" s="4398" t="s">
        <v>1446</v>
      </c>
      <c r="C92" s="4399"/>
      <c r="D92" s="978">
        <v>2.8</v>
      </c>
      <c r="E92" s="979" t="s">
        <v>134</v>
      </c>
      <c r="F92" s="1019">
        <v>0.15</v>
      </c>
      <c r="G92" s="400">
        <v>100</v>
      </c>
      <c r="H92" s="981">
        <f t="shared" si="24"/>
        <v>15</v>
      </c>
      <c r="I92" s="982" t="str">
        <f t="shared" si="25"/>
        <v>L</v>
      </c>
      <c r="J92" s="983">
        <f t="shared" si="31"/>
        <v>18.666666666666668</v>
      </c>
      <c r="K92" s="984">
        <f t="shared" si="32"/>
        <v>5.3571428571428577</v>
      </c>
      <c r="L92" s="985">
        <f t="shared" si="22"/>
        <v>5</v>
      </c>
      <c r="M92" s="986">
        <f t="shared" si="26"/>
        <v>1</v>
      </c>
      <c r="N92" s="987" t="str">
        <f t="shared" si="27"/>
        <v>L</v>
      </c>
      <c r="O92" s="988">
        <f t="shared" si="28"/>
        <v>6</v>
      </c>
      <c r="P92" s="986">
        <f t="shared" si="29"/>
        <v>-1.7999999999999972</v>
      </c>
      <c r="Q92" s="989" t="str">
        <f t="shared" si="30"/>
        <v>L</v>
      </c>
    </row>
    <row r="93" spans="2:17" s="969" customFormat="1" ht="42" customHeight="1">
      <c r="B93" s="4398" t="s">
        <v>1447</v>
      </c>
      <c r="C93" s="4399"/>
      <c r="D93" s="978">
        <v>5</v>
      </c>
      <c r="E93" s="979" t="s">
        <v>134</v>
      </c>
      <c r="F93" s="1019">
        <v>0.15</v>
      </c>
      <c r="G93" s="400">
        <v>100</v>
      </c>
      <c r="H93" s="981">
        <f t="shared" si="24"/>
        <v>15</v>
      </c>
      <c r="I93" s="982" t="str">
        <f t="shared" si="25"/>
        <v>L</v>
      </c>
      <c r="J93" s="983">
        <f t="shared" si="31"/>
        <v>33.333333333333336</v>
      </c>
      <c r="K93" s="984">
        <f t="shared" si="32"/>
        <v>3</v>
      </c>
      <c r="L93" s="985">
        <f t="shared" si="22"/>
        <v>3</v>
      </c>
      <c r="M93" s="986">
        <f t="shared" si="26"/>
        <v>0</v>
      </c>
      <c r="N93" s="987">
        <f t="shared" si="27"/>
        <v>0</v>
      </c>
      <c r="O93" s="988">
        <f t="shared" si="28"/>
        <v>0</v>
      </c>
      <c r="P93" s="986">
        <f t="shared" si="29"/>
        <v>0</v>
      </c>
      <c r="Q93" s="989">
        <f t="shared" si="30"/>
        <v>0</v>
      </c>
    </row>
    <row r="94" spans="2:17" s="969" customFormat="1" ht="42" customHeight="1">
      <c r="B94" s="4398" t="s">
        <v>1448</v>
      </c>
      <c r="C94" s="4399"/>
      <c r="D94" s="978">
        <v>8.1999999999999993</v>
      </c>
      <c r="E94" s="979" t="s">
        <v>134</v>
      </c>
      <c r="F94" s="1019">
        <v>0.15</v>
      </c>
      <c r="G94" s="400">
        <v>100</v>
      </c>
      <c r="H94" s="981">
        <f t="shared" si="24"/>
        <v>15</v>
      </c>
      <c r="I94" s="982" t="str">
        <f t="shared" si="25"/>
        <v>L</v>
      </c>
      <c r="J94" s="983">
        <f t="shared" si="31"/>
        <v>54.666666666666664</v>
      </c>
      <c r="K94" s="984">
        <f t="shared" si="32"/>
        <v>1.8292682926829269</v>
      </c>
      <c r="L94" s="985">
        <f t="shared" si="22"/>
        <v>1</v>
      </c>
      <c r="M94" s="986">
        <f t="shared" si="26"/>
        <v>6.8000000000000007</v>
      </c>
      <c r="N94" s="987" t="str">
        <f t="shared" si="27"/>
        <v>L</v>
      </c>
      <c r="O94" s="988">
        <f t="shared" si="28"/>
        <v>2</v>
      </c>
      <c r="P94" s="986">
        <f t="shared" si="29"/>
        <v>-1.3999999999999986</v>
      </c>
      <c r="Q94" s="989" t="str">
        <f t="shared" si="30"/>
        <v>L</v>
      </c>
    </row>
    <row r="95" spans="2:17" s="969" customFormat="1" ht="42" customHeight="1">
      <c r="B95" s="4398" t="s">
        <v>1449</v>
      </c>
      <c r="C95" s="4399"/>
      <c r="D95" s="978">
        <v>10.9</v>
      </c>
      <c r="E95" s="979" t="s">
        <v>134</v>
      </c>
      <c r="F95" s="1019">
        <v>0.15</v>
      </c>
      <c r="G95" s="400">
        <v>100</v>
      </c>
      <c r="H95" s="981">
        <f t="shared" si="24"/>
        <v>15</v>
      </c>
      <c r="I95" s="982" t="str">
        <f t="shared" si="25"/>
        <v>L</v>
      </c>
      <c r="J95" s="983">
        <f t="shared" si="31"/>
        <v>72.666666666666671</v>
      </c>
      <c r="K95" s="984">
        <f t="shared" si="32"/>
        <v>1.3761467889908257</v>
      </c>
      <c r="L95" s="985">
        <f t="shared" ref="L95:L114" si="33">IF(H95=0,0,INT(H95/D95))</f>
        <v>1</v>
      </c>
      <c r="M95" s="986">
        <f t="shared" si="26"/>
        <v>4.0999999999999996</v>
      </c>
      <c r="N95" s="987" t="str">
        <f t="shared" si="27"/>
        <v>L</v>
      </c>
      <c r="O95" s="988">
        <f t="shared" si="28"/>
        <v>2</v>
      </c>
      <c r="P95" s="986">
        <f t="shared" si="29"/>
        <v>-6.8000000000000007</v>
      </c>
      <c r="Q95" s="989" t="str">
        <f t="shared" si="30"/>
        <v>L</v>
      </c>
    </row>
    <row r="96" spans="2:17" s="969" customFormat="1" ht="42" customHeight="1">
      <c r="B96" s="4398" t="s">
        <v>1450</v>
      </c>
      <c r="C96" s="4399"/>
      <c r="D96" s="978">
        <v>2.2000000000000002</v>
      </c>
      <c r="E96" s="979" t="s">
        <v>134</v>
      </c>
      <c r="F96" s="1019">
        <v>0.15</v>
      </c>
      <c r="G96" s="400">
        <v>100</v>
      </c>
      <c r="H96" s="981">
        <f t="shared" si="24"/>
        <v>15</v>
      </c>
      <c r="I96" s="982" t="str">
        <f t="shared" si="25"/>
        <v>L</v>
      </c>
      <c r="J96" s="983">
        <f t="shared" si="31"/>
        <v>14.666666666666668</v>
      </c>
      <c r="K96" s="984">
        <f t="shared" si="32"/>
        <v>6.8181818181818175</v>
      </c>
      <c r="L96" s="985">
        <f t="shared" si="33"/>
        <v>6</v>
      </c>
      <c r="M96" s="986">
        <f t="shared" si="26"/>
        <v>1.7999999999999989</v>
      </c>
      <c r="N96" s="987" t="str">
        <f t="shared" si="27"/>
        <v>L</v>
      </c>
      <c r="O96" s="988">
        <f t="shared" si="28"/>
        <v>7</v>
      </c>
      <c r="P96" s="986">
        <f t="shared" si="29"/>
        <v>-0.40000000000000213</v>
      </c>
      <c r="Q96" s="989" t="str">
        <f t="shared" si="30"/>
        <v>L</v>
      </c>
    </row>
    <row r="97" spans="2:17" s="969" customFormat="1" ht="42" customHeight="1">
      <c r="B97" s="4398" t="s">
        <v>1451</v>
      </c>
      <c r="C97" s="4399"/>
      <c r="D97" s="978">
        <v>3.7</v>
      </c>
      <c r="E97" s="979" t="s">
        <v>134</v>
      </c>
      <c r="F97" s="1019">
        <v>0.15</v>
      </c>
      <c r="G97" s="400">
        <v>100</v>
      </c>
      <c r="H97" s="981">
        <f t="shared" si="24"/>
        <v>15</v>
      </c>
      <c r="I97" s="982" t="str">
        <f t="shared" si="25"/>
        <v>L</v>
      </c>
      <c r="J97" s="983">
        <f t="shared" si="31"/>
        <v>24.666666666666668</v>
      </c>
      <c r="K97" s="984">
        <f t="shared" si="32"/>
        <v>4.0540540540540535</v>
      </c>
      <c r="L97" s="985">
        <f t="shared" si="33"/>
        <v>4</v>
      </c>
      <c r="M97" s="986">
        <f t="shared" si="26"/>
        <v>0.19999999999999929</v>
      </c>
      <c r="N97" s="987" t="str">
        <f t="shared" si="27"/>
        <v>L</v>
      </c>
      <c r="O97" s="988">
        <f t="shared" si="28"/>
        <v>5</v>
      </c>
      <c r="P97" s="986">
        <f t="shared" si="29"/>
        <v>-3.5</v>
      </c>
      <c r="Q97" s="989" t="str">
        <f t="shared" si="30"/>
        <v>L</v>
      </c>
    </row>
    <row r="98" spans="2:17" s="969" customFormat="1" ht="42" customHeight="1">
      <c r="B98" s="4398" t="s">
        <v>1452</v>
      </c>
      <c r="C98" s="4399"/>
      <c r="D98" s="978">
        <v>5.7</v>
      </c>
      <c r="E98" s="979" t="s">
        <v>134</v>
      </c>
      <c r="F98" s="1019">
        <v>0.15</v>
      </c>
      <c r="G98" s="400">
        <v>100</v>
      </c>
      <c r="H98" s="981">
        <f t="shared" si="24"/>
        <v>15</v>
      </c>
      <c r="I98" s="982" t="str">
        <f t="shared" si="25"/>
        <v>L</v>
      </c>
      <c r="J98" s="983">
        <f t="shared" si="31"/>
        <v>38</v>
      </c>
      <c r="K98" s="984">
        <f t="shared" si="32"/>
        <v>2.6315789473684208</v>
      </c>
      <c r="L98" s="985">
        <f t="shared" si="33"/>
        <v>2</v>
      </c>
      <c r="M98" s="986">
        <f t="shared" si="26"/>
        <v>3.5999999999999996</v>
      </c>
      <c r="N98" s="987" t="str">
        <f t="shared" si="27"/>
        <v>L</v>
      </c>
      <c r="O98" s="988">
        <f t="shared" si="28"/>
        <v>3</v>
      </c>
      <c r="P98" s="986">
        <f t="shared" si="29"/>
        <v>-2.1000000000000014</v>
      </c>
      <c r="Q98" s="989" t="str">
        <f t="shared" si="30"/>
        <v>L</v>
      </c>
    </row>
    <row r="99" spans="2:17" s="969" customFormat="1" ht="42" customHeight="1">
      <c r="B99" s="4398" t="s">
        <v>1453</v>
      </c>
      <c r="C99" s="4399"/>
      <c r="D99" s="978">
        <v>1.5</v>
      </c>
      <c r="E99" s="979" t="s">
        <v>134</v>
      </c>
      <c r="F99" s="1019">
        <v>0.15</v>
      </c>
      <c r="G99" s="400">
        <v>100</v>
      </c>
      <c r="H99" s="981">
        <f t="shared" si="24"/>
        <v>15</v>
      </c>
      <c r="I99" s="982" t="str">
        <f t="shared" si="25"/>
        <v>L</v>
      </c>
      <c r="J99" s="983">
        <f t="shared" si="31"/>
        <v>10</v>
      </c>
      <c r="K99" s="984">
        <f t="shared" si="32"/>
        <v>10</v>
      </c>
      <c r="L99" s="985">
        <f t="shared" si="33"/>
        <v>10</v>
      </c>
      <c r="M99" s="986">
        <f t="shared" si="26"/>
        <v>0</v>
      </c>
      <c r="N99" s="987">
        <f t="shared" si="27"/>
        <v>0</v>
      </c>
      <c r="O99" s="988">
        <f t="shared" si="28"/>
        <v>0</v>
      </c>
      <c r="P99" s="986">
        <f t="shared" si="29"/>
        <v>0</v>
      </c>
      <c r="Q99" s="989">
        <f t="shared" si="30"/>
        <v>0</v>
      </c>
    </row>
    <row r="100" spans="2:17" s="969" customFormat="1" ht="42" customHeight="1">
      <c r="B100" s="4398" t="s">
        <v>1454</v>
      </c>
      <c r="C100" s="4399"/>
      <c r="D100" s="978">
        <v>2.5</v>
      </c>
      <c r="E100" s="979" t="s">
        <v>134</v>
      </c>
      <c r="F100" s="1019">
        <v>0.15</v>
      </c>
      <c r="G100" s="400">
        <v>100</v>
      </c>
      <c r="H100" s="981">
        <f t="shared" si="24"/>
        <v>15</v>
      </c>
      <c r="I100" s="982" t="str">
        <f t="shared" si="25"/>
        <v>L</v>
      </c>
      <c r="J100" s="983">
        <f t="shared" si="31"/>
        <v>16.666666666666668</v>
      </c>
      <c r="K100" s="984">
        <f t="shared" si="32"/>
        <v>6</v>
      </c>
      <c r="L100" s="985">
        <f t="shared" si="33"/>
        <v>6</v>
      </c>
      <c r="M100" s="986">
        <f t="shared" si="26"/>
        <v>0</v>
      </c>
      <c r="N100" s="987">
        <f t="shared" si="27"/>
        <v>0</v>
      </c>
      <c r="O100" s="988">
        <f t="shared" si="28"/>
        <v>0</v>
      </c>
      <c r="P100" s="986">
        <f t="shared" si="29"/>
        <v>0</v>
      </c>
      <c r="Q100" s="989">
        <f t="shared" si="30"/>
        <v>0</v>
      </c>
    </row>
    <row r="101" spans="2:17" s="969" customFormat="1" ht="42" customHeight="1">
      <c r="B101" s="4398" t="s">
        <v>1455</v>
      </c>
      <c r="C101" s="4399"/>
      <c r="D101" s="978">
        <v>3.8</v>
      </c>
      <c r="E101" s="979" t="s">
        <v>134</v>
      </c>
      <c r="F101" s="1019">
        <v>0.15</v>
      </c>
      <c r="G101" s="400">
        <v>100</v>
      </c>
      <c r="H101" s="981">
        <f t="shared" si="24"/>
        <v>15</v>
      </c>
      <c r="I101" s="982" t="str">
        <f t="shared" si="25"/>
        <v>L</v>
      </c>
      <c r="J101" s="983">
        <f t="shared" si="31"/>
        <v>25.333333333333332</v>
      </c>
      <c r="K101" s="984">
        <f t="shared" si="32"/>
        <v>3.9473684210526319</v>
      </c>
      <c r="L101" s="985">
        <f t="shared" si="33"/>
        <v>3</v>
      </c>
      <c r="M101" s="986">
        <f t="shared" si="26"/>
        <v>3.6000000000000014</v>
      </c>
      <c r="N101" s="987" t="str">
        <f t="shared" si="27"/>
        <v>L</v>
      </c>
      <c r="O101" s="988">
        <f t="shared" si="28"/>
        <v>4</v>
      </c>
      <c r="P101" s="986">
        <f t="shared" si="29"/>
        <v>-0.19999999999999929</v>
      </c>
      <c r="Q101" s="989" t="str">
        <f t="shared" si="30"/>
        <v>L</v>
      </c>
    </row>
    <row r="102" spans="2:17" s="969" customFormat="1" ht="30" customHeight="1">
      <c r="B102" s="405"/>
      <c r="C102" s="398"/>
      <c r="D102" s="978"/>
      <c r="E102" s="979"/>
      <c r="F102" s="980"/>
      <c r="G102" s="400"/>
      <c r="H102" s="981">
        <f t="shared" si="24"/>
        <v>0</v>
      </c>
      <c r="I102" s="982">
        <f t="shared" si="25"/>
        <v>0</v>
      </c>
      <c r="J102" s="983"/>
      <c r="K102" s="984"/>
      <c r="L102" s="985">
        <f t="shared" si="33"/>
        <v>0</v>
      </c>
      <c r="M102" s="986">
        <f t="shared" si="26"/>
        <v>0</v>
      </c>
      <c r="N102" s="987">
        <f t="shared" si="27"/>
        <v>0</v>
      </c>
      <c r="O102" s="988">
        <f t="shared" si="28"/>
        <v>0</v>
      </c>
      <c r="P102" s="986">
        <f t="shared" si="29"/>
        <v>0</v>
      </c>
      <c r="Q102" s="989">
        <f t="shared" si="30"/>
        <v>0</v>
      </c>
    </row>
    <row r="103" spans="2:17" s="969" customFormat="1" ht="30" customHeight="1">
      <c r="B103" s="405"/>
      <c r="C103" s="398"/>
      <c r="D103" s="978"/>
      <c r="E103" s="979"/>
      <c r="F103" s="980"/>
      <c r="G103" s="400"/>
      <c r="H103" s="981">
        <f t="shared" si="24"/>
        <v>0</v>
      </c>
      <c r="I103" s="982">
        <f t="shared" si="25"/>
        <v>0</v>
      </c>
      <c r="J103" s="983"/>
      <c r="K103" s="984"/>
      <c r="L103" s="985">
        <f t="shared" si="33"/>
        <v>0</v>
      </c>
      <c r="M103" s="1020">
        <f t="shared" si="26"/>
        <v>0</v>
      </c>
      <c r="N103" s="987">
        <f t="shared" si="27"/>
        <v>0</v>
      </c>
      <c r="O103" s="988">
        <f t="shared" si="28"/>
        <v>0</v>
      </c>
      <c r="P103" s="986">
        <f t="shared" si="29"/>
        <v>0</v>
      </c>
      <c r="Q103" s="989">
        <f t="shared" si="30"/>
        <v>0</v>
      </c>
    </row>
    <row r="104" spans="2:17" s="969" customFormat="1" ht="30" customHeight="1">
      <c r="B104" s="405"/>
      <c r="C104" s="398"/>
      <c r="D104" s="978"/>
      <c r="E104" s="979"/>
      <c r="F104" s="980"/>
      <c r="G104" s="400"/>
      <c r="H104" s="981">
        <f t="shared" si="24"/>
        <v>0</v>
      </c>
      <c r="I104" s="982">
        <f t="shared" si="25"/>
        <v>0</v>
      </c>
      <c r="J104" s="983"/>
      <c r="K104" s="984"/>
      <c r="L104" s="985">
        <f t="shared" si="33"/>
        <v>0</v>
      </c>
      <c r="M104" s="1020">
        <f t="shared" si="26"/>
        <v>0</v>
      </c>
      <c r="N104" s="987">
        <f t="shared" si="27"/>
        <v>0</v>
      </c>
      <c r="O104" s="988">
        <f t="shared" si="28"/>
        <v>0</v>
      </c>
      <c r="P104" s="986">
        <f t="shared" si="29"/>
        <v>0</v>
      </c>
      <c r="Q104" s="989">
        <f t="shared" si="30"/>
        <v>0</v>
      </c>
    </row>
    <row r="105" spans="2:17" s="969" customFormat="1" ht="30" customHeight="1">
      <c r="B105" s="405"/>
      <c r="C105" s="398"/>
      <c r="D105" s="978"/>
      <c r="E105" s="979"/>
      <c r="F105" s="980"/>
      <c r="G105" s="400"/>
      <c r="H105" s="981">
        <f t="shared" si="24"/>
        <v>0</v>
      </c>
      <c r="I105" s="982">
        <f t="shared" si="25"/>
        <v>0</v>
      </c>
      <c r="J105" s="983"/>
      <c r="K105" s="984"/>
      <c r="L105" s="985">
        <f t="shared" si="33"/>
        <v>0</v>
      </c>
      <c r="M105" s="1020">
        <f t="shared" si="26"/>
        <v>0</v>
      </c>
      <c r="N105" s="987">
        <f t="shared" si="27"/>
        <v>0</v>
      </c>
      <c r="O105" s="988">
        <f t="shared" si="28"/>
        <v>0</v>
      </c>
      <c r="P105" s="986">
        <f t="shared" si="29"/>
        <v>0</v>
      </c>
      <c r="Q105" s="989">
        <f t="shared" si="30"/>
        <v>0</v>
      </c>
    </row>
    <row r="106" spans="2:17" s="969" customFormat="1" ht="30" customHeight="1">
      <c r="B106" s="405"/>
      <c r="C106" s="398"/>
      <c r="D106" s="978"/>
      <c r="E106" s="979"/>
      <c r="F106" s="980"/>
      <c r="G106" s="400"/>
      <c r="H106" s="981">
        <f t="shared" si="24"/>
        <v>0</v>
      </c>
      <c r="I106" s="982">
        <f t="shared" si="25"/>
        <v>0</v>
      </c>
      <c r="J106" s="983"/>
      <c r="K106" s="984"/>
      <c r="L106" s="985">
        <f t="shared" si="33"/>
        <v>0</v>
      </c>
      <c r="M106" s="1020">
        <f t="shared" si="26"/>
        <v>0</v>
      </c>
      <c r="N106" s="987">
        <f t="shared" si="27"/>
        <v>0</v>
      </c>
      <c r="O106" s="988">
        <f t="shared" si="28"/>
        <v>0</v>
      </c>
      <c r="P106" s="1020">
        <f t="shared" si="29"/>
        <v>0</v>
      </c>
      <c r="Q106" s="989">
        <f t="shared" si="30"/>
        <v>0</v>
      </c>
    </row>
    <row r="107" spans="2:17" s="969" customFormat="1" ht="30" customHeight="1">
      <c r="B107" s="405"/>
      <c r="C107" s="398"/>
      <c r="D107" s="978"/>
      <c r="E107" s="979"/>
      <c r="F107" s="980"/>
      <c r="G107" s="400"/>
      <c r="H107" s="981">
        <f t="shared" si="24"/>
        <v>0</v>
      </c>
      <c r="I107" s="982">
        <f t="shared" si="25"/>
        <v>0</v>
      </c>
      <c r="J107" s="983"/>
      <c r="K107" s="984"/>
      <c r="L107" s="985">
        <f t="shared" si="33"/>
        <v>0</v>
      </c>
      <c r="M107" s="1020">
        <f t="shared" si="26"/>
        <v>0</v>
      </c>
      <c r="N107" s="987">
        <f t="shared" si="27"/>
        <v>0</v>
      </c>
      <c r="O107" s="988">
        <f t="shared" si="28"/>
        <v>0</v>
      </c>
      <c r="P107" s="1020">
        <f t="shared" si="29"/>
        <v>0</v>
      </c>
      <c r="Q107" s="989">
        <f t="shared" si="30"/>
        <v>0</v>
      </c>
    </row>
    <row r="108" spans="2:17" s="969" customFormat="1" ht="30" customHeight="1">
      <c r="B108" s="405"/>
      <c r="C108" s="398"/>
      <c r="D108" s="978"/>
      <c r="E108" s="979"/>
      <c r="F108" s="980"/>
      <c r="G108" s="400"/>
      <c r="H108" s="981">
        <f t="shared" si="24"/>
        <v>0</v>
      </c>
      <c r="I108" s="982">
        <f t="shared" si="25"/>
        <v>0</v>
      </c>
      <c r="J108" s="983"/>
      <c r="K108" s="984"/>
      <c r="L108" s="985">
        <f t="shared" si="33"/>
        <v>0</v>
      </c>
      <c r="M108" s="1020">
        <f t="shared" si="26"/>
        <v>0</v>
      </c>
      <c r="N108" s="987">
        <f t="shared" si="27"/>
        <v>0</v>
      </c>
      <c r="O108" s="988">
        <f t="shared" si="28"/>
        <v>0</v>
      </c>
      <c r="P108" s="1020">
        <f t="shared" si="29"/>
        <v>0</v>
      </c>
      <c r="Q108" s="989">
        <f t="shared" si="30"/>
        <v>0</v>
      </c>
    </row>
    <row r="109" spans="2:17" s="969" customFormat="1" ht="30" customHeight="1">
      <c r="B109" s="405"/>
      <c r="C109" s="398"/>
      <c r="D109" s="978"/>
      <c r="E109" s="979"/>
      <c r="F109" s="980"/>
      <c r="G109" s="400"/>
      <c r="H109" s="981">
        <f t="shared" si="24"/>
        <v>0</v>
      </c>
      <c r="I109" s="982">
        <f t="shared" si="25"/>
        <v>0</v>
      </c>
      <c r="J109" s="983"/>
      <c r="K109" s="984"/>
      <c r="L109" s="985">
        <f t="shared" si="33"/>
        <v>0</v>
      </c>
      <c r="M109" s="1020">
        <f t="shared" si="26"/>
        <v>0</v>
      </c>
      <c r="N109" s="987">
        <f t="shared" si="27"/>
        <v>0</v>
      </c>
      <c r="O109" s="988">
        <f t="shared" si="28"/>
        <v>0</v>
      </c>
      <c r="P109" s="1020">
        <f t="shared" si="29"/>
        <v>0</v>
      </c>
      <c r="Q109" s="989">
        <f t="shared" si="30"/>
        <v>0</v>
      </c>
    </row>
    <row r="110" spans="2:17" s="969" customFormat="1" ht="30" customHeight="1">
      <c r="B110" s="405"/>
      <c r="C110" s="398"/>
      <c r="D110" s="978"/>
      <c r="E110" s="979"/>
      <c r="F110" s="980"/>
      <c r="G110" s="400"/>
      <c r="H110" s="981">
        <f t="shared" si="24"/>
        <v>0</v>
      </c>
      <c r="I110" s="982">
        <f t="shared" si="25"/>
        <v>0</v>
      </c>
      <c r="J110" s="983"/>
      <c r="K110" s="984"/>
      <c r="L110" s="985">
        <f t="shared" si="33"/>
        <v>0</v>
      </c>
      <c r="M110" s="1020">
        <f t="shared" si="26"/>
        <v>0</v>
      </c>
      <c r="N110" s="987">
        <f t="shared" si="27"/>
        <v>0</v>
      </c>
      <c r="O110" s="988">
        <f t="shared" si="28"/>
        <v>0</v>
      </c>
      <c r="P110" s="1020">
        <f t="shared" si="29"/>
        <v>0</v>
      </c>
      <c r="Q110" s="989">
        <f t="shared" si="30"/>
        <v>0</v>
      </c>
    </row>
    <row r="111" spans="2:17" s="969" customFormat="1" ht="30" customHeight="1">
      <c r="B111" s="405"/>
      <c r="C111" s="398"/>
      <c r="D111" s="978"/>
      <c r="E111" s="979"/>
      <c r="F111" s="980"/>
      <c r="G111" s="400"/>
      <c r="H111" s="981">
        <f t="shared" si="24"/>
        <v>0</v>
      </c>
      <c r="I111" s="982">
        <f t="shared" si="25"/>
        <v>0</v>
      </c>
      <c r="J111" s="983"/>
      <c r="K111" s="984"/>
      <c r="L111" s="985">
        <f t="shared" si="33"/>
        <v>0</v>
      </c>
      <c r="M111" s="1020">
        <f t="shared" si="26"/>
        <v>0</v>
      </c>
      <c r="N111" s="987">
        <f t="shared" si="27"/>
        <v>0</v>
      </c>
      <c r="O111" s="988">
        <f t="shared" si="28"/>
        <v>0</v>
      </c>
      <c r="P111" s="1020">
        <f t="shared" si="29"/>
        <v>0</v>
      </c>
      <c r="Q111" s="989">
        <f t="shared" si="30"/>
        <v>0</v>
      </c>
    </row>
    <row r="112" spans="2:17" s="969" customFormat="1" ht="30" customHeight="1">
      <c r="B112" s="397"/>
      <c r="C112" s="398"/>
      <c r="D112" s="978"/>
      <c r="E112" s="979"/>
      <c r="F112" s="980"/>
      <c r="G112" s="400"/>
      <c r="H112" s="981">
        <f t="shared" si="24"/>
        <v>0</v>
      </c>
      <c r="I112" s="982">
        <f t="shared" si="25"/>
        <v>0</v>
      </c>
      <c r="J112" s="983"/>
      <c r="K112" s="984"/>
      <c r="L112" s="985">
        <f t="shared" si="33"/>
        <v>0</v>
      </c>
      <c r="M112" s="1020">
        <f t="shared" si="26"/>
        <v>0</v>
      </c>
      <c r="N112" s="987">
        <f t="shared" si="27"/>
        <v>0</v>
      </c>
      <c r="O112" s="988">
        <f t="shared" si="28"/>
        <v>0</v>
      </c>
      <c r="P112" s="1020">
        <f t="shared" si="29"/>
        <v>0</v>
      </c>
      <c r="Q112" s="989">
        <f t="shared" si="30"/>
        <v>0</v>
      </c>
    </row>
    <row r="113" spans="2:17" s="969" customFormat="1" ht="30" customHeight="1">
      <c r="B113" s="397"/>
      <c r="C113" s="398"/>
      <c r="D113" s="978"/>
      <c r="E113" s="979"/>
      <c r="F113" s="980"/>
      <c r="G113" s="400"/>
      <c r="H113" s="981">
        <f t="shared" si="24"/>
        <v>0</v>
      </c>
      <c r="I113" s="982">
        <f t="shared" si="25"/>
        <v>0</v>
      </c>
      <c r="J113" s="983"/>
      <c r="K113" s="984"/>
      <c r="L113" s="985">
        <f t="shared" si="33"/>
        <v>0</v>
      </c>
      <c r="M113" s="1020">
        <f t="shared" si="26"/>
        <v>0</v>
      </c>
      <c r="N113" s="987">
        <f t="shared" si="27"/>
        <v>0</v>
      </c>
      <c r="O113" s="988">
        <f t="shared" si="28"/>
        <v>0</v>
      </c>
      <c r="P113" s="1020">
        <f t="shared" si="29"/>
        <v>0</v>
      </c>
      <c r="Q113" s="989">
        <f t="shared" si="30"/>
        <v>0</v>
      </c>
    </row>
    <row r="114" spans="2:17" s="969" customFormat="1" ht="30" customHeight="1">
      <c r="B114" s="1021"/>
      <c r="C114" s="1022"/>
      <c r="D114" s="1023"/>
      <c r="E114" s="1024"/>
      <c r="F114" s="1025"/>
      <c r="G114" s="1026"/>
      <c r="H114" s="1027">
        <f t="shared" si="24"/>
        <v>0</v>
      </c>
      <c r="I114" s="1028">
        <f t="shared" si="25"/>
        <v>0</v>
      </c>
      <c r="J114" s="1029"/>
      <c r="K114" s="1030"/>
      <c r="L114" s="1031">
        <f t="shared" si="33"/>
        <v>0</v>
      </c>
      <c r="M114" s="1032">
        <f t="shared" si="26"/>
        <v>0</v>
      </c>
      <c r="N114" s="1033">
        <f t="shared" si="27"/>
        <v>0</v>
      </c>
      <c r="O114" s="1034">
        <f t="shared" si="28"/>
        <v>0</v>
      </c>
      <c r="P114" s="1032">
        <f t="shared" si="29"/>
        <v>0</v>
      </c>
      <c r="Q114" s="1035">
        <f t="shared" si="30"/>
        <v>0</v>
      </c>
    </row>
    <row r="115" spans="2:17" s="969" customFormat="1" ht="11.25"/>
  </sheetData>
  <mergeCells count="75">
    <mergeCell ref="B3:C4"/>
    <mergeCell ref="H3:I3"/>
    <mergeCell ref="L3:Q4"/>
    <mergeCell ref="H4:I4"/>
    <mergeCell ref="B5:C6"/>
    <mergeCell ref="D5:G6"/>
    <mergeCell ref="H5:I5"/>
    <mergeCell ref="L5:Q6"/>
    <mergeCell ref="H6:I6"/>
    <mergeCell ref="D3:G4"/>
    <mergeCell ref="D7:G8"/>
    <mergeCell ref="H7:I7"/>
    <mergeCell ref="L7:Q8"/>
    <mergeCell ref="H8:I8"/>
    <mergeCell ref="B12:G12"/>
    <mergeCell ref="H12:Q12"/>
    <mergeCell ref="B93:C93"/>
    <mergeCell ref="B61:C61"/>
    <mergeCell ref="B62:C62"/>
    <mergeCell ref="B20:C20"/>
    <mergeCell ref="B7:C8"/>
    <mergeCell ref="B48:C48"/>
    <mergeCell ref="B49:C49"/>
    <mergeCell ref="B16:C16"/>
    <mergeCell ref="B17:C17"/>
    <mergeCell ref="B15:C15"/>
    <mergeCell ref="B18:C18"/>
    <mergeCell ref="B101:C101"/>
    <mergeCell ref="B39:C39"/>
    <mergeCell ref="B43:C43"/>
    <mergeCell ref="B44:C44"/>
    <mergeCell ref="B46:C46"/>
    <mergeCell ref="B47:C47"/>
    <mergeCell ref="B57:C57"/>
    <mergeCell ref="B70:C70"/>
    <mergeCell ref="B86:C86"/>
    <mergeCell ref="B98:C98"/>
    <mergeCell ref="B99:C99"/>
    <mergeCell ref="B94:C94"/>
    <mergeCell ref="B95:C95"/>
    <mergeCell ref="B96:C96"/>
    <mergeCell ref="B58:C58"/>
    <mergeCell ref="B60:C60"/>
    <mergeCell ref="B97:C97"/>
    <mergeCell ref="B54:C54"/>
    <mergeCell ref="B55:C55"/>
    <mergeCell ref="B28:C28"/>
    <mergeCell ref="B50:C50"/>
    <mergeCell ref="B45:C45"/>
    <mergeCell ref="B56:C56"/>
    <mergeCell ref="B51:C51"/>
    <mergeCell ref="B52:C52"/>
    <mergeCell ref="B90:C90"/>
    <mergeCell ref="B53:C53"/>
    <mergeCell ref="B87:C87"/>
    <mergeCell ref="B88:C88"/>
    <mergeCell ref="B89:C89"/>
    <mergeCell ref="B91:C91"/>
    <mergeCell ref="B92:C92"/>
    <mergeCell ref="B100:C100"/>
    <mergeCell ref="B84:Q84"/>
    <mergeCell ref="B77:Q77"/>
    <mergeCell ref="B66:Q66"/>
    <mergeCell ref="B13:Q13"/>
    <mergeCell ref="B30:Q30"/>
    <mergeCell ref="B41:Q41"/>
    <mergeCell ref="B72:C72"/>
    <mergeCell ref="B63:C63"/>
    <mergeCell ref="B64:C64"/>
    <mergeCell ref="B69:C69"/>
    <mergeCell ref="B71:C71"/>
    <mergeCell ref="B21:C21"/>
    <mergeCell ref="B25:C25"/>
    <mergeCell ref="B26:C26"/>
    <mergeCell ref="B27:C27"/>
  </mergeCells>
  <printOptions horizontalCentered="1"/>
  <pageMargins left="0" right="0" top="0.19685039370078741" bottom="0.19685039370078741" header="0" footer="0"/>
  <pageSetup paperSize="9" scale="45" fitToHeight="2" orientation="portrait" horizontalDpi="4294967293" verticalDpi="300" r:id="rId1"/>
  <headerFooter alignWithMargins="0">
    <oddFooter>&amp;R&amp;D-&amp;F-&amp;A-&amp;T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100"/>
  <sheetViews>
    <sheetView showZeros="0" zoomScale="75" zoomScaleNormal="75" zoomScaleSheetLayoutView="75" workbookViewId="0">
      <selection activeCell="S26" sqref="S26"/>
    </sheetView>
  </sheetViews>
  <sheetFormatPr baseColWidth="10" defaultColWidth="12.5703125" defaultRowHeight="15.75"/>
  <cols>
    <col min="1" max="1" width="2.28515625" style="953" customWidth="1"/>
    <col min="2" max="2" width="6.28515625" style="953" customWidth="1"/>
    <col min="3" max="3" width="31.5703125" style="953" customWidth="1"/>
    <col min="4" max="4" width="12.85546875" style="953" bestFit="1" customWidth="1"/>
    <col min="5" max="6" width="14.140625" style="953" customWidth="1"/>
    <col min="7" max="7" width="15.7109375" style="953" customWidth="1"/>
    <col min="8" max="8" width="12.85546875" style="953" bestFit="1" customWidth="1"/>
    <col min="9" max="9" width="8.7109375" style="953" customWidth="1"/>
    <col min="10" max="10" width="15.42578125" style="953" customWidth="1"/>
    <col min="11" max="11" width="10.85546875" style="953" customWidth="1"/>
    <col min="12" max="12" width="16.7109375" style="953" bestFit="1" customWidth="1"/>
    <col min="13" max="13" width="8.28515625" style="953" customWidth="1"/>
    <col min="14" max="14" width="10.42578125" style="953" customWidth="1"/>
    <col min="15" max="15" width="16.42578125" style="953" bestFit="1" customWidth="1"/>
    <col min="16" max="16" width="6.85546875" style="953" customWidth="1"/>
    <col min="17" max="17" width="10.85546875" style="953" customWidth="1"/>
    <col min="18" max="18" width="2.7109375" style="953" customWidth="1"/>
    <col min="19" max="23" width="12.5703125" style="953"/>
    <col min="24" max="24" width="17" style="953" customWidth="1"/>
    <col min="25" max="28" width="12.5703125" style="953"/>
    <col min="29" max="29" width="13.85546875" style="953" bestFit="1" customWidth="1"/>
    <col min="30" max="16384" width="12.5703125" style="953"/>
  </cols>
  <sheetData>
    <row r="1" spans="1:30" ht="6.75" customHeight="1"/>
    <row r="2" spans="1:30" s="958" customFormat="1" ht="21">
      <c r="A2" s="953"/>
      <c r="B2" s="954" t="s">
        <v>200</v>
      </c>
      <c r="C2" s="955"/>
      <c r="D2" s="955"/>
      <c r="E2" s="955"/>
      <c r="F2" s="955"/>
      <c r="G2" s="955"/>
      <c r="H2" s="955"/>
      <c r="I2" s="955"/>
      <c r="J2" s="955"/>
      <c r="K2" s="955"/>
      <c r="L2" s="956"/>
      <c r="M2" s="955"/>
      <c r="N2" s="956"/>
      <c r="O2" s="956"/>
      <c r="P2" s="956"/>
      <c r="Q2" s="957"/>
    </row>
    <row r="3" spans="1:30" s="958" customFormat="1" ht="9.9499999999999993" customHeight="1">
      <c r="A3" s="953"/>
      <c r="B3" s="4438" t="s">
        <v>141</v>
      </c>
      <c r="C3" s="4439"/>
      <c r="D3" s="4443" t="str">
        <f ca="1">CELL("nomfichier")</f>
        <v>D:\Données\1.UPRT\0-UPRT.fait\uprt-php\www\mesimages\fichiers-uprt\ff-fiches-fabrication\ff-fiches-fabrication-maj-08-2020\[ff-5-B.collectivite-conditionnement-gastronormes.xlsx]complément</v>
      </c>
      <c r="E3" s="4443"/>
      <c r="F3" s="4443"/>
      <c r="G3" s="4443"/>
      <c r="H3" s="4444"/>
      <c r="I3" s="4440" t="s">
        <v>142</v>
      </c>
      <c r="J3" s="4439"/>
      <c r="K3" s="959"/>
      <c r="L3" s="4441" t="s">
        <v>1439</v>
      </c>
      <c r="M3" s="4441"/>
      <c r="N3" s="4441"/>
      <c r="O3" s="4441"/>
      <c r="P3" s="4441"/>
      <c r="Q3" s="4442"/>
    </row>
    <row r="4" spans="1:30" s="958" customFormat="1" ht="9.9499999999999993" customHeight="1">
      <c r="A4" s="953"/>
      <c r="B4" s="4418"/>
      <c r="C4" s="4419"/>
      <c r="D4" s="4445"/>
      <c r="E4" s="4445"/>
      <c r="F4" s="4445"/>
      <c r="G4" s="4445"/>
      <c r="H4" s="4446"/>
      <c r="I4" s="4426" t="s">
        <v>143</v>
      </c>
      <c r="J4" s="4419"/>
      <c r="K4" s="960"/>
      <c r="L4" s="4427"/>
      <c r="M4" s="4427"/>
      <c r="N4" s="4427"/>
      <c r="O4" s="4427"/>
      <c r="P4" s="4427"/>
      <c r="Q4" s="4428"/>
    </row>
    <row r="5" spans="1:30" s="958" customFormat="1" ht="9.9499999999999993" customHeight="1">
      <c r="A5" s="953"/>
      <c r="B5" s="4418" t="s">
        <v>144</v>
      </c>
      <c r="C5" s="4419"/>
      <c r="D5" s="4422"/>
      <c r="E5" s="4422"/>
      <c r="F5" s="4422"/>
      <c r="G5" s="4422"/>
      <c r="H5" s="4423"/>
      <c r="I5" s="4426" t="s">
        <v>146</v>
      </c>
      <c r="J5" s="4419"/>
      <c r="K5" s="960"/>
      <c r="L5" s="4427" t="s">
        <v>1437</v>
      </c>
      <c r="M5" s="4427"/>
      <c r="N5" s="4427"/>
      <c r="O5" s="4427"/>
      <c r="P5" s="4427"/>
      <c r="Q5" s="4428"/>
    </row>
    <row r="6" spans="1:30" s="958" customFormat="1" ht="9.9499999999999993" customHeight="1">
      <c r="A6" s="953"/>
      <c r="B6" s="4418"/>
      <c r="C6" s="4419"/>
      <c r="D6" s="4422"/>
      <c r="E6" s="4422"/>
      <c r="F6" s="4422"/>
      <c r="G6" s="4422"/>
      <c r="H6" s="4423"/>
      <c r="I6" s="4426" t="s">
        <v>147</v>
      </c>
      <c r="J6" s="4419"/>
      <c r="K6" s="960"/>
      <c r="L6" s="4427"/>
      <c r="M6" s="4427"/>
      <c r="N6" s="4427"/>
      <c r="O6" s="4427"/>
      <c r="P6" s="4427"/>
      <c r="Q6" s="4428"/>
    </row>
    <row r="7" spans="1:30" s="958" customFormat="1" ht="9.9499999999999993" customHeight="1">
      <c r="A7" s="953"/>
      <c r="B7" s="4418" t="s">
        <v>148</v>
      </c>
      <c r="C7" s="4419"/>
      <c r="D7" s="4422"/>
      <c r="E7" s="4422"/>
      <c r="F7" s="4422"/>
      <c r="G7" s="4422"/>
      <c r="H7" s="4423"/>
      <c r="I7" s="4426" t="s">
        <v>149</v>
      </c>
      <c r="J7" s="4419"/>
      <c r="K7" s="960"/>
      <c r="L7" s="4427" t="s">
        <v>150</v>
      </c>
      <c r="M7" s="4427"/>
      <c r="N7" s="4427"/>
      <c r="O7" s="4427"/>
      <c r="P7" s="4427"/>
      <c r="Q7" s="4428"/>
    </row>
    <row r="8" spans="1:30" s="958" customFormat="1" ht="9.9499999999999993" customHeight="1">
      <c r="A8" s="961"/>
      <c r="B8" s="4420"/>
      <c r="C8" s="4421"/>
      <c r="D8" s="4424"/>
      <c r="E8" s="4424"/>
      <c r="F8" s="4424"/>
      <c r="G8" s="4424"/>
      <c r="H8" s="4425"/>
      <c r="I8" s="4431" t="s">
        <v>151</v>
      </c>
      <c r="J8" s="4421"/>
      <c r="K8" s="962"/>
      <c r="L8" s="4429"/>
      <c r="M8" s="4429"/>
      <c r="N8" s="4429"/>
      <c r="O8" s="4429"/>
      <c r="P8" s="4429"/>
      <c r="Q8" s="4430"/>
    </row>
    <row r="9" spans="1:30" ht="36.75" customHeight="1">
      <c r="A9" s="961"/>
      <c r="B9" s="963" t="s">
        <v>500</v>
      </c>
      <c r="C9" s="964"/>
      <c r="D9" s="965"/>
      <c r="E9" s="965"/>
      <c r="F9" s="965"/>
      <c r="G9" s="965"/>
      <c r="H9" s="965"/>
      <c r="I9" s="966"/>
      <c r="J9" s="967"/>
      <c r="K9" s="967"/>
      <c r="L9" s="967"/>
      <c r="M9" s="967"/>
      <c r="N9" s="967"/>
      <c r="O9" s="967"/>
      <c r="P9" s="967"/>
      <c r="Q9" s="968" t="s">
        <v>201</v>
      </c>
    </row>
    <row r="10" spans="1:30" s="958" customFormat="1" ht="6.75" customHeight="1">
      <c r="A10" s="961"/>
      <c r="L10" s="953"/>
      <c r="N10" s="953"/>
      <c r="O10" s="953"/>
      <c r="P10" s="953"/>
      <c r="Q10" s="953"/>
    </row>
    <row r="11" spans="1:30" s="958" customFormat="1" ht="6.75" customHeight="1">
      <c r="A11" s="961"/>
      <c r="L11" s="953"/>
      <c r="N11" s="953"/>
      <c r="O11" s="953"/>
      <c r="P11" s="953"/>
      <c r="Q11" s="953"/>
    </row>
    <row r="12" spans="1:30" s="958" customFormat="1" ht="21.75" customHeight="1">
      <c r="A12" s="969"/>
      <c r="B12" s="4432" t="s">
        <v>202</v>
      </c>
      <c r="C12" s="4433"/>
      <c r="D12" s="4433"/>
      <c r="E12" s="4433"/>
      <c r="F12" s="4433"/>
      <c r="G12" s="4433"/>
      <c r="H12" s="4434"/>
      <c r="I12" s="4435" t="s">
        <v>203</v>
      </c>
      <c r="J12" s="4436"/>
      <c r="K12" s="4436"/>
      <c r="L12" s="4436"/>
      <c r="M12" s="4436"/>
      <c r="N12" s="4436"/>
      <c r="O12" s="4436"/>
      <c r="P12" s="4436"/>
      <c r="Q12" s="4437"/>
    </row>
    <row r="13" spans="1:30" s="969" customFormat="1" ht="37.5" customHeight="1">
      <c r="B13" s="393" t="s">
        <v>204</v>
      </c>
      <c r="C13" s="394"/>
      <c r="D13" s="395" t="s">
        <v>206</v>
      </c>
      <c r="E13" s="396" t="s">
        <v>207</v>
      </c>
      <c r="F13" s="402" t="s">
        <v>499</v>
      </c>
      <c r="G13" s="403" t="s">
        <v>205</v>
      </c>
      <c r="H13" s="404" t="s">
        <v>90</v>
      </c>
      <c r="I13" s="971" t="s">
        <v>208</v>
      </c>
      <c r="J13" s="972"/>
      <c r="K13" s="974" t="s">
        <v>209</v>
      </c>
      <c r="L13" s="975"/>
      <c r="M13" s="974"/>
      <c r="N13" s="974"/>
      <c r="O13" s="976"/>
      <c r="P13" s="976"/>
      <c r="Q13" s="977"/>
    </row>
    <row r="14" spans="1:30" s="969" customFormat="1" ht="30" customHeight="1" thickBot="1">
      <c r="B14" s="993"/>
      <c r="C14" s="994"/>
      <c r="D14" s="429"/>
      <c r="E14" s="430"/>
      <c r="F14" s="995"/>
      <c r="G14" s="996"/>
      <c r="H14" s="997"/>
      <c r="I14" s="998"/>
      <c r="J14" s="999"/>
      <c r="K14" s="1000"/>
      <c r="L14" s="1001"/>
      <c r="M14" s="1002"/>
      <c r="N14" s="1003"/>
      <c r="O14" s="1001"/>
      <c r="P14" s="1002"/>
      <c r="Q14" s="1004"/>
    </row>
    <row r="15" spans="1:30" s="969" customFormat="1" ht="30" customHeight="1">
      <c r="B15" s="4409" t="s">
        <v>725</v>
      </c>
      <c r="C15" s="4410"/>
      <c r="D15" s="4410"/>
      <c r="E15" s="4410"/>
      <c r="F15" s="4410"/>
      <c r="G15" s="4410"/>
      <c r="H15" s="4410"/>
      <c r="I15" s="4410"/>
      <c r="J15" s="4410"/>
      <c r="K15" s="4410"/>
      <c r="L15" s="4410"/>
      <c r="M15" s="4410"/>
      <c r="N15" s="4410"/>
      <c r="O15" s="4410"/>
      <c r="P15" s="4410"/>
      <c r="Q15" s="4411"/>
      <c r="T15" s="1036" t="s">
        <v>550</v>
      </c>
      <c r="U15" s="4454" t="s">
        <v>821</v>
      </c>
      <c r="V15" s="4455"/>
      <c r="W15" s="4455"/>
      <c r="X15" s="4455"/>
      <c r="Y15" s="4455"/>
      <c r="Z15" s="4455"/>
      <c r="AA15" s="4455"/>
      <c r="AB15" s="4455"/>
      <c r="AC15" s="4455"/>
      <c r="AD15" s="4456"/>
    </row>
    <row r="16" spans="1:30" s="969" customFormat="1" ht="37.5" customHeight="1">
      <c r="B16" s="393" t="s">
        <v>204</v>
      </c>
      <c r="C16" s="394"/>
      <c r="D16" s="395" t="s">
        <v>206</v>
      </c>
      <c r="E16" s="396" t="s">
        <v>207</v>
      </c>
      <c r="F16" s="402" t="s">
        <v>499</v>
      </c>
      <c r="G16" s="403" t="s">
        <v>205</v>
      </c>
      <c r="H16" s="404" t="s">
        <v>90</v>
      </c>
      <c r="I16" s="971" t="s">
        <v>208</v>
      </c>
      <c r="J16" s="972"/>
      <c r="K16" s="974" t="s">
        <v>209</v>
      </c>
      <c r="L16" s="975"/>
      <c r="M16" s="974"/>
      <c r="N16" s="974"/>
      <c r="O16" s="976"/>
      <c r="P16" s="976"/>
      <c r="Q16" s="977"/>
      <c r="T16" s="4452" t="str">
        <f>U15</f>
        <v>Nombre de contenants avec la fonction MODULO</v>
      </c>
      <c r="U16" s="1037" t="str">
        <f>ADDRESS(ROW(),COLUMN(),4)</f>
        <v>U16</v>
      </c>
      <c r="V16" s="1038" t="s">
        <v>818</v>
      </c>
      <c r="W16" s="1039"/>
      <c r="X16" s="1039"/>
      <c r="Y16" s="1039"/>
      <c r="Z16" s="1039"/>
      <c r="AA16" s="1039"/>
      <c r="AB16" s="1040"/>
      <c r="AC16" s="1041" t="str">
        <f ca="1">MID(CELL("filename",U16),SEARCH("[",CELL("filename",U16))+1,SEARCH("]",CELL("filename",U16))-SEARCH("[",CELL("filename",U16))-1)</f>
        <v>ff-5-B.collectivite-conditionnement-gastronormes.xlsx</v>
      </c>
      <c r="AD16" s="1042">
        <v>5</v>
      </c>
    </row>
    <row r="17" spans="2:30" s="969" customFormat="1" ht="30" customHeight="1">
      <c r="B17" s="397"/>
      <c r="C17" s="398" t="s">
        <v>211</v>
      </c>
      <c r="D17" s="978">
        <v>3</v>
      </c>
      <c r="E17" s="979" t="s">
        <v>212</v>
      </c>
      <c r="F17" s="406">
        <v>23</v>
      </c>
      <c r="G17" s="1043">
        <f t="shared" ref="G17:G77" si="0">D17/F17</f>
        <v>0.13043478260869565</v>
      </c>
      <c r="H17" s="400">
        <v>100</v>
      </c>
      <c r="I17" s="1044">
        <f t="shared" ref="I17:I23" si="1">G17*H17</f>
        <v>13.043478260869565</v>
      </c>
      <c r="J17" s="998" t="str">
        <f t="shared" ref="J17:J23" si="2">E17</f>
        <v>Kg</v>
      </c>
      <c r="K17" s="1045">
        <f>I17/D17</f>
        <v>4.3478260869565215</v>
      </c>
      <c r="L17" s="1046">
        <f>IF(I17=0,0,INT(I17/D17))</f>
        <v>4</v>
      </c>
      <c r="M17" s="1002">
        <f>I17-(L17*D17)</f>
        <v>1.0434782608695645</v>
      </c>
      <c r="N17" s="1047" t="str">
        <f>IF(M17=0,0,E17)</f>
        <v>Kg</v>
      </c>
      <c r="O17" s="1046">
        <f t="shared" ref="O17:O23" si="3">IF(M17=0,0,L17+1)</f>
        <v>5</v>
      </c>
      <c r="P17" s="1002">
        <f>IF(M17=0,0,I17-(O17*D17))</f>
        <v>-1.9565217391304355</v>
      </c>
      <c r="Q17" s="1004" t="str">
        <f>IF(P17=0,0,E17)</f>
        <v>Kg</v>
      </c>
      <c r="T17" s="4452"/>
      <c r="U17" s="593"/>
      <c r="V17" s="433"/>
      <c r="W17" s="433"/>
      <c r="X17" s="433"/>
      <c r="Y17" s="433"/>
      <c r="Z17" s="433"/>
      <c r="AA17" s="433"/>
      <c r="AB17" s="433"/>
      <c r="AC17" s="433"/>
      <c r="AD17" s="1048"/>
    </row>
    <row r="18" spans="2:30" s="969" customFormat="1" ht="45.75" customHeight="1">
      <c r="B18" s="3840" t="s">
        <v>493</v>
      </c>
      <c r="C18" s="3841"/>
      <c r="D18" s="978">
        <v>5.4</v>
      </c>
      <c r="E18" s="979" t="s">
        <v>212</v>
      </c>
      <c r="F18" s="406">
        <v>12</v>
      </c>
      <c r="G18" s="1043">
        <f t="shared" si="0"/>
        <v>0.45</v>
      </c>
      <c r="H18" s="400">
        <v>100</v>
      </c>
      <c r="I18" s="1044">
        <f t="shared" si="1"/>
        <v>45</v>
      </c>
      <c r="J18" s="998" t="str">
        <f t="shared" si="2"/>
        <v>Kg</v>
      </c>
      <c r="K18" s="1045">
        <f>I18/D18</f>
        <v>8.3333333333333321</v>
      </c>
      <c r="L18" s="1046">
        <f>IF(I18=0,0,INT(I18/D18))</f>
        <v>8</v>
      </c>
      <c r="M18" s="1002">
        <f>I18-(L18*D18)</f>
        <v>1.7999999999999972</v>
      </c>
      <c r="N18" s="1047" t="str">
        <f>IF(M18=0,0,E18)</f>
        <v>Kg</v>
      </c>
      <c r="O18" s="1046">
        <f t="shared" si="3"/>
        <v>9</v>
      </c>
      <c r="P18" s="1002">
        <f>IF(M18=0,0,I18-(O18*D18))</f>
        <v>-3.6000000000000014</v>
      </c>
      <c r="Q18" s="1004" t="str">
        <f>IF(P18=0,0,E18)</f>
        <v>Kg</v>
      </c>
      <c r="T18" s="4452"/>
      <c r="U18" s="1049"/>
      <c r="V18" s="1050"/>
      <c r="W18" s="1051" t="s">
        <v>208</v>
      </c>
      <c r="X18" s="1052">
        <v>13.63</v>
      </c>
      <c r="Y18" s="1053">
        <f>IF(MOD(X18,X20)&gt;MOD(X18,X20)/2,INT(X18/X20)+1,INT(X18/X20))</f>
        <v>17</v>
      </c>
      <c r="Z18" s="1053" t="s">
        <v>819</v>
      </c>
      <c r="AA18" s="1053"/>
      <c r="AB18" s="1053"/>
      <c r="AC18" s="1053"/>
      <c r="AD18" s="1048"/>
    </row>
    <row r="19" spans="2:30" s="969" customFormat="1" ht="45.75" customHeight="1">
      <c r="B19" s="3840" t="s">
        <v>494</v>
      </c>
      <c r="C19" s="3841"/>
      <c r="D19" s="978">
        <v>7.2</v>
      </c>
      <c r="E19" s="979" t="s">
        <v>212</v>
      </c>
      <c r="F19" s="406">
        <v>16</v>
      </c>
      <c r="G19" s="1043">
        <f t="shared" si="0"/>
        <v>0.45</v>
      </c>
      <c r="H19" s="400">
        <v>100</v>
      </c>
      <c r="I19" s="1044">
        <f t="shared" si="1"/>
        <v>45</v>
      </c>
      <c r="J19" s="998" t="str">
        <f t="shared" si="2"/>
        <v>Kg</v>
      </c>
      <c r="K19" s="1045">
        <f>I19/D19</f>
        <v>6.25</v>
      </c>
      <c r="L19" s="1046">
        <f>IF(I19=0,0,INT(I19/D19))</f>
        <v>6</v>
      </c>
      <c r="M19" s="1002">
        <f>I19-(L19*D19)</f>
        <v>1.7999999999999972</v>
      </c>
      <c r="N19" s="1047" t="str">
        <f>IF(M19=0,0,E19)</f>
        <v>Kg</v>
      </c>
      <c r="O19" s="1046">
        <f t="shared" si="3"/>
        <v>7</v>
      </c>
      <c r="P19" s="1002">
        <f>IF(M19=0,0,I19-(O19*D19))</f>
        <v>-5.3999999999999986</v>
      </c>
      <c r="Q19" s="1004" t="str">
        <f>IF(P19=0,0,E19)</f>
        <v>Kg</v>
      </c>
      <c r="T19" s="4452"/>
      <c r="U19" s="1049"/>
      <c r="V19" s="1054"/>
      <c r="W19" s="1055"/>
      <c r="X19" s="1054"/>
      <c r="Y19" s="1054"/>
      <c r="Z19" s="1054"/>
      <c r="AA19" s="1054"/>
      <c r="AB19" s="1054"/>
      <c r="AC19" s="1054"/>
      <c r="AD19" s="1048"/>
    </row>
    <row r="20" spans="2:30" s="969" customFormat="1" ht="45.75" customHeight="1">
      <c r="B20" s="993"/>
      <c r="C20" s="994"/>
      <c r="D20" s="429"/>
      <c r="E20" s="430"/>
      <c r="F20" s="995"/>
      <c r="G20" s="996"/>
      <c r="H20" s="997"/>
      <c r="I20" s="998"/>
      <c r="J20" s="999"/>
      <c r="K20" s="1000"/>
      <c r="L20" s="1001"/>
      <c r="M20" s="1002"/>
      <c r="N20" s="1003"/>
      <c r="O20" s="1001"/>
      <c r="P20" s="1002"/>
      <c r="Q20" s="1004"/>
      <c r="T20" s="4452"/>
      <c r="U20" s="1049"/>
      <c r="V20" s="1056"/>
      <c r="W20" s="1057" t="s">
        <v>820</v>
      </c>
      <c r="X20" s="1058">
        <v>0.81</v>
      </c>
      <c r="Y20" s="1053">
        <f>INT(X18/X20)</f>
        <v>16</v>
      </c>
      <c r="Z20" s="4447">
        <f>X20</f>
        <v>0.81</v>
      </c>
      <c r="AA20" s="4447"/>
      <c r="AB20" s="1054"/>
      <c r="AC20" s="1059">
        <f>X20*Y20</f>
        <v>12.96</v>
      </c>
      <c r="AD20" s="1048"/>
    </row>
    <row r="21" spans="2:30" s="969" customFormat="1" ht="30" customHeight="1">
      <c r="B21" s="4412" t="s">
        <v>726</v>
      </c>
      <c r="C21" s="4413"/>
      <c r="D21" s="4413"/>
      <c r="E21" s="4413"/>
      <c r="F21" s="4413"/>
      <c r="G21" s="4413"/>
      <c r="H21" s="4413"/>
      <c r="I21" s="4413"/>
      <c r="J21" s="4413"/>
      <c r="K21" s="4413"/>
      <c r="L21" s="4413"/>
      <c r="M21" s="4413"/>
      <c r="N21" s="4413"/>
      <c r="O21" s="4413"/>
      <c r="P21" s="4413"/>
      <c r="Q21" s="4414"/>
      <c r="T21" s="4452"/>
      <c r="U21" s="1060"/>
      <c r="V21" s="1054"/>
      <c r="W21" s="1054"/>
      <c r="X21" s="1054"/>
      <c r="Y21" s="1061"/>
      <c r="Z21" s="1062" t="str">
        <f>IF(AC20=X18,"","Plus 1 de")</f>
        <v>Plus 1 de</v>
      </c>
      <c r="AA21" s="1063">
        <f>IF(AC20=X18,"",MOD(X18,X20))</f>
        <v>0.66999999999999993</v>
      </c>
      <c r="AB21" s="281"/>
      <c r="AC21" s="1059">
        <f>IF(AC20=X18,"",AC20+AA21)</f>
        <v>13.63</v>
      </c>
      <c r="AD21" s="1048"/>
    </row>
    <row r="22" spans="2:30" s="969" customFormat="1" ht="37.5" customHeight="1">
      <c r="B22" s="393" t="s">
        <v>204</v>
      </c>
      <c r="C22" s="394"/>
      <c r="D22" s="395" t="s">
        <v>206</v>
      </c>
      <c r="E22" s="396" t="s">
        <v>207</v>
      </c>
      <c r="F22" s="402" t="s">
        <v>499</v>
      </c>
      <c r="G22" s="403" t="s">
        <v>205</v>
      </c>
      <c r="H22" s="404" t="s">
        <v>90</v>
      </c>
      <c r="I22" s="971" t="s">
        <v>208</v>
      </c>
      <c r="J22" s="972"/>
      <c r="K22" s="974" t="s">
        <v>209</v>
      </c>
      <c r="L22" s="975"/>
      <c r="M22" s="974"/>
      <c r="N22" s="974"/>
      <c r="O22" s="976"/>
      <c r="P22" s="976"/>
      <c r="Q22" s="977"/>
      <c r="T22" s="4452"/>
      <c r="U22" s="4448" t="s">
        <v>825</v>
      </c>
      <c r="V22" s="4449"/>
      <c r="W22" s="4449"/>
      <c r="X22" s="4449"/>
      <c r="Y22" s="4449"/>
      <c r="Z22" s="4449"/>
      <c r="AA22" s="4449"/>
      <c r="AB22" s="4449"/>
      <c r="AC22" s="4449"/>
      <c r="AD22" s="1048"/>
    </row>
    <row r="23" spans="2:30" s="969" customFormat="1" ht="30" customHeight="1">
      <c r="B23" s="397"/>
      <c r="C23" s="398" t="s">
        <v>215</v>
      </c>
      <c r="D23" s="978">
        <v>4</v>
      </c>
      <c r="E23" s="979" t="s">
        <v>212</v>
      </c>
      <c r="F23" s="406">
        <v>10</v>
      </c>
      <c r="G23" s="1043">
        <f t="shared" si="0"/>
        <v>0.4</v>
      </c>
      <c r="H23" s="400">
        <v>100</v>
      </c>
      <c r="I23" s="1044">
        <f t="shared" si="1"/>
        <v>40</v>
      </c>
      <c r="J23" s="998" t="str">
        <f t="shared" si="2"/>
        <v>Kg</v>
      </c>
      <c r="K23" s="1045">
        <f>I23/D23</f>
        <v>10</v>
      </c>
      <c r="L23" s="1046">
        <f>IF(I23=0,0,INT(I23/D23))</f>
        <v>10</v>
      </c>
      <c r="M23" s="1002">
        <f>I23-(L23*D23)</f>
        <v>0</v>
      </c>
      <c r="N23" s="1047">
        <f>IF(M23=0,0,E23)</f>
        <v>0</v>
      </c>
      <c r="O23" s="1046">
        <f t="shared" si="3"/>
        <v>0</v>
      </c>
      <c r="P23" s="1002">
        <f>IF(M23=0,0,I23-(O23*D23))</f>
        <v>0</v>
      </c>
      <c r="Q23" s="1004">
        <f>IF(P23=0,0,E23)</f>
        <v>0</v>
      </c>
      <c r="T23" s="4452"/>
      <c r="U23" s="4450" t="s">
        <v>813</v>
      </c>
      <c r="V23" s="4451"/>
      <c r="W23" s="4451"/>
      <c r="X23" s="4451"/>
      <c r="Y23" s="4451"/>
      <c r="Z23" s="4451"/>
      <c r="AA23" s="4451"/>
      <c r="AB23" s="4451"/>
      <c r="AC23" s="4451"/>
      <c r="AD23" s="1048"/>
    </row>
    <row r="24" spans="2:30" s="969" customFormat="1" ht="30" customHeight="1">
      <c r="B24" s="397"/>
      <c r="C24" s="398"/>
      <c r="D24" s="978"/>
      <c r="E24" s="979"/>
      <c r="F24" s="406"/>
      <c r="G24" s="1043"/>
      <c r="H24" s="400"/>
      <c r="I24" s="1044"/>
      <c r="J24" s="998"/>
      <c r="K24" s="1045"/>
      <c r="L24" s="1046"/>
      <c r="M24" s="1002"/>
      <c r="N24" s="1047"/>
      <c r="O24" s="1046"/>
      <c r="P24" s="1002"/>
      <c r="Q24" s="1004"/>
      <c r="T24" s="4452"/>
      <c r="U24" s="274" t="s">
        <v>609</v>
      </c>
      <c r="V24" s="280" t="str">
        <f ca="1">CELL("nomfichier")</f>
        <v>D:\Données\1.UPRT\0-UPRT.fait\uprt-php\www\mesimages\fichiers-uprt\ff-fiches-fabrication\ff-fiches-fabrication-maj-08-2020\[ff-5-B.collectivite-conditionnement-gastronormes.xlsx]complément</v>
      </c>
      <c r="W24" s="280"/>
      <c r="X24" s="280"/>
      <c r="Y24" s="280"/>
      <c r="Z24" s="280"/>
      <c r="AA24" s="280"/>
      <c r="AB24" s="280"/>
      <c r="AC24" s="280"/>
      <c r="AD24" s="275"/>
    </row>
    <row r="25" spans="2:30" s="969" customFormat="1" ht="30" customHeight="1" thickBot="1">
      <c r="B25" s="397"/>
      <c r="C25" s="398"/>
      <c r="D25" s="978"/>
      <c r="E25" s="979"/>
      <c r="F25" s="406"/>
      <c r="G25" s="1043"/>
      <c r="H25" s="400"/>
      <c r="I25" s="1044"/>
      <c r="J25" s="998"/>
      <c r="K25" s="1045"/>
      <c r="L25" s="1046"/>
      <c r="M25" s="1002"/>
      <c r="N25" s="1047"/>
      <c r="O25" s="1046"/>
      <c r="P25" s="1002"/>
      <c r="Q25" s="1004"/>
      <c r="T25" s="4453"/>
      <c r="U25" s="276" t="s">
        <v>568</v>
      </c>
      <c r="V25" s="277"/>
      <c r="W25" s="277"/>
      <c r="X25" s="277"/>
      <c r="Y25" s="277"/>
      <c r="Z25" s="277"/>
      <c r="AA25" s="277"/>
      <c r="AB25" s="277"/>
      <c r="AC25" s="277"/>
      <c r="AD25" s="1064"/>
    </row>
    <row r="26" spans="2:30" s="969" customFormat="1" ht="45.75" customHeight="1">
      <c r="B26" s="993"/>
      <c r="C26" s="994"/>
      <c r="D26" s="429"/>
      <c r="E26" s="430"/>
      <c r="F26" s="995"/>
      <c r="G26" s="996"/>
      <c r="H26" s="997"/>
      <c r="I26" s="998"/>
      <c r="J26" s="999"/>
      <c r="K26" s="1000"/>
      <c r="L26" s="1001"/>
      <c r="M26" s="1002"/>
      <c r="N26" s="1003"/>
      <c r="O26" s="1001"/>
      <c r="P26" s="1002"/>
      <c r="Q26" s="1004"/>
    </row>
    <row r="27" spans="2:30" s="969" customFormat="1" ht="30" customHeight="1">
      <c r="B27" s="4415" t="s">
        <v>730</v>
      </c>
      <c r="C27" s="4416"/>
      <c r="D27" s="4416"/>
      <c r="E27" s="4416"/>
      <c r="F27" s="4416"/>
      <c r="G27" s="4416"/>
      <c r="H27" s="4416"/>
      <c r="I27" s="4416"/>
      <c r="J27" s="4416"/>
      <c r="K27" s="4416"/>
      <c r="L27" s="4416"/>
      <c r="M27" s="4416"/>
      <c r="N27" s="4416"/>
      <c r="O27" s="4416"/>
      <c r="P27" s="4416"/>
      <c r="Q27" s="4417"/>
    </row>
    <row r="28" spans="2:30" s="969" customFormat="1" ht="37.5" customHeight="1">
      <c r="B28" s="393" t="s">
        <v>204</v>
      </c>
      <c r="C28" s="394"/>
      <c r="D28" s="395" t="s">
        <v>206</v>
      </c>
      <c r="E28" s="396" t="s">
        <v>207</v>
      </c>
      <c r="F28" s="402" t="s">
        <v>499</v>
      </c>
      <c r="G28" s="403" t="s">
        <v>205</v>
      </c>
      <c r="H28" s="404" t="s">
        <v>90</v>
      </c>
      <c r="I28" s="971" t="s">
        <v>208</v>
      </c>
      <c r="J28" s="972"/>
      <c r="K28" s="974" t="s">
        <v>209</v>
      </c>
      <c r="L28" s="975"/>
      <c r="M28" s="974"/>
      <c r="N28" s="974"/>
      <c r="O28" s="976"/>
      <c r="P28" s="976"/>
      <c r="Q28" s="977"/>
    </row>
    <row r="29" spans="2:30" s="969" customFormat="1" ht="45.75" customHeight="1">
      <c r="B29" s="3840" t="s">
        <v>447</v>
      </c>
      <c r="C29" s="3841"/>
      <c r="D29" s="978">
        <v>5</v>
      </c>
      <c r="E29" s="979" t="s">
        <v>448</v>
      </c>
      <c r="F29" s="406">
        <v>33</v>
      </c>
      <c r="G29" s="1043">
        <f t="shared" si="0"/>
        <v>0.15151515151515152</v>
      </c>
      <c r="H29" s="400">
        <v>100</v>
      </c>
      <c r="I29" s="1044">
        <f>G29*H29</f>
        <v>15.151515151515152</v>
      </c>
      <c r="J29" s="998" t="str">
        <f>E29</f>
        <v>KG</v>
      </c>
      <c r="K29" s="1045">
        <f t="shared" ref="K29:K60" si="4">I29/D29</f>
        <v>3.0303030303030303</v>
      </c>
      <c r="L29" s="1046">
        <f t="shared" ref="L29:L67" si="5">IF(I29=0,0,INT(I29/D29))</f>
        <v>3</v>
      </c>
      <c r="M29" s="1002">
        <f t="shared" ref="M29:M60" si="6">I29-(L29*D29)</f>
        <v>0.15151515151515227</v>
      </c>
      <c r="N29" s="1047" t="str">
        <f t="shared" ref="N29:N60" si="7">IF(M29=0,0,E29)</f>
        <v>KG</v>
      </c>
      <c r="O29" s="1046">
        <f>IF(M29=0,0,L29+1)</f>
        <v>4</v>
      </c>
      <c r="P29" s="1002">
        <f t="shared" ref="P29:P60" si="8">IF(M29=0,0,I29-(O29*D29))</f>
        <v>-4.8484848484848477</v>
      </c>
      <c r="Q29" s="1004" t="str">
        <f t="shared" ref="Q29:Q60" si="9">IF(P29=0,0,E29)</f>
        <v>KG</v>
      </c>
    </row>
    <row r="30" spans="2:30" s="969" customFormat="1" ht="45.75" customHeight="1">
      <c r="B30" s="3840" t="s">
        <v>449</v>
      </c>
      <c r="C30" s="3841"/>
      <c r="D30" s="978">
        <v>5</v>
      </c>
      <c r="E30" s="979" t="s">
        <v>448</v>
      </c>
      <c r="F30" s="406">
        <v>33</v>
      </c>
      <c r="G30" s="1043">
        <f t="shared" si="0"/>
        <v>0.15151515151515152</v>
      </c>
      <c r="H30" s="400">
        <v>100</v>
      </c>
      <c r="I30" s="1044">
        <f t="shared" ref="I30:I60" si="10">G30*H30</f>
        <v>15.151515151515152</v>
      </c>
      <c r="J30" s="998" t="str">
        <f t="shared" ref="J30:J60" si="11">E30</f>
        <v>KG</v>
      </c>
      <c r="K30" s="1045">
        <f t="shared" si="4"/>
        <v>3.0303030303030303</v>
      </c>
      <c r="L30" s="1046">
        <f t="shared" si="5"/>
        <v>3</v>
      </c>
      <c r="M30" s="1002">
        <f t="shared" si="6"/>
        <v>0.15151515151515227</v>
      </c>
      <c r="N30" s="1047" t="str">
        <f t="shared" si="7"/>
        <v>KG</v>
      </c>
      <c r="O30" s="1046">
        <f t="shared" ref="O30:O60" si="12">IF(M30=0,0,L30+1)</f>
        <v>4</v>
      </c>
      <c r="P30" s="1002">
        <f t="shared" si="8"/>
        <v>-4.8484848484848477</v>
      </c>
      <c r="Q30" s="1004" t="str">
        <f t="shared" si="9"/>
        <v>KG</v>
      </c>
    </row>
    <row r="31" spans="2:30" s="969" customFormat="1" ht="45.75" customHeight="1">
      <c r="B31" s="3840" t="s">
        <v>497</v>
      </c>
      <c r="C31" s="3841"/>
      <c r="D31" s="978">
        <v>5</v>
      </c>
      <c r="E31" s="979" t="s">
        <v>448</v>
      </c>
      <c r="F31" s="406">
        <v>20</v>
      </c>
      <c r="G31" s="1043">
        <f t="shared" si="0"/>
        <v>0.25</v>
      </c>
      <c r="H31" s="400">
        <v>100</v>
      </c>
      <c r="I31" s="1044">
        <f>G31*H31</f>
        <v>25</v>
      </c>
      <c r="J31" s="998" t="str">
        <f>E31</f>
        <v>KG</v>
      </c>
      <c r="K31" s="1045">
        <f t="shared" si="4"/>
        <v>5</v>
      </c>
      <c r="L31" s="1046">
        <f t="shared" si="5"/>
        <v>5</v>
      </c>
      <c r="M31" s="1002">
        <f t="shared" si="6"/>
        <v>0</v>
      </c>
      <c r="N31" s="1047">
        <f t="shared" si="7"/>
        <v>0</v>
      </c>
      <c r="O31" s="1046">
        <f>IF(M31=0,0,L31+1)</f>
        <v>0</v>
      </c>
      <c r="P31" s="1002">
        <f t="shared" si="8"/>
        <v>0</v>
      </c>
      <c r="Q31" s="1004">
        <f t="shared" si="9"/>
        <v>0</v>
      </c>
    </row>
    <row r="32" spans="2:30" s="969" customFormat="1" ht="45.75" customHeight="1">
      <c r="B32" s="3840" t="s">
        <v>450</v>
      </c>
      <c r="C32" s="3841"/>
      <c r="D32" s="978">
        <v>8</v>
      </c>
      <c r="E32" s="979" t="s">
        <v>448</v>
      </c>
      <c r="F32" s="406">
        <v>66</v>
      </c>
      <c r="G32" s="1043">
        <f t="shared" si="0"/>
        <v>0.12121212121212122</v>
      </c>
      <c r="H32" s="400">
        <v>100</v>
      </c>
      <c r="I32" s="1044">
        <f t="shared" si="10"/>
        <v>12.121212121212121</v>
      </c>
      <c r="J32" s="998" t="str">
        <f t="shared" si="11"/>
        <v>KG</v>
      </c>
      <c r="K32" s="1045">
        <f t="shared" si="4"/>
        <v>1.5151515151515151</v>
      </c>
      <c r="L32" s="1046">
        <f t="shared" si="5"/>
        <v>1</v>
      </c>
      <c r="M32" s="1002">
        <f t="shared" si="6"/>
        <v>4.1212121212121211</v>
      </c>
      <c r="N32" s="1047" t="str">
        <f t="shared" si="7"/>
        <v>KG</v>
      </c>
      <c r="O32" s="1046">
        <f t="shared" si="12"/>
        <v>2</v>
      </c>
      <c r="P32" s="1002">
        <f t="shared" si="8"/>
        <v>-3.8787878787878789</v>
      </c>
      <c r="Q32" s="1004" t="str">
        <f t="shared" si="9"/>
        <v>KG</v>
      </c>
    </row>
    <row r="33" spans="2:17" s="969" customFormat="1" ht="45.75" customHeight="1">
      <c r="B33" s="3840" t="s">
        <v>451</v>
      </c>
      <c r="C33" s="3841"/>
      <c r="D33" s="978">
        <v>5</v>
      </c>
      <c r="E33" s="979" t="s">
        <v>448</v>
      </c>
      <c r="F33" s="406">
        <v>33</v>
      </c>
      <c r="G33" s="1043">
        <f t="shared" si="0"/>
        <v>0.15151515151515152</v>
      </c>
      <c r="H33" s="400">
        <v>100</v>
      </c>
      <c r="I33" s="1044">
        <f t="shared" si="10"/>
        <v>15.151515151515152</v>
      </c>
      <c r="J33" s="998" t="str">
        <f t="shared" si="11"/>
        <v>KG</v>
      </c>
      <c r="K33" s="1045">
        <f t="shared" si="4"/>
        <v>3.0303030303030303</v>
      </c>
      <c r="L33" s="1046">
        <f t="shared" si="5"/>
        <v>3</v>
      </c>
      <c r="M33" s="1002">
        <f t="shared" si="6"/>
        <v>0.15151515151515227</v>
      </c>
      <c r="N33" s="1047" t="str">
        <f t="shared" si="7"/>
        <v>KG</v>
      </c>
      <c r="O33" s="1046">
        <f t="shared" si="12"/>
        <v>4</v>
      </c>
      <c r="P33" s="1002">
        <f t="shared" si="8"/>
        <v>-4.8484848484848477</v>
      </c>
      <c r="Q33" s="1004" t="str">
        <f t="shared" si="9"/>
        <v>KG</v>
      </c>
    </row>
    <row r="34" spans="2:17" s="969" customFormat="1" ht="45.75" customHeight="1">
      <c r="B34" s="3840" t="s">
        <v>452</v>
      </c>
      <c r="C34" s="3841"/>
      <c r="D34" s="978">
        <v>5</v>
      </c>
      <c r="E34" s="979" t="s">
        <v>448</v>
      </c>
      <c r="F34" s="406">
        <v>33</v>
      </c>
      <c r="G34" s="1043">
        <f t="shared" si="0"/>
        <v>0.15151515151515152</v>
      </c>
      <c r="H34" s="400">
        <v>100</v>
      </c>
      <c r="I34" s="1044">
        <f t="shared" si="10"/>
        <v>15.151515151515152</v>
      </c>
      <c r="J34" s="998" t="str">
        <f t="shared" si="11"/>
        <v>KG</v>
      </c>
      <c r="K34" s="1045">
        <f t="shared" si="4"/>
        <v>3.0303030303030303</v>
      </c>
      <c r="L34" s="1046">
        <f t="shared" si="5"/>
        <v>3</v>
      </c>
      <c r="M34" s="1002">
        <f t="shared" si="6"/>
        <v>0.15151515151515227</v>
      </c>
      <c r="N34" s="1047" t="str">
        <f t="shared" si="7"/>
        <v>KG</v>
      </c>
      <c r="O34" s="1046">
        <f t="shared" si="12"/>
        <v>4</v>
      </c>
      <c r="P34" s="1002">
        <f t="shared" si="8"/>
        <v>-4.8484848484848477</v>
      </c>
      <c r="Q34" s="1004" t="str">
        <f t="shared" si="9"/>
        <v>KG</v>
      </c>
    </row>
    <row r="35" spans="2:17" s="969" customFormat="1" ht="45.75" customHeight="1">
      <c r="B35" s="3840" t="s">
        <v>453</v>
      </c>
      <c r="C35" s="3841"/>
      <c r="D35" s="978">
        <v>5</v>
      </c>
      <c r="E35" s="979" t="s">
        <v>448</v>
      </c>
      <c r="F35" s="406">
        <v>33</v>
      </c>
      <c r="G35" s="1043">
        <f t="shared" si="0"/>
        <v>0.15151515151515152</v>
      </c>
      <c r="H35" s="400">
        <v>100</v>
      </c>
      <c r="I35" s="1044">
        <f t="shared" si="10"/>
        <v>15.151515151515152</v>
      </c>
      <c r="J35" s="998" t="str">
        <f t="shared" si="11"/>
        <v>KG</v>
      </c>
      <c r="K35" s="1045">
        <f t="shared" si="4"/>
        <v>3.0303030303030303</v>
      </c>
      <c r="L35" s="1046">
        <f t="shared" si="5"/>
        <v>3</v>
      </c>
      <c r="M35" s="1002">
        <f t="shared" si="6"/>
        <v>0.15151515151515227</v>
      </c>
      <c r="N35" s="1047" t="str">
        <f t="shared" si="7"/>
        <v>KG</v>
      </c>
      <c r="O35" s="1046">
        <f t="shared" si="12"/>
        <v>4</v>
      </c>
      <c r="P35" s="1002">
        <f t="shared" si="8"/>
        <v>-4.8484848484848477</v>
      </c>
      <c r="Q35" s="1004" t="str">
        <f t="shared" si="9"/>
        <v>KG</v>
      </c>
    </row>
    <row r="36" spans="2:17" s="969" customFormat="1" ht="45.75" customHeight="1">
      <c r="B36" s="3840" t="s">
        <v>495</v>
      </c>
      <c r="C36" s="3841"/>
      <c r="D36" s="978">
        <v>2.5</v>
      </c>
      <c r="E36" s="979" t="s">
        <v>448</v>
      </c>
      <c r="F36" s="406">
        <v>16</v>
      </c>
      <c r="G36" s="1043">
        <f t="shared" si="0"/>
        <v>0.15625</v>
      </c>
      <c r="H36" s="400">
        <v>100</v>
      </c>
      <c r="I36" s="1044">
        <f>G36*H36</f>
        <v>15.625</v>
      </c>
      <c r="J36" s="998" t="str">
        <f>E36</f>
        <v>KG</v>
      </c>
      <c r="K36" s="1045">
        <f t="shared" si="4"/>
        <v>6.25</v>
      </c>
      <c r="L36" s="1046">
        <f t="shared" si="5"/>
        <v>6</v>
      </c>
      <c r="M36" s="1002">
        <f t="shared" si="6"/>
        <v>0.625</v>
      </c>
      <c r="N36" s="1047" t="str">
        <f t="shared" si="7"/>
        <v>KG</v>
      </c>
      <c r="O36" s="1046">
        <f>IF(M36=0,0,L36+1)</f>
        <v>7</v>
      </c>
      <c r="P36" s="1002">
        <f t="shared" si="8"/>
        <v>-1.875</v>
      </c>
      <c r="Q36" s="1004" t="str">
        <f t="shared" si="9"/>
        <v>KG</v>
      </c>
    </row>
    <row r="37" spans="2:17" s="969" customFormat="1" ht="45.75" customHeight="1">
      <c r="B37" s="3840" t="s">
        <v>454</v>
      </c>
      <c r="C37" s="3841"/>
      <c r="D37" s="978">
        <v>4</v>
      </c>
      <c r="E37" s="979" t="s">
        <v>448</v>
      </c>
      <c r="F37" s="406">
        <v>26</v>
      </c>
      <c r="G37" s="1043">
        <f t="shared" si="0"/>
        <v>0.15384615384615385</v>
      </c>
      <c r="H37" s="400">
        <v>100</v>
      </c>
      <c r="I37" s="1044">
        <f t="shared" si="10"/>
        <v>15.384615384615385</v>
      </c>
      <c r="J37" s="998" t="str">
        <f t="shared" si="11"/>
        <v>KG</v>
      </c>
      <c r="K37" s="1045">
        <f t="shared" si="4"/>
        <v>3.8461538461538463</v>
      </c>
      <c r="L37" s="1046">
        <f t="shared" si="5"/>
        <v>3</v>
      </c>
      <c r="M37" s="1002">
        <f t="shared" si="6"/>
        <v>3.384615384615385</v>
      </c>
      <c r="N37" s="1047" t="str">
        <f t="shared" si="7"/>
        <v>KG</v>
      </c>
      <c r="O37" s="1046">
        <f t="shared" si="12"/>
        <v>4</v>
      </c>
      <c r="P37" s="1002">
        <f t="shared" si="8"/>
        <v>-0.61538461538461497</v>
      </c>
      <c r="Q37" s="1004" t="str">
        <f t="shared" si="9"/>
        <v>KG</v>
      </c>
    </row>
    <row r="38" spans="2:17" s="969" customFormat="1" ht="45.75" customHeight="1">
      <c r="B38" s="3840" t="s">
        <v>455</v>
      </c>
      <c r="C38" s="3841"/>
      <c r="D38" s="978">
        <v>5</v>
      </c>
      <c r="E38" s="979" t="s">
        <v>448</v>
      </c>
      <c r="F38" s="406">
        <v>33</v>
      </c>
      <c r="G38" s="1043">
        <f t="shared" si="0"/>
        <v>0.15151515151515152</v>
      </c>
      <c r="H38" s="400">
        <v>100</v>
      </c>
      <c r="I38" s="1044">
        <f t="shared" si="10"/>
        <v>15.151515151515152</v>
      </c>
      <c r="J38" s="998" t="str">
        <f t="shared" si="11"/>
        <v>KG</v>
      </c>
      <c r="K38" s="1045">
        <f t="shared" si="4"/>
        <v>3.0303030303030303</v>
      </c>
      <c r="L38" s="1046">
        <f t="shared" si="5"/>
        <v>3</v>
      </c>
      <c r="M38" s="1002">
        <f t="shared" si="6"/>
        <v>0.15151515151515227</v>
      </c>
      <c r="N38" s="1047" t="str">
        <f t="shared" si="7"/>
        <v>KG</v>
      </c>
      <c r="O38" s="1046">
        <f t="shared" si="12"/>
        <v>4</v>
      </c>
      <c r="P38" s="1002">
        <f t="shared" si="8"/>
        <v>-4.8484848484848477</v>
      </c>
      <c r="Q38" s="1004" t="str">
        <f t="shared" si="9"/>
        <v>KG</v>
      </c>
    </row>
    <row r="39" spans="2:17" s="969" customFormat="1" ht="45.75" customHeight="1">
      <c r="B39" s="3840" t="s">
        <v>496</v>
      </c>
      <c r="C39" s="3841"/>
      <c r="D39" s="978">
        <v>4</v>
      </c>
      <c r="E39" s="979" t="s">
        <v>448</v>
      </c>
      <c r="F39" s="406">
        <v>18</v>
      </c>
      <c r="G39" s="1043">
        <f t="shared" si="0"/>
        <v>0.22222222222222221</v>
      </c>
      <c r="H39" s="400">
        <v>100</v>
      </c>
      <c r="I39" s="1044">
        <f t="shared" si="10"/>
        <v>22.222222222222221</v>
      </c>
      <c r="J39" s="998" t="str">
        <f t="shared" si="11"/>
        <v>KG</v>
      </c>
      <c r="K39" s="1045">
        <f t="shared" si="4"/>
        <v>5.5555555555555554</v>
      </c>
      <c r="L39" s="1046">
        <f t="shared" si="5"/>
        <v>5</v>
      </c>
      <c r="M39" s="1002">
        <f t="shared" si="6"/>
        <v>2.2222222222222214</v>
      </c>
      <c r="N39" s="1047" t="str">
        <f t="shared" si="7"/>
        <v>KG</v>
      </c>
      <c r="O39" s="1046">
        <f t="shared" si="12"/>
        <v>6</v>
      </c>
      <c r="P39" s="1002">
        <f t="shared" si="8"/>
        <v>-1.7777777777777786</v>
      </c>
      <c r="Q39" s="1004" t="str">
        <f t="shared" si="9"/>
        <v>KG</v>
      </c>
    </row>
    <row r="40" spans="2:17" s="969" customFormat="1" ht="45.75" customHeight="1">
      <c r="B40" s="3840" t="s">
        <v>456</v>
      </c>
      <c r="C40" s="3841"/>
      <c r="D40" s="978">
        <v>5</v>
      </c>
      <c r="E40" s="979" t="s">
        <v>448</v>
      </c>
      <c r="F40" s="406">
        <v>33</v>
      </c>
      <c r="G40" s="1043">
        <f t="shared" si="0"/>
        <v>0.15151515151515152</v>
      </c>
      <c r="H40" s="400">
        <v>100</v>
      </c>
      <c r="I40" s="1044">
        <f t="shared" si="10"/>
        <v>15.151515151515152</v>
      </c>
      <c r="J40" s="998" t="str">
        <f t="shared" si="11"/>
        <v>KG</v>
      </c>
      <c r="K40" s="1045">
        <f t="shared" si="4"/>
        <v>3.0303030303030303</v>
      </c>
      <c r="L40" s="1046">
        <f t="shared" si="5"/>
        <v>3</v>
      </c>
      <c r="M40" s="1002">
        <f t="shared" si="6"/>
        <v>0.15151515151515227</v>
      </c>
      <c r="N40" s="1047" t="str">
        <f t="shared" si="7"/>
        <v>KG</v>
      </c>
      <c r="O40" s="1046">
        <f t="shared" si="12"/>
        <v>4</v>
      </c>
      <c r="P40" s="1002">
        <f t="shared" si="8"/>
        <v>-4.8484848484848477</v>
      </c>
      <c r="Q40" s="1004" t="str">
        <f t="shared" si="9"/>
        <v>KG</v>
      </c>
    </row>
    <row r="41" spans="2:17" s="969" customFormat="1" ht="45.75" customHeight="1">
      <c r="B41" s="3840" t="s">
        <v>457</v>
      </c>
      <c r="C41" s="3841"/>
      <c r="D41" s="978">
        <v>5</v>
      </c>
      <c r="E41" s="979" t="s">
        <v>448</v>
      </c>
      <c r="F41" s="406">
        <v>33</v>
      </c>
      <c r="G41" s="1043">
        <f t="shared" si="0"/>
        <v>0.15151515151515152</v>
      </c>
      <c r="H41" s="400">
        <v>100</v>
      </c>
      <c r="I41" s="1044">
        <f t="shared" si="10"/>
        <v>15.151515151515152</v>
      </c>
      <c r="J41" s="998" t="str">
        <f t="shared" si="11"/>
        <v>KG</v>
      </c>
      <c r="K41" s="1045">
        <f t="shared" si="4"/>
        <v>3.0303030303030303</v>
      </c>
      <c r="L41" s="1046">
        <f t="shared" si="5"/>
        <v>3</v>
      </c>
      <c r="M41" s="1002">
        <f t="shared" si="6"/>
        <v>0.15151515151515227</v>
      </c>
      <c r="N41" s="1047" t="str">
        <f t="shared" si="7"/>
        <v>KG</v>
      </c>
      <c r="O41" s="1046">
        <f t="shared" si="12"/>
        <v>4</v>
      </c>
      <c r="P41" s="1002">
        <f t="shared" si="8"/>
        <v>-4.8484848484848477</v>
      </c>
      <c r="Q41" s="1004" t="str">
        <f t="shared" si="9"/>
        <v>KG</v>
      </c>
    </row>
    <row r="42" spans="2:17" s="969" customFormat="1" ht="45.75" customHeight="1">
      <c r="B42" s="3840" t="s">
        <v>458</v>
      </c>
      <c r="C42" s="3841"/>
      <c r="D42" s="978">
        <v>5</v>
      </c>
      <c r="E42" s="979" t="s">
        <v>448</v>
      </c>
      <c r="F42" s="406">
        <v>33</v>
      </c>
      <c r="G42" s="1043">
        <f t="shared" si="0"/>
        <v>0.15151515151515152</v>
      </c>
      <c r="H42" s="400">
        <v>100</v>
      </c>
      <c r="I42" s="1044">
        <f t="shared" si="10"/>
        <v>15.151515151515152</v>
      </c>
      <c r="J42" s="998" t="str">
        <f t="shared" si="11"/>
        <v>KG</v>
      </c>
      <c r="K42" s="1045">
        <f t="shared" si="4"/>
        <v>3.0303030303030303</v>
      </c>
      <c r="L42" s="1046">
        <f t="shared" si="5"/>
        <v>3</v>
      </c>
      <c r="M42" s="1002">
        <f t="shared" si="6"/>
        <v>0.15151515151515227</v>
      </c>
      <c r="N42" s="1047" t="str">
        <f t="shared" si="7"/>
        <v>KG</v>
      </c>
      <c r="O42" s="1046">
        <f t="shared" si="12"/>
        <v>4</v>
      </c>
      <c r="P42" s="1002">
        <f t="shared" si="8"/>
        <v>-4.8484848484848477</v>
      </c>
      <c r="Q42" s="1004" t="str">
        <f t="shared" si="9"/>
        <v>KG</v>
      </c>
    </row>
    <row r="43" spans="2:17" s="969" customFormat="1" ht="45.75" customHeight="1">
      <c r="B43" s="3840" t="s">
        <v>459</v>
      </c>
      <c r="C43" s="3841"/>
      <c r="D43" s="978">
        <v>5</v>
      </c>
      <c r="E43" s="979" t="s">
        <v>448</v>
      </c>
      <c r="F43" s="406">
        <v>33</v>
      </c>
      <c r="G43" s="1043">
        <f t="shared" si="0"/>
        <v>0.15151515151515152</v>
      </c>
      <c r="H43" s="400">
        <v>100</v>
      </c>
      <c r="I43" s="1044">
        <f t="shared" si="10"/>
        <v>15.151515151515152</v>
      </c>
      <c r="J43" s="998" t="str">
        <f t="shared" si="11"/>
        <v>KG</v>
      </c>
      <c r="K43" s="1045">
        <f t="shared" si="4"/>
        <v>3.0303030303030303</v>
      </c>
      <c r="L43" s="1046">
        <f t="shared" si="5"/>
        <v>3</v>
      </c>
      <c r="M43" s="1002">
        <f t="shared" si="6"/>
        <v>0.15151515151515227</v>
      </c>
      <c r="N43" s="1047" t="str">
        <f t="shared" si="7"/>
        <v>KG</v>
      </c>
      <c r="O43" s="1046">
        <f t="shared" si="12"/>
        <v>4</v>
      </c>
      <c r="P43" s="1002">
        <f t="shared" si="8"/>
        <v>-4.8484848484848477</v>
      </c>
      <c r="Q43" s="1004" t="str">
        <f t="shared" si="9"/>
        <v>KG</v>
      </c>
    </row>
    <row r="44" spans="2:17" s="969" customFormat="1" ht="45.75" customHeight="1">
      <c r="B44" s="3840" t="s">
        <v>460</v>
      </c>
      <c r="C44" s="3841"/>
      <c r="D44" s="978">
        <v>5</v>
      </c>
      <c r="E44" s="979" t="s">
        <v>448</v>
      </c>
      <c r="F44" s="406">
        <v>33</v>
      </c>
      <c r="G44" s="1043">
        <f t="shared" si="0"/>
        <v>0.15151515151515152</v>
      </c>
      <c r="H44" s="400">
        <v>100</v>
      </c>
      <c r="I44" s="1044">
        <f t="shared" si="10"/>
        <v>15.151515151515152</v>
      </c>
      <c r="J44" s="998" t="str">
        <f t="shared" si="11"/>
        <v>KG</v>
      </c>
      <c r="K44" s="1045">
        <f t="shared" si="4"/>
        <v>3.0303030303030303</v>
      </c>
      <c r="L44" s="1046">
        <f t="shared" si="5"/>
        <v>3</v>
      </c>
      <c r="M44" s="1002">
        <f t="shared" si="6"/>
        <v>0.15151515151515227</v>
      </c>
      <c r="N44" s="1047" t="str">
        <f t="shared" si="7"/>
        <v>KG</v>
      </c>
      <c r="O44" s="1046">
        <f t="shared" si="12"/>
        <v>4</v>
      </c>
      <c r="P44" s="1002">
        <f t="shared" si="8"/>
        <v>-4.8484848484848477</v>
      </c>
      <c r="Q44" s="1004" t="str">
        <f t="shared" si="9"/>
        <v>KG</v>
      </c>
    </row>
    <row r="45" spans="2:17" s="969" customFormat="1" ht="45.75" customHeight="1">
      <c r="B45" s="3840" t="s">
        <v>461</v>
      </c>
      <c r="C45" s="3841"/>
      <c r="D45" s="978">
        <v>7</v>
      </c>
      <c r="E45" s="979" t="s">
        <v>448</v>
      </c>
      <c r="F45" s="406">
        <v>46</v>
      </c>
      <c r="G45" s="1043">
        <f t="shared" si="0"/>
        <v>0.15217391304347827</v>
      </c>
      <c r="H45" s="400">
        <v>100</v>
      </c>
      <c r="I45" s="1044">
        <f t="shared" si="10"/>
        <v>15.217391304347828</v>
      </c>
      <c r="J45" s="998" t="str">
        <f t="shared" si="11"/>
        <v>KG</v>
      </c>
      <c r="K45" s="1045">
        <f t="shared" si="4"/>
        <v>2.1739130434782612</v>
      </c>
      <c r="L45" s="1046">
        <f t="shared" si="5"/>
        <v>2</v>
      </c>
      <c r="M45" s="1002">
        <f t="shared" si="6"/>
        <v>1.2173913043478279</v>
      </c>
      <c r="N45" s="1047" t="str">
        <f t="shared" si="7"/>
        <v>KG</v>
      </c>
      <c r="O45" s="1046">
        <f t="shared" si="12"/>
        <v>3</v>
      </c>
      <c r="P45" s="1002">
        <f t="shared" si="8"/>
        <v>-5.7826086956521721</v>
      </c>
      <c r="Q45" s="1004" t="str">
        <f t="shared" si="9"/>
        <v>KG</v>
      </c>
    </row>
    <row r="46" spans="2:17" s="969" customFormat="1" ht="45.75" customHeight="1">
      <c r="B46" s="3840" t="s">
        <v>462</v>
      </c>
      <c r="C46" s="3841"/>
      <c r="D46" s="978">
        <v>8</v>
      </c>
      <c r="E46" s="979" t="s">
        <v>448</v>
      </c>
      <c r="F46" s="406">
        <v>66</v>
      </c>
      <c r="G46" s="1043">
        <f t="shared" si="0"/>
        <v>0.12121212121212122</v>
      </c>
      <c r="H46" s="400">
        <v>100</v>
      </c>
      <c r="I46" s="1044">
        <f t="shared" si="10"/>
        <v>12.121212121212121</v>
      </c>
      <c r="J46" s="998" t="str">
        <f t="shared" si="11"/>
        <v>KG</v>
      </c>
      <c r="K46" s="1045">
        <f t="shared" si="4"/>
        <v>1.5151515151515151</v>
      </c>
      <c r="L46" s="1046">
        <f t="shared" si="5"/>
        <v>1</v>
      </c>
      <c r="M46" s="1002">
        <f t="shared" si="6"/>
        <v>4.1212121212121211</v>
      </c>
      <c r="N46" s="1047" t="str">
        <f t="shared" si="7"/>
        <v>KG</v>
      </c>
      <c r="O46" s="1046">
        <f t="shared" si="12"/>
        <v>2</v>
      </c>
      <c r="P46" s="1002">
        <f t="shared" si="8"/>
        <v>-3.8787878787878789</v>
      </c>
      <c r="Q46" s="1004" t="str">
        <f t="shared" si="9"/>
        <v>KG</v>
      </c>
    </row>
    <row r="47" spans="2:17" s="969" customFormat="1" ht="45.75" customHeight="1">
      <c r="B47" s="3840" t="s">
        <v>463</v>
      </c>
      <c r="C47" s="3841"/>
      <c r="D47" s="978">
        <v>4</v>
      </c>
      <c r="E47" s="979" t="s">
        <v>448</v>
      </c>
      <c r="F47" s="406">
        <v>33</v>
      </c>
      <c r="G47" s="1043">
        <f t="shared" si="0"/>
        <v>0.12121212121212122</v>
      </c>
      <c r="H47" s="400">
        <v>100</v>
      </c>
      <c r="I47" s="1044">
        <f t="shared" si="10"/>
        <v>12.121212121212121</v>
      </c>
      <c r="J47" s="998" t="str">
        <f t="shared" si="11"/>
        <v>KG</v>
      </c>
      <c r="K47" s="1045">
        <f t="shared" si="4"/>
        <v>3.0303030303030303</v>
      </c>
      <c r="L47" s="1046">
        <f t="shared" si="5"/>
        <v>3</v>
      </c>
      <c r="M47" s="1002">
        <f t="shared" si="6"/>
        <v>0.1212121212121211</v>
      </c>
      <c r="N47" s="1047" t="str">
        <f t="shared" si="7"/>
        <v>KG</v>
      </c>
      <c r="O47" s="1046">
        <f t="shared" si="12"/>
        <v>4</v>
      </c>
      <c r="P47" s="1002">
        <f t="shared" si="8"/>
        <v>-3.8787878787878789</v>
      </c>
      <c r="Q47" s="1004" t="str">
        <f t="shared" si="9"/>
        <v>KG</v>
      </c>
    </row>
    <row r="48" spans="2:17" s="969" customFormat="1" ht="45.75" customHeight="1">
      <c r="B48" s="3840" t="s">
        <v>464</v>
      </c>
      <c r="C48" s="3841"/>
      <c r="D48" s="978">
        <v>5</v>
      </c>
      <c r="E48" s="979" t="s">
        <v>448</v>
      </c>
      <c r="F48" s="406">
        <v>41</v>
      </c>
      <c r="G48" s="1043">
        <f t="shared" si="0"/>
        <v>0.12195121951219512</v>
      </c>
      <c r="H48" s="400">
        <v>100</v>
      </c>
      <c r="I48" s="1044">
        <f t="shared" si="10"/>
        <v>12.195121951219512</v>
      </c>
      <c r="J48" s="998" t="str">
        <f t="shared" si="11"/>
        <v>KG</v>
      </c>
      <c r="K48" s="1045">
        <f t="shared" si="4"/>
        <v>2.4390243902439024</v>
      </c>
      <c r="L48" s="1046">
        <f t="shared" si="5"/>
        <v>2</v>
      </c>
      <c r="M48" s="1002">
        <f t="shared" si="6"/>
        <v>2.1951219512195124</v>
      </c>
      <c r="N48" s="1047" t="str">
        <f t="shared" si="7"/>
        <v>KG</v>
      </c>
      <c r="O48" s="1046">
        <f t="shared" si="12"/>
        <v>3</v>
      </c>
      <c r="P48" s="1002">
        <f t="shared" si="8"/>
        <v>-2.8048780487804876</v>
      </c>
      <c r="Q48" s="1004" t="str">
        <f t="shared" si="9"/>
        <v>KG</v>
      </c>
    </row>
    <row r="49" spans="2:17" s="969" customFormat="1" ht="45.75" customHeight="1">
      <c r="B49" s="3840" t="s">
        <v>465</v>
      </c>
      <c r="C49" s="3841"/>
      <c r="D49" s="978">
        <v>4</v>
      </c>
      <c r="E49" s="979" t="s">
        <v>448</v>
      </c>
      <c r="F49" s="406">
        <v>33</v>
      </c>
      <c r="G49" s="1043">
        <f t="shared" si="0"/>
        <v>0.12121212121212122</v>
      </c>
      <c r="H49" s="400">
        <v>100</v>
      </c>
      <c r="I49" s="1044">
        <f t="shared" si="10"/>
        <v>12.121212121212121</v>
      </c>
      <c r="J49" s="998" t="str">
        <f t="shared" si="11"/>
        <v>KG</v>
      </c>
      <c r="K49" s="1045">
        <f t="shared" si="4"/>
        <v>3.0303030303030303</v>
      </c>
      <c r="L49" s="1046">
        <f t="shared" si="5"/>
        <v>3</v>
      </c>
      <c r="M49" s="1002">
        <f t="shared" si="6"/>
        <v>0.1212121212121211</v>
      </c>
      <c r="N49" s="1047" t="str">
        <f t="shared" si="7"/>
        <v>KG</v>
      </c>
      <c r="O49" s="1046">
        <f t="shared" si="12"/>
        <v>4</v>
      </c>
      <c r="P49" s="1002">
        <f t="shared" si="8"/>
        <v>-3.8787878787878789</v>
      </c>
      <c r="Q49" s="1004" t="str">
        <f t="shared" si="9"/>
        <v>KG</v>
      </c>
    </row>
    <row r="50" spans="2:17" s="969" customFormat="1" ht="45.75" customHeight="1">
      <c r="B50" s="993"/>
      <c r="C50" s="994"/>
      <c r="D50" s="429"/>
      <c r="E50" s="430"/>
      <c r="F50" s="1005"/>
      <c r="G50" s="996"/>
      <c r="H50" s="997"/>
      <c r="I50" s="998"/>
      <c r="J50" s="999"/>
      <c r="K50" s="1000"/>
      <c r="L50" s="1001"/>
      <c r="M50" s="1002"/>
      <c r="N50" s="1003"/>
      <c r="O50" s="1001"/>
      <c r="P50" s="1002"/>
      <c r="Q50" s="1004"/>
    </row>
    <row r="51" spans="2:17" s="969" customFormat="1" ht="45.75" customHeight="1">
      <c r="B51" s="4406" t="s">
        <v>729</v>
      </c>
      <c r="C51" s="4407"/>
      <c r="D51" s="4407"/>
      <c r="E51" s="4407"/>
      <c r="F51" s="4407"/>
      <c r="G51" s="4407"/>
      <c r="H51" s="4407"/>
      <c r="I51" s="4407"/>
      <c r="J51" s="4407"/>
      <c r="K51" s="4407"/>
      <c r="L51" s="4407"/>
      <c r="M51" s="4407"/>
      <c r="N51" s="4407"/>
      <c r="O51" s="4407"/>
      <c r="P51" s="4407"/>
      <c r="Q51" s="4408"/>
    </row>
    <row r="52" spans="2:17" s="969" customFormat="1" ht="37.5" customHeight="1">
      <c r="B52" s="393" t="s">
        <v>204</v>
      </c>
      <c r="C52" s="394"/>
      <c r="D52" s="395" t="s">
        <v>206</v>
      </c>
      <c r="E52" s="396" t="s">
        <v>207</v>
      </c>
      <c r="F52" s="402" t="s">
        <v>499</v>
      </c>
      <c r="G52" s="403" t="s">
        <v>205</v>
      </c>
      <c r="H52" s="404" t="s">
        <v>90</v>
      </c>
      <c r="I52" s="971" t="s">
        <v>208</v>
      </c>
      <c r="J52" s="972"/>
      <c r="K52" s="974" t="s">
        <v>209</v>
      </c>
      <c r="L52" s="975"/>
      <c r="M52" s="974"/>
      <c r="N52" s="974"/>
      <c r="O52" s="976"/>
      <c r="P52" s="976"/>
      <c r="Q52" s="977"/>
    </row>
    <row r="53" spans="2:17" s="969" customFormat="1" ht="30" customHeight="1">
      <c r="B53" s="397"/>
      <c r="C53" s="398" t="s">
        <v>216</v>
      </c>
      <c r="D53" s="978">
        <v>4.5</v>
      </c>
      <c r="E53" s="979" t="s">
        <v>212</v>
      </c>
      <c r="F53" s="406">
        <v>15</v>
      </c>
      <c r="G53" s="1043">
        <f>D53/F53</f>
        <v>0.3</v>
      </c>
      <c r="H53" s="400">
        <v>2500</v>
      </c>
      <c r="I53" s="1044">
        <f>G53*H53</f>
        <v>750</v>
      </c>
      <c r="J53" s="998" t="str">
        <f>E53</f>
        <v>Kg</v>
      </c>
      <c r="K53" s="1045">
        <f>I53/D53</f>
        <v>166.66666666666666</v>
      </c>
      <c r="L53" s="1046">
        <f>IF(I53=0,0,INT(I53/D53))</f>
        <v>166</v>
      </c>
      <c r="M53" s="1002">
        <f>I53-(L53*D53)</f>
        <v>3</v>
      </c>
      <c r="N53" s="1047" t="str">
        <f>IF(M53=0,0,E53)</f>
        <v>Kg</v>
      </c>
      <c r="O53" s="1046">
        <f>IF(M53=0,0,L53+1)</f>
        <v>167</v>
      </c>
      <c r="P53" s="1002">
        <f>IF(M53=0,0,I53-(O53*D53))</f>
        <v>-1.5</v>
      </c>
      <c r="Q53" s="1004" t="str">
        <f>IF(P53=0,0,E53)</f>
        <v>Kg</v>
      </c>
    </row>
    <row r="54" spans="2:17" s="969" customFormat="1" ht="61.5" customHeight="1">
      <c r="B54" s="3840" t="s">
        <v>466</v>
      </c>
      <c r="C54" s="3841"/>
      <c r="D54" s="978">
        <v>5</v>
      </c>
      <c r="E54" s="979" t="s">
        <v>448</v>
      </c>
      <c r="F54" s="406">
        <v>29</v>
      </c>
      <c r="G54" s="1043">
        <f t="shared" si="0"/>
        <v>0.17241379310344829</v>
      </c>
      <c r="H54" s="400">
        <v>100</v>
      </c>
      <c r="I54" s="1044">
        <f t="shared" si="10"/>
        <v>17.241379310344829</v>
      </c>
      <c r="J54" s="998" t="str">
        <f t="shared" si="11"/>
        <v>KG</v>
      </c>
      <c r="K54" s="1045">
        <f t="shared" si="4"/>
        <v>3.4482758620689657</v>
      </c>
      <c r="L54" s="1046">
        <f t="shared" si="5"/>
        <v>3</v>
      </c>
      <c r="M54" s="1002">
        <f t="shared" si="6"/>
        <v>2.2413793103448292</v>
      </c>
      <c r="N54" s="1047" t="str">
        <f t="shared" si="7"/>
        <v>KG</v>
      </c>
      <c r="O54" s="1046">
        <f t="shared" si="12"/>
        <v>4</v>
      </c>
      <c r="P54" s="1002">
        <f t="shared" si="8"/>
        <v>-2.7586206896551708</v>
      </c>
      <c r="Q54" s="1004" t="str">
        <f t="shared" si="9"/>
        <v>KG</v>
      </c>
    </row>
    <row r="55" spans="2:17" s="969" customFormat="1" ht="61.5" customHeight="1">
      <c r="B55" s="3840" t="s">
        <v>467</v>
      </c>
      <c r="C55" s="3841"/>
      <c r="D55" s="978">
        <v>4</v>
      </c>
      <c r="E55" s="979" t="s">
        <v>448</v>
      </c>
      <c r="F55" s="406">
        <v>23</v>
      </c>
      <c r="G55" s="1043">
        <f t="shared" si="0"/>
        <v>0.17391304347826086</v>
      </c>
      <c r="H55" s="400">
        <v>100</v>
      </c>
      <c r="I55" s="1044">
        <f t="shared" si="10"/>
        <v>17.391304347826086</v>
      </c>
      <c r="J55" s="998" t="str">
        <f t="shared" si="11"/>
        <v>KG</v>
      </c>
      <c r="K55" s="1045">
        <f t="shared" si="4"/>
        <v>4.3478260869565215</v>
      </c>
      <c r="L55" s="1046">
        <f t="shared" si="5"/>
        <v>4</v>
      </c>
      <c r="M55" s="1002">
        <f t="shared" si="6"/>
        <v>1.391304347826086</v>
      </c>
      <c r="N55" s="1047" t="str">
        <f t="shared" si="7"/>
        <v>KG</v>
      </c>
      <c r="O55" s="1046">
        <f t="shared" si="12"/>
        <v>5</v>
      </c>
      <c r="P55" s="1002">
        <f t="shared" si="8"/>
        <v>-2.608695652173914</v>
      </c>
      <c r="Q55" s="1004" t="str">
        <f t="shared" si="9"/>
        <v>KG</v>
      </c>
    </row>
    <row r="56" spans="2:17" s="969" customFormat="1" ht="61.5" customHeight="1">
      <c r="B56" s="3840" t="s">
        <v>468</v>
      </c>
      <c r="C56" s="3841"/>
      <c r="D56" s="978">
        <v>6</v>
      </c>
      <c r="E56" s="979" t="s">
        <v>448</v>
      </c>
      <c r="F56" s="406">
        <v>35</v>
      </c>
      <c r="G56" s="1043">
        <f t="shared" si="0"/>
        <v>0.17142857142857143</v>
      </c>
      <c r="H56" s="400">
        <v>100</v>
      </c>
      <c r="I56" s="1044">
        <f t="shared" si="10"/>
        <v>17.142857142857142</v>
      </c>
      <c r="J56" s="998" t="str">
        <f t="shared" si="11"/>
        <v>KG</v>
      </c>
      <c r="K56" s="1045">
        <f t="shared" si="4"/>
        <v>2.8571428571428572</v>
      </c>
      <c r="L56" s="1046">
        <f t="shared" si="5"/>
        <v>2</v>
      </c>
      <c r="M56" s="1002">
        <f t="shared" si="6"/>
        <v>5.1428571428571423</v>
      </c>
      <c r="N56" s="1047" t="str">
        <f t="shared" si="7"/>
        <v>KG</v>
      </c>
      <c r="O56" s="1046">
        <f t="shared" si="12"/>
        <v>3</v>
      </c>
      <c r="P56" s="1002">
        <f t="shared" si="8"/>
        <v>-0.85714285714285765</v>
      </c>
      <c r="Q56" s="1004" t="str">
        <f t="shared" si="9"/>
        <v>KG</v>
      </c>
    </row>
    <row r="57" spans="2:17" s="969" customFormat="1" ht="61.5" customHeight="1">
      <c r="B57" s="3840" t="s">
        <v>498</v>
      </c>
      <c r="C57" s="3841"/>
      <c r="D57" s="978">
        <v>4.25</v>
      </c>
      <c r="E57" s="979" t="s">
        <v>448</v>
      </c>
      <c r="F57" s="406">
        <v>17</v>
      </c>
      <c r="G57" s="1043">
        <f t="shared" si="0"/>
        <v>0.25</v>
      </c>
      <c r="H57" s="400">
        <v>100</v>
      </c>
      <c r="I57" s="1044">
        <f t="shared" si="10"/>
        <v>25</v>
      </c>
      <c r="J57" s="998" t="str">
        <f t="shared" si="11"/>
        <v>KG</v>
      </c>
      <c r="K57" s="1045">
        <f t="shared" si="4"/>
        <v>5.882352941176471</v>
      </c>
      <c r="L57" s="1046">
        <f t="shared" si="5"/>
        <v>5</v>
      </c>
      <c r="M57" s="1002">
        <f t="shared" si="6"/>
        <v>3.75</v>
      </c>
      <c r="N57" s="1047" t="str">
        <f t="shared" si="7"/>
        <v>KG</v>
      </c>
      <c r="O57" s="1046">
        <f t="shared" si="12"/>
        <v>6</v>
      </c>
      <c r="P57" s="1002">
        <f t="shared" si="8"/>
        <v>-0.5</v>
      </c>
      <c r="Q57" s="1004" t="str">
        <f t="shared" si="9"/>
        <v>KG</v>
      </c>
    </row>
    <row r="58" spans="2:17" s="969" customFormat="1" ht="30" customHeight="1">
      <c r="B58" s="397"/>
      <c r="C58" s="398" t="s">
        <v>469</v>
      </c>
      <c r="D58" s="978">
        <v>2.5</v>
      </c>
      <c r="E58" s="979" t="s">
        <v>212</v>
      </c>
      <c r="F58" s="406">
        <v>14</v>
      </c>
      <c r="G58" s="1043">
        <f t="shared" si="0"/>
        <v>0.17857142857142858</v>
      </c>
      <c r="H58" s="400">
        <v>100</v>
      </c>
      <c r="I58" s="1044">
        <f t="shared" si="10"/>
        <v>17.857142857142858</v>
      </c>
      <c r="J58" s="998" t="str">
        <f t="shared" si="11"/>
        <v>Kg</v>
      </c>
      <c r="K58" s="1045">
        <f t="shared" si="4"/>
        <v>7.1428571428571432</v>
      </c>
      <c r="L58" s="1046">
        <f t="shared" si="5"/>
        <v>7</v>
      </c>
      <c r="M58" s="1002">
        <f t="shared" si="6"/>
        <v>0.35714285714285765</v>
      </c>
      <c r="N58" s="1047" t="str">
        <f t="shared" si="7"/>
        <v>Kg</v>
      </c>
      <c r="O58" s="1046">
        <f t="shared" si="12"/>
        <v>8</v>
      </c>
      <c r="P58" s="1002">
        <f t="shared" si="8"/>
        <v>-2.1428571428571423</v>
      </c>
      <c r="Q58" s="1004" t="str">
        <f t="shared" si="9"/>
        <v>Kg</v>
      </c>
    </row>
    <row r="59" spans="2:17" s="969" customFormat="1" ht="30" customHeight="1">
      <c r="B59" s="397"/>
      <c r="C59" s="398" t="s">
        <v>217</v>
      </c>
      <c r="D59" s="978">
        <v>3</v>
      </c>
      <c r="E59" s="979" t="s">
        <v>212</v>
      </c>
      <c r="F59" s="406">
        <v>15</v>
      </c>
      <c r="G59" s="1043">
        <f t="shared" si="0"/>
        <v>0.2</v>
      </c>
      <c r="H59" s="400">
        <v>100</v>
      </c>
      <c r="I59" s="1044">
        <f t="shared" si="10"/>
        <v>20</v>
      </c>
      <c r="J59" s="998" t="str">
        <f t="shared" si="11"/>
        <v>Kg</v>
      </c>
      <c r="K59" s="1045">
        <f t="shared" si="4"/>
        <v>6.666666666666667</v>
      </c>
      <c r="L59" s="1046">
        <f t="shared" si="5"/>
        <v>6</v>
      </c>
      <c r="M59" s="1002">
        <f t="shared" si="6"/>
        <v>2</v>
      </c>
      <c r="N59" s="1047" t="str">
        <f t="shared" si="7"/>
        <v>Kg</v>
      </c>
      <c r="O59" s="1046">
        <f t="shared" si="12"/>
        <v>7</v>
      </c>
      <c r="P59" s="1002">
        <f t="shared" si="8"/>
        <v>-1</v>
      </c>
      <c r="Q59" s="1004" t="str">
        <f t="shared" si="9"/>
        <v>Kg</v>
      </c>
    </row>
    <row r="60" spans="2:17" s="969" customFormat="1" ht="30" customHeight="1">
      <c r="B60" s="397"/>
      <c r="C60" s="398" t="s">
        <v>220</v>
      </c>
      <c r="D60" s="978">
        <v>3</v>
      </c>
      <c r="E60" s="979" t="s">
        <v>212</v>
      </c>
      <c r="F60" s="406">
        <v>15</v>
      </c>
      <c r="G60" s="1043">
        <f t="shared" si="0"/>
        <v>0.2</v>
      </c>
      <c r="H60" s="400">
        <v>100</v>
      </c>
      <c r="I60" s="1044">
        <f t="shared" si="10"/>
        <v>20</v>
      </c>
      <c r="J60" s="998" t="str">
        <f t="shared" si="11"/>
        <v>Kg</v>
      </c>
      <c r="K60" s="1045">
        <f t="shared" si="4"/>
        <v>6.666666666666667</v>
      </c>
      <c r="L60" s="1046">
        <f t="shared" si="5"/>
        <v>6</v>
      </c>
      <c r="M60" s="1002">
        <f t="shared" si="6"/>
        <v>2</v>
      </c>
      <c r="N60" s="1047" t="str">
        <f t="shared" si="7"/>
        <v>Kg</v>
      </c>
      <c r="O60" s="1046">
        <f t="shared" si="12"/>
        <v>7</v>
      </c>
      <c r="P60" s="1002">
        <f t="shared" si="8"/>
        <v>-1</v>
      </c>
      <c r="Q60" s="1004" t="str">
        <f t="shared" si="9"/>
        <v>Kg</v>
      </c>
    </row>
    <row r="61" spans="2:17" s="969" customFormat="1" ht="30" customHeight="1">
      <c r="B61" s="1006"/>
      <c r="C61" s="670"/>
      <c r="D61" s="429"/>
      <c r="E61" s="430"/>
      <c r="F61" s="1005"/>
      <c r="G61" s="996"/>
      <c r="H61" s="997"/>
      <c r="I61" s="998"/>
      <c r="J61" s="999"/>
      <c r="K61" s="1000"/>
      <c r="L61" s="1001"/>
      <c r="M61" s="1002"/>
      <c r="N61" s="1003"/>
      <c r="O61" s="1001"/>
      <c r="P61" s="1002"/>
      <c r="Q61" s="1004"/>
    </row>
    <row r="62" spans="2:17" s="969" customFormat="1" ht="30" customHeight="1">
      <c r="B62" s="4403" t="s">
        <v>728</v>
      </c>
      <c r="C62" s="4404"/>
      <c r="D62" s="4404"/>
      <c r="E62" s="4404"/>
      <c r="F62" s="4404"/>
      <c r="G62" s="4404"/>
      <c r="H62" s="4404"/>
      <c r="I62" s="4404"/>
      <c r="J62" s="4404"/>
      <c r="K62" s="4404"/>
      <c r="L62" s="4404"/>
      <c r="M62" s="4404"/>
      <c r="N62" s="4404"/>
      <c r="O62" s="4404"/>
      <c r="P62" s="4404"/>
      <c r="Q62" s="4405"/>
    </row>
    <row r="63" spans="2:17" s="969" customFormat="1" ht="37.5" customHeight="1">
      <c r="B63" s="393" t="s">
        <v>204</v>
      </c>
      <c r="C63" s="394"/>
      <c r="D63" s="395" t="s">
        <v>206</v>
      </c>
      <c r="E63" s="396" t="s">
        <v>207</v>
      </c>
      <c r="F63" s="402" t="s">
        <v>499</v>
      </c>
      <c r="G63" s="403" t="s">
        <v>205</v>
      </c>
      <c r="H63" s="404" t="s">
        <v>90</v>
      </c>
      <c r="I63" s="971" t="s">
        <v>208</v>
      </c>
      <c r="J63" s="972"/>
      <c r="K63" s="974" t="s">
        <v>209</v>
      </c>
      <c r="L63" s="975"/>
      <c r="M63" s="974"/>
      <c r="N63" s="974"/>
      <c r="O63" s="976"/>
      <c r="P63" s="976"/>
      <c r="Q63" s="977"/>
    </row>
    <row r="64" spans="2:17" s="969" customFormat="1" ht="30" customHeight="1">
      <c r="B64" s="1007"/>
      <c r="C64" s="1008" t="s">
        <v>221</v>
      </c>
      <c r="D64" s="1009"/>
      <c r="E64" s="1010"/>
      <c r="F64" s="406"/>
      <c r="G64" s="1043"/>
      <c r="H64" s="1012"/>
      <c r="I64" s="1013"/>
      <c r="J64" s="1013"/>
      <c r="K64" s="1000"/>
      <c r="L64" s="1001">
        <f t="shared" si="5"/>
        <v>0</v>
      </c>
      <c r="M64" s="1014"/>
      <c r="N64" s="1015"/>
      <c r="O64" s="1016"/>
      <c r="P64" s="1014"/>
      <c r="Q64" s="1017"/>
    </row>
    <row r="65" spans="2:17" s="969" customFormat="1" ht="30" customHeight="1">
      <c r="B65" s="405"/>
      <c r="C65" s="398" t="s">
        <v>222</v>
      </c>
      <c r="D65" s="978">
        <v>2</v>
      </c>
      <c r="E65" s="979" t="s">
        <v>212</v>
      </c>
      <c r="F65" s="406">
        <v>20</v>
      </c>
      <c r="G65" s="1043">
        <f t="shared" si="0"/>
        <v>0.1</v>
      </c>
      <c r="H65" s="400">
        <v>100</v>
      </c>
      <c r="I65" s="1044">
        <f t="shared" ref="I65:I86" si="13">G65*H65</f>
        <v>10</v>
      </c>
      <c r="J65" s="998" t="str">
        <f t="shared" ref="J65:J86" si="14">E65</f>
        <v>Kg</v>
      </c>
      <c r="K65" s="1045">
        <f>I65/D65</f>
        <v>5</v>
      </c>
      <c r="L65" s="1046">
        <f t="shared" si="5"/>
        <v>5</v>
      </c>
      <c r="M65" s="1002">
        <f>I65-(L65*D65)</f>
        <v>0</v>
      </c>
      <c r="N65" s="1047">
        <f>IF(M65=0,0,E65)</f>
        <v>0</v>
      </c>
      <c r="O65" s="1046">
        <f t="shared" ref="O65:O86" si="15">IF(M65=0,0,L65+1)</f>
        <v>0</v>
      </c>
      <c r="P65" s="1002">
        <f>IF(M65=0,0,I65-(O65*D65))</f>
        <v>0</v>
      </c>
      <c r="Q65" s="1004">
        <f>IF(P65=0,0,E65)</f>
        <v>0</v>
      </c>
    </row>
    <row r="66" spans="2:17" s="969" customFormat="1" ht="30" customHeight="1">
      <c r="B66" s="405"/>
      <c r="C66" s="398" t="s">
        <v>223</v>
      </c>
      <c r="D66" s="978">
        <v>50</v>
      </c>
      <c r="E66" s="979" t="s">
        <v>224</v>
      </c>
      <c r="F66" s="406">
        <v>50</v>
      </c>
      <c r="G66" s="407">
        <v>2</v>
      </c>
      <c r="H66" s="400">
        <v>100</v>
      </c>
      <c r="I66" s="1044">
        <f t="shared" si="13"/>
        <v>200</v>
      </c>
      <c r="J66" s="998" t="str">
        <f t="shared" si="14"/>
        <v>merguez</v>
      </c>
      <c r="K66" s="1045">
        <f>I66/D66</f>
        <v>4</v>
      </c>
      <c r="L66" s="1046">
        <f t="shared" si="5"/>
        <v>4</v>
      </c>
      <c r="M66" s="1002">
        <f>I66-(L66*D66)</f>
        <v>0</v>
      </c>
      <c r="N66" s="1047">
        <f>IF(M66=0,0,E66)</f>
        <v>0</v>
      </c>
      <c r="O66" s="1046">
        <f t="shared" si="15"/>
        <v>0</v>
      </c>
      <c r="P66" s="1002">
        <f>IF(M66=0,0,I66-(O66*D66))</f>
        <v>0</v>
      </c>
      <c r="Q66" s="1004">
        <f>IF(P66=0,0,E66)</f>
        <v>0</v>
      </c>
    </row>
    <row r="67" spans="2:17" s="969" customFormat="1" ht="30" customHeight="1">
      <c r="B67" s="405"/>
      <c r="C67" s="398" t="s">
        <v>225</v>
      </c>
      <c r="D67" s="978">
        <v>3</v>
      </c>
      <c r="E67" s="979" t="s">
        <v>212</v>
      </c>
      <c r="F67" s="406">
        <v>30</v>
      </c>
      <c r="G67" s="1043">
        <f t="shared" si="0"/>
        <v>0.1</v>
      </c>
      <c r="H67" s="400">
        <v>100</v>
      </c>
      <c r="I67" s="1044">
        <f t="shared" si="13"/>
        <v>10</v>
      </c>
      <c r="J67" s="998" t="str">
        <f t="shared" si="14"/>
        <v>Kg</v>
      </c>
      <c r="K67" s="1045">
        <f>I67/D67</f>
        <v>3.3333333333333335</v>
      </c>
      <c r="L67" s="1046">
        <f t="shared" si="5"/>
        <v>3</v>
      </c>
      <c r="M67" s="1002">
        <f>I67-(L67*D67)</f>
        <v>1</v>
      </c>
      <c r="N67" s="1047" t="str">
        <f>IF(M67=0,0,E67)</f>
        <v>Kg</v>
      </c>
      <c r="O67" s="1046">
        <f t="shared" si="15"/>
        <v>4</v>
      </c>
      <c r="P67" s="1002">
        <f>IF(M67=0,0,I67-(O67*D67))</f>
        <v>-2</v>
      </c>
      <c r="Q67" s="1004" t="str">
        <f>IF(P67=0,0,E67)</f>
        <v>Kg</v>
      </c>
    </row>
    <row r="68" spans="2:17" s="969" customFormat="1" ht="30" customHeight="1">
      <c r="B68" s="1006"/>
      <c r="C68" s="670"/>
      <c r="D68" s="429"/>
      <c r="E68" s="430"/>
      <c r="F68" s="1005"/>
      <c r="G68" s="996"/>
      <c r="H68" s="997"/>
      <c r="I68" s="998"/>
      <c r="J68" s="999"/>
      <c r="K68" s="1000"/>
      <c r="L68" s="1001"/>
      <c r="M68" s="1002"/>
      <c r="N68" s="1003"/>
      <c r="O68" s="1001"/>
      <c r="P68" s="1002"/>
      <c r="Q68" s="1004"/>
    </row>
    <row r="69" spans="2:17" s="969" customFormat="1" ht="30" customHeight="1">
      <c r="B69" s="4400" t="s">
        <v>727</v>
      </c>
      <c r="C69" s="4401"/>
      <c r="D69" s="4401"/>
      <c r="E69" s="4401"/>
      <c r="F69" s="4401"/>
      <c r="G69" s="4401"/>
      <c r="H69" s="4401"/>
      <c r="I69" s="4401"/>
      <c r="J69" s="4401"/>
      <c r="K69" s="4401"/>
      <c r="L69" s="4401"/>
      <c r="M69" s="4401"/>
      <c r="N69" s="4401"/>
      <c r="O69" s="4401"/>
      <c r="P69" s="4401"/>
      <c r="Q69" s="4402"/>
    </row>
    <row r="70" spans="2:17" s="969" customFormat="1" ht="37.5" customHeight="1">
      <c r="B70" s="393" t="s">
        <v>731</v>
      </c>
      <c r="C70" s="394"/>
      <c r="D70" s="395" t="s">
        <v>206</v>
      </c>
      <c r="E70" s="396" t="s">
        <v>207</v>
      </c>
      <c r="F70" s="402" t="s">
        <v>499</v>
      </c>
      <c r="G70" s="403" t="s">
        <v>205</v>
      </c>
      <c r="H70" s="404" t="s">
        <v>90</v>
      </c>
      <c r="I70" s="971" t="s">
        <v>208</v>
      </c>
      <c r="J70" s="972"/>
      <c r="K70" s="974" t="s">
        <v>209</v>
      </c>
      <c r="L70" s="975"/>
      <c r="M70" s="974"/>
      <c r="N70" s="974"/>
      <c r="O70" s="976"/>
      <c r="P70" s="976"/>
      <c r="Q70" s="977"/>
    </row>
    <row r="71" spans="2:17" s="969" customFormat="1" ht="42" customHeight="1">
      <c r="B71" s="4398" t="s">
        <v>1440</v>
      </c>
      <c r="C71" s="4399"/>
      <c r="D71" s="978">
        <v>6.3</v>
      </c>
      <c r="E71" s="979" t="s">
        <v>134</v>
      </c>
      <c r="F71" s="406">
        <v>42</v>
      </c>
      <c r="G71" s="1043">
        <f t="shared" si="0"/>
        <v>0.15</v>
      </c>
      <c r="H71" s="400">
        <v>100</v>
      </c>
      <c r="I71" s="1044">
        <f t="shared" si="13"/>
        <v>15</v>
      </c>
      <c r="J71" s="998" t="str">
        <f t="shared" si="14"/>
        <v>L</v>
      </c>
      <c r="K71" s="1045">
        <f t="shared" ref="K71:K86" si="16">I71/D71</f>
        <v>2.3809523809523809</v>
      </c>
      <c r="L71" s="1046">
        <f t="shared" ref="L71:L86" si="17">IF(I71=0,0,INT(I71/D71))</f>
        <v>2</v>
      </c>
      <c r="M71" s="1002">
        <f t="shared" ref="M71:M86" si="18">I71-(L71*D71)</f>
        <v>2.4000000000000004</v>
      </c>
      <c r="N71" s="1047" t="str">
        <f t="shared" ref="N71:N86" si="19">IF(M71=0,0,E71)</f>
        <v>L</v>
      </c>
      <c r="O71" s="1046">
        <f t="shared" si="15"/>
        <v>3</v>
      </c>
      <c r="P71" s="1002">
        <f t="shared" ref="P71:P86" si="20">IF(M71=0,0,I71-(O71*D71))</f>
        <v>-3.8999999999999986</v>
      </c>
      <c r="Q71" s="1004" t="str">
        <f t="shared" ref="Q71:Q86" si="21">IF(P71=0,0,E71)</f>
        <v>L</v>
      </c>
    </row>
    <row r="72" spans="2:17" s="969" customFormat="1" ht="42" customHeight="1">
      <c r="B72" s="4398" t="s">
        <v>1441</v>
      </c>
      <c r="C72" s="4399"/>
      <c r="D72" s="978">
        <v>11.7</v>
      </c>
      <c r="E72" s="979" t="s">
        <v>134</v>
      </c>
      <c r="F72" s="406">
        <v>78</v>
      </c>
      <c r="G72" s="1043">
        <f t="shared" si="0"/>
        <v>0.15</v>
      </c>
      <c r="H72" s="400">
        <v>100</v>
      </c>
      <c r="I72" s="1044">
        <f t="shared" si="13"/>
        <v>15</v>
      </c>
      <c r="J72" s="998" t="str">
        <f t="shared" si="14"/>
        <v>L</v>
      </c>
      <c r="K72" s="1045">
        <f t="shared" si="16"/>
        <v>1.2820512820512822</v>
      </c>
      <c r="L72" s="1046">
        <f t="shared" si="17"/>
        <v>1</v>
      </c>
      <c r="M72" s="1002">
        <f t="shared" si="18"/>
        <v>3.3000000000000007</v>
      </c>
      <c r="N72" s="1047" t="str">
        <f t="shared" si="19"/>
        <v>L</v>
      </c>
      <c r="O72" s="1046">
        <f t="shared" si="15"/>
        <v>2</v>
      </c>
      <c r="P72" s="1002">
        <f t="shared" si="20"/>
        <v>-8.3999999999999986</v>
      </c>
      <c r="Q72" s="1004" t="str">
        <f t="shared" si="21"/>
        <v>L</v>
      </c>
    </row>
    <row r="73" spans="2:17" s="969" customFormat="1" ht="42" customHeight="1">
      <c r="B73" s="4398" t="s">
        <v>1442</v>
      </c>
      <c r="C73" s="4399"/>
      <c r="D73" s="978">
        <v>19</v>
      </c>
      <c r="E73" s="979" t="s">
        <v>134</v>
      </c>
      <c r="F73" s="406">
        <v>126</v>
      </c>
      <c r="G73" s="1043">
        <f t="shared" si="0"/>
        <v>0.15079365079365079</v>
      </c>
      <c r="H73" s="400">
        <v>100</v>
      </c>
      <c r="I73" s="1044">
        <f t="shared" si="13"/>
        <v>15.079365079365079</v>
      </c>
      <c r="J73" s="998" t="str">
        <f t="shared" si="14"/>
        <v>L</v>
      </c>
      <c r="K73" s="1045">
        <f t="shared" si="16"/>
        <v>0.79365079365079361</v>
      </c>
      <c r="L73" s="1046">
        <f t="shared" si="17"/>
        <v>0</v>
      </c>
      <c r="M73" s="1002">
        <f t="shared" si="18"/>
        <v>15.079365079365079</v>
      </c>
      <c r="N73" s="1047" t="str">
        <f t="shared" si="19"/>
        <v>L</v>
      </c>
      <c r="O73" s="1046">
        <f t="shared" si="15"/>
        <v>1</v>
      </c>
      <c r="P73" s="1002">
        <f t="shared" si="20"/>
        <v>-3.9206349206349209</v>
      </c>
      <c r="Q73" s="1004" t="str">
        <f t="shared" si="21"/>
        <v>L</v>
      </c>
    </row>
    <row r="74" spans="2:17" s="969" customFormat="1" ht="42" customHeight="1">
      <c r="B74" s="4398" t="s">
        <v>1443</v>
      </c>
      <c r="C74" s="4399"/>
      <c r="D74" s="978">
        <v>23.2</v>
      </c>
      <c r="E74" s="979" t="s">
        <v>134</v>
      </c>
      <c r="F74" s="406">
        <v>154</v>
      </c>
      <c r="G74" s="1043">
        <f t="shared" si="0"/>
        <v>0.15064935064935064</v>
      </c>
      <c r="H74" s="400">
        <v>100</v>
      </c>
      <c r="I74" s="1044">
        <f t="shared" si="13"/>
        <v>15.064935064935064</v>
      </c>
      <c r="J74" s="998" t="str">
        <f t="shared" si="14"/>
        <v>L</v>
      </c>
      <c r="K74" s="1045">
        <f t="shared" si="16"/>
        <v>0.64935064935064934</v>
      </c>
      <c r="L74" s="1046">
        <f t="shared" si="17"/>
        <v>0</v>
      </c>
      <c r="M74" s="1002">
        <f t="shared" si="18"/>
        <v>15.064935064935064</v>
      </c>
      <c r="N74" s="1047" t="str">
        <f t="shared" si="19"/>
        <v>L</v>
      </c>
      <c r="O74" s="1046">
        <f t="shared" si="15"/>
        <v>1</v>
      </c>
      <c r="P74" s="1002">
        <f t="shared" si="20"/>
        <v>-8.1350649350649356</v>
      </c>
      <c r="Q74" s="1004" t="str">
        <f t="shared" si="21"/>
        <v>L</v>
      </c>
    </row>
    <row r="75" spans="2:17" s="969" customFormat="1" ht="42" customHeight="1">
      <c r="B75" s="4398" t="s">
        <v>1444</v>
      </c>
      <c r="C75" s="4399"/>
      <c r="D75" s="978">
        <v>2.8</v>
      </c>
      <c r="E75" s="979" t="s">
        <v>134</v>
      </c>
      <c r="F75" s="406">
        <v>18</v>
      </c>
      <c r="G75" s="1043">
        <f t="shared" si="0"/>
        <v>0.15555555555555556</v>
      </c>
      <c r="H75" s="400">
        <v>100</v>
      </c>
      <c r="I75" s="1044">
        <f t="shared" si="13"/>
        <v>15.555555555555555</v>
      </c>
      <c r="J75" s="998" t="str">
        <f t="shared" si="14"/>
        <v>L</v>
      </c>
      <c r="K75" s="1045">
        <f t="shared" si="16"/>
        <v>5.5555555555555562</v>
      </c>
      <c r="L75" s="1046">
        <f t="shared" si="17"/>
        <v>5</v>
      </c>
      <c r="M75" s="1002">
        <f t="shared" si="18"/>
        <v>1.5555555555555554</v>
      </c>
      <c r="N75" s="1047" t="str">
        <f t="shared" si="19"/>
        <v>L</v>
      </c>
      <c r="O75" s="1046">
        <f t="shared" si="15"/>
        <v>6</v>
      </c>
      <c r="P75" s="1002">
        <f t="shared" si="20"/>
        <v>-1.2444444444444418</v>
      </c>
      <c r="Q75" s="1004" t="str">
        <f t="shared" si="21"/>
        <v>L</v>
      </c>
    </row>
    <row r="76" spans="2:17" s="969" customFormat="1" ht="42" customHeight="1">
      <c r="B76" s="4398" t="s">
        <v>1445</v>
      </c>
      <c r="C76" s="4399"/>
      <c r="D76" s="978">
        <v>5</v>
      </c>
      <c r="E76" s="979" t="s">
        <v>134</v>
      </c>
      <c r="F76" s="406">
        <v>33</v>
      </c>
      <c r="G76" s="1043">
        <f t="shared" si="0"/>
        <v>0.15151515151515152</v>
      </c>
      <c r="H76" s="400">
        <v>100</v>
      </c>
      <c r="I76" s="1044">
        <f t="shared" si="13"/>
        <v>15.151515151515152</v>
      </c>
      <c r="J76" s="998" t="str">
        <f t="shared" si="14"/>
        <v>L</v>
      </c>
      <c r="K76" s="1045">
        <f t="shared" si="16"/>
        <v>3.0303030303030303</v>
      </c>
      <c r="L76" s="1046">
        <f t="shared" si="17"/>
        <v>3</v>
      </c>
      <c r="M76" s="1002">
        <f t="shared" si="18"/>
        <v>0.15151515151515227</v>
      </c>
      <c r="N76" s="1047" t="str">
        <f t="shared" si="19"/>
        <v>L</v>
      </c>
      <c r="O76" s="1046">
        <f t="shared" si="15"/>
        <v>4</v>
      </c>
      <c r="P76" s="1002">
        <f t="shared" si="20"/>
        <v>-4.8484848484848477</v>
      </c>
      <c r="Q76" s="1004" t="str">
        <f t="shared" si="21"/>
        <v>L</v>
      </c>
    </row>
    <row r="77" spans="2:17" s="969" customFormat="1" ht="42" customHeight="1">
      <c r="B77" s="4398" t="s">
        <v>1446</v>
      </c>
      <c r="C77" s="4399"/>
      <c r="D77" s="978">
        <v>2.8</v>
      </c>
      <c r="E77" s="979" t="s">
        <v>134</v>
      </c>
      <c r="F77" s="406">
        <v>18</v>
      </c>
      <c r="G77" s="1043">
        <f t="shared" si="0"/>
        <v>0.15555555555555556</v>
      </c>
      <c r="H77" s="400">
        <v>100</v>
      </c>
      <c r="I77" s="1044">
        <f t="shared" si="13"/>
        <v>15.555555555555555</v>
      </c>
      <c r="J77" s="998" t="str">
        <f t="shared" si="14"/>
        <v>L</v>
      </c>
      <c r="K77" s="1045">
        <f t="shared" si="16"/>
        <v>5.5555555555555562</v>
      </c>
      <c r="L77" s="1046">
        <f t="shared" si="17"/>
        <v>5</v>
      </c>
      <c r="M77" s="1002">
        <f t="shared" si="18"/>
        <v>1.5555555555555554</v>
      </c>
      <c r="N77" s="1047" t="str">
        <f t="shared" si="19"/>
        <v>L</v>
      </c>
      <c r="O77" s="1046">
        <f t="shared" si="15"/>
        <v>6</v>
      </c>
      <c r="P77" s="1002">
        <f t="shared" si="20"/>
        <v>-1.2444444444444418</v>
      </c>
      <c r="Q77" s="1004" t="str">
        <f t="shared" si="21"/>
        <v>L</v>
      </c>
    </row>
    <row r="78" spans="2:17" s="969" customFormat="1" ht="42" customHeight="1">
      <c r="B78" s="4398" t="s">
        <v>1447</v>
      </c>
      <c r="C78" s="4399"/>
      <c r="D78" s="978">
        <v>5</v>
      </c>
      <c r="E78" s="979" t="s">
        <v>134</v>
      </c>
      <c r="F78" s="406">
        <v>33</v>
      </c>
      <c r="G78" s="1043">
        <f t="shared" ref="G78:G86" si="22">D78/F78</f>
        <v>0.15151515151515152</v>
      </c>
      <c r="H78" s="400">
        <v>100</v>
      </c>
      <c r="I78" s="1044">
        <f t="shared" si="13"/>
        <v>15.151515151515152</v>
      </c>
      <c r="J78" s="998" t="str">
        <f t="shared" si="14"/>
        <v>L</v>
      </c>
      <c r="K78" s="1045">
        <f t="shared" si="16"/>
        <v>3.0303030303030303</v>
      </c>
      <c r="L78" s="1046">
        <f t="shared" si="17"/>
        <v>3</v>
      </c>
      <c r="M78" s="1002">
        <f t="shared" si="18"/>
        <v>0.15151515151515227</v>
      </c>
      <c r="N78" s="1047" t="str">
        <f t="shared" si="19"/>
        <v>L</v>
      </c>
      <c r="O78" s="1046">
        <f t="shared" si="15"/>
        <v>4</v>
      </c>
      <c r="P78" s="1002">
        <f t="shared" si="20"/>
        <v>-4.8484848484848477</v>
      </c>
      <c r="Q78" s="1004" t="str">
        <f t="shared" si="21"/>
        <v>L</v>
      </c>
    </row>
    <row r="79" spans="2:17" s="969" customFormat="1" ht="42" customHeight="1">
      <c r="B79" s="4398" t="s">
        <v>1448</v>
      </c>
      <c r="C79" s="4399"/>
      <c r="D79" s="978">
        <v>8.1999999999999993</v>
      </c>
      <c r="E79" s="979" t="s">
        <v>134</v>
      </c>
      <c r="F79" s="406">
        <v>54</v>
      </c>
      <c r="G79" s="1043">
        <f t="shared" si="22"/>
        <v>0.15185185185185185</v>
      </c>
      <c r="H79" s="400">
        <v>100</v>
      </c>
      <c r="I79" s="1044">
        <f t="shared" si="13"/>
        <v>15.185185185185185</v>
      </c>
      <c r="J79" s="998" t="str">
        <f t="shared" si="14"/>
        <v>L</v>
      </c>
      <c r="K79" s="1045">
        <f t="shared" si="16"/>
        <v>1.8518518518518521</v>
      </c>
      <c r="L79" s="1046">
        <f t="shared" si="17"/>
        <v>1</v>
      </c>
      <c r="M79" s="1002">
        <f t="shared" si="18"/>
        <v>6.9851851851851858</v>
      </c>
      <c r="N79" s="1047" t="str">
        <f t="shared" si="19"/>
        <v>L</v>
      </c>
      <c r="O79" s="1046">
        <f t="shared" si="15"/>
        <v>2</v>
      </c>
      <c r="P79" s="1002">
        <f t="shared" si="20"/>
        <v>-1.2148148148148135</v>
      </c>
      <c r="Q79" s="1004" t="str">
        <f t="shared" si="21"/>
        <v>L</v>
      </c>
    </row>
    <row r="80" spans="2:17" s="969" customFormat="1" ht="42" customHeight="1">
      <c r="B80" s="4398" t="s">
        <v>1449</v>
      </c>
      <c r="C80" s="4399"/>
      <c r="D80" s="978">
        <v>10.9</v>
      </c>
      <c r="E80" s="979" t="s">
        <v>134</v>
      </c>
      <c r="F80" s="406">
        <v>72</v>
      </c>
      <c r="G80" s="1043">
        <f t="shared" si="22"/>
        <v>0.15138888888888891</v>
      </c>
      <c r="H80" s="400">
        <v>100</v>
      </c>
      <c r="I80" s="1044">
        <f t="shared" si="13"/>
        <v>15.138888888888891</v>
      </c>
      <c r="J80" s="998" t="str">
        <f t="shared" si="14"/>
        <v>L</v>
      </c>
      <c r="K80" s="1045">
        <f t="shared" si="16"/>
        <v>1.3888888888888891</v>
      </c>
      <c r="L80" s="1046">
        <f t="shared" si="17"/>
        <v>1</v>
      </c>
      <c r="M80" s="1002">
        <f t="shared" si="18"/>
        <v>4.2388888888888907</v>
      </c>
      <c r="N80" s="1047" t="str">
        <f t="shared" si="19"/>
        <v>L</v>
      </c>
      <c r="O80" s="1046">
        <f t="shared" si="15"/>
        <v>2</v>
      </c>
      <c r="P80" s="1002">
        <f t="shared" si="20"/>
        <v>-6.6611111111111097</v>
      </c>
      <c r="Q80" s="1004" t="str">
        <f t="shared" si="21"/>
        <v>L</v>
      </c>
    </row>
    <row r="81" spans="2:17" s="969" customFormat="1" ht="42" customHeight="1">
      <c r="B81" s="4398" t="s">
        <v>1450</v>
      </c>
      <c r="C81" s="4399"/>
      <c r="D81" s="978">
        <v>2.2000000000000002</v>
      </c>
      <c r="E81" s="979" t="s">
        <v>134</v>
      </c>
      <c r="F81" s="406">
        <v>14</v>
      </c>
      <c r="G81" s="1043">
        <f t="shared" si="22"/>
        <v>0.15714285714285717</v>
      </c>
      <c r="H81" s="400">
        <v>100</v>
      </c>
      <c r="I81" s="1044">
        <f t="shared" si="13"/>
        <v>15.714285714285717</v>
      </c>
      <c r="J81" s="998" t="str">
        <f t="shared" si="14"/>
        <v>L</v>
      </c>
      <c r="K81" s="1045">
        <f t="shared" si="16"/>
        <v>7.1428571428571432</v>
      </c>
      <c r="L81" s="1046">
        <f t="shared" si="17"/>
        <v>7</v>
      </c>
      <c r="M81" s="1002">
        <f t="shared" si="18"/>
        <v>0.31428571428571495</v>
      </c>
      <c r="N81" s="1047" t="str">
        <f t="shared" si="19"/>
        <v>L</v>
      </c>
      <c r="O81" s="1046">
        <f t="shared" si="15"/>
        <v>8</v>
      </c>
      <c r="P81" s="1002">
        <f t="shared" si="20"/>
        <v>-1.8857142857142843</v>
      </c>
      <c r="Q81" s="1004" t="str">
        <f t="shared" si="21"/>
        <v>L</v>
      </c>
    </row>
    <row r="82" spans="2:17" s="969" customFormat="1" ht="42" customHeight="1">
      <c r="B82" s="4398" t="s">
        <v>1451</v>
      </c>
      <c r="C82" s="4399"/>
      <c r="D82" s="978">
        <v>3.7</v>
      </c>
      <c r="E82" s="979" t="s">
        <v>134</v>
      </c>
      <c r="F82" s="406">
        <v>24</v>
      </c>
      <c r="G82" s="1043">
        <f t="shared" si="22"/>
        <v>0.15416666666666667</v>
      </c>
      <c r="H82" s="400">
        <v>100</v>
      </c>
      <c r="I82" s="1044">
        <f t="shared" si="13"/>
        <v>15.416666666666668</v>
      </c>
      <c r="J82" s="998" t="str">
        <f t="shared" si="14"/>
        <v>L</v>
      </c>
      <c r="K82" s="1045">
        <f t="shared" si="16"/>
        <v>4.166666666666667</v>
      </c>
      <c r="L82" s="1046">
        <f t="shared" si="17"/>
        <v>4</v>
      </c>
      <c r="M82" s="1002">
        <f t="shared" si="18"/>
        <v>0.61666666666666714</v>
      </c>
      <c r="N82" s="1047" t="str">
        <f t="shared" si="19"/>
        <v>L</v>
      </c>
      <c r="O82" s="1046">
        <f t="shared" si="15"/>
        <v>5</v>
      </c>
      <c r="P82" s="1002">
        <f t="shared" si="20"/>
        <v>-3.0833333333333321</v>
      </c>
      <c r="Q82" s="1004" t="str">
        <f t="shared" si="21"/>
        <v>L</v>
      </c>
    </row>
    <row r="83" spans="2:17" s="969" customFormat="1" ht="42" customHeight="1">
      <c r="B83" s="4398" t="s">
        <v>1452</v>
      </c>
      <c r="C83" s="4399"/>
      <c r="D83" s="978">
        <v>5.7</v>
      </c>
      <c r="E83" s="979" t="s">
        <v>134</v>
      </c>
      <c r="F83" s="406">
        <v>38</v>
      </c>
      <c r="G83" s="1043">
        <f t="shared" si="22"/>
        <v>0.15</v>
      </c>
      <c r="H83" s="400">
        <v>100</v>
      </c>
      <c r="I83" s="1044">
        <f t="shared" si="13"/>
        <v>15</v>
      </c>
      <c r="J83" s="998" t="str">
        <f t="shared" si="14"/>
        <v>L</v>
      </c>
      <c r="K83" s="1045">
        <f t="shared" si="16"/>
        <v>2.6315789473684208</v>
      </c>
      <c r="L83" s="1046">
        <f t="shared" si="17"/>
        <v>2</v>
      </c>
      <c r="M83" s="1002">
        <f t="shared" si="18"/>
        <v>3.5999999999999996</v>
      </c>
      <c r="N83" s="1047" t="str">
        <f t="shared" si="19"/>
        <v>L</v>
      </c>
      <c r="O83" s="1046">
        <f t="shared" si="15"/>
        <v>3</v>
      </c>
      <c r="P83" s="1002">
        <f t="shared" si="20"/>
        <v>-2.1000000000000014</v>
      </c>
      <c r="Q83" s="1004" t="str">
        <f t="shared" si="21"/>
        <v>L</v>
      </c>
    </row>
    <row r="84" spans="2:17" s="969" customFormat="1" ht="42" customHeight="1">
      <c r="B84" s="4398" t="s">
        <v>1453</v>
      </c>
      <c r="C84" s="4399"/>
      <c r="D84" s="978">
        <v>1.5</v>
      </c>
      <c r="E84" s="979" t="s">
        <v>134</v>
      </c>
      <c r="F84" s="406">
        <v>10</v>
      </c>
      <c r="G84" s="1043">
        <f t="shared" si="22"/>
        <v>0.15</v>
      </c>
      <c r="H84" s="400">
        <v>100</v>
      </c>
      <c r="I84" s="1044">
        <f t="shared" si="13"/>
        <v>15</v>
      </c>
      <c r="J84" s="998" t="str">
        <f t="shared" si="14"/>
        <v>L</v>
      </c>
      <c r="K84" s="1045">
        <f t="shared" si="16"/>
        <v>10</v>
      </c>
      <c r="L84" s="1046">
        <f t="shared" si="17"/>
        <v>10</v>
      </c>
      <c r="M84" s="1002">
        <f t="shared" si="18"/>
        <v>0</v>
      </c>
      <c r="N84" s="1047">
        <f t="shared" si="19"/>
        <v>0</v>
      </c>
      <c r="O84" s="1046">
        <f t="shared" si="15"/>
        <v>0</v>
      </c>
      <c r="P84" s="1002">
        <f t="shared" si="20"/>
        <v>0</v>
      </c>
      <c r="Q84" s="1004">
        <f t="shared" si="21"/>
        <v>0</v>
      </c>
    </row>
    <row r="85" spans="2:17" s="969" customFormat="1" ht="42" customHeight="1">
      <c r="B85" s="4398" t="s">
        <v>1454</v>
      </c>
      <c r="C85" s="4399"/>
      <c r="D85" s="978">
        <v>2.5</v>
      </c>
      <c r="E85" s="979" t="s">
        <v>134</v>
      </c>
      <c r="F85" s="406">
        <v>10</v>
      </c>
      <c r="G85" s="1043">
        <f t="shared" si="22"/>
        <v>0.25</v>
      </c>
      <c r="H85" s="400">
        <v>100</v>
      </c>
      <c r="I85" s="1044">
        <f t="shared" si="13"/>
        <v>25</v>
      </c>
      <c r="J85" s="998" t="str">
        <f t="shared" si="14"/>
        <v>L</v>
      </c>
      <c r="K85" s="1045">
        <f t="shared" si="16"/>
        <v>10</v>
      </c>
      <c r="L85" s="1046">
        <f t="shared" si="17"/>
        <v>10</v>
      </c>
      <c r="M85" s="1002">
        <f t="shared" si="18"/>
        <v>0</v>
      </c>
      <c r="N85" s="1047">
        <f t="shared" si="19"/>
        <v>0</v>
      </c>
      <c r="O85" s="1046">
        <f t="shared" si="15"/>
        <v>0</v>
      </c>
      <c r="P85" s="1002">
        <f t="shared" si="20"/>
        <v>0</v>
      </c>
      <c r="Q85" s="1004">
        <f t="shared" si="21"/>
        <v>0</v>
      </c>
    </row>
    <row r="86" spans="2:17" s="969" customFormat="1" ht="42" customHeight="1">
      <c r="B86" s="4398" t="s">
        <v>1455</v>
      </c>
      <c r="C86" s="4399"/>
      <c r="D86" s="978">
        <v>3.8</v>
      </c>
      <c r="E86" s="979" t="s">
        <v>134</v>
      </c>
      <c r="F86" s="406">
        <v>25</v>
      </c>
      <c r="G86" s="1043">
        <f t="shared" si="22"/>
        <v>0.152</v>
      </c>
      <c r="H86" s="400">
        <v>100</v>
      </c>
      <c r="I86" s="1044">
        <f t="shared" si="13"/>
        <v>15.2</v>
      </c>
      <c r="J86" s="998" t="str">
        <f t="shared" si="14"/>
        <v>L</v>
      </c>
      <c r="K86" s="1045">
        <f t="shared" si="16"/>
        <v>4</v>
      </c>
      <c r="L86" s="1046">
        <f t="shared" si="17"/>
        <v>4</v>
      </c>
      <c r="M86" s="1002">
        <f t="shared" si="18"/>
        <v>0</v>
      </c>
      <c r="N86" s="1047">
        <f t="shared" si="19"/>
        <v>0</v>
      </c>
      <c r="O86" s="1046">
        <f t="shared" si="15"/>
        <v>0</v>
      </c>
      <c r="P86" s="1002">
        <f t="shared" si="20"/>
        <v>0</v>
      </c>
      <c r="Q86" s="1004">
        <f t="shared" si="21"/>
        <v>0</v>
      </c>
    </row>
    <row r="87" spans="2:17" s="969" customFormat="1" ht="30" customHeight="1">
      <c r="B87" s="405"/>
      <c r="C87" s="398"/>
      <c r="D87" s="978"/>
      <c r="E87" s="979"/>
      <c r="F87" s="406"/>
      <c r="G87" s="407"/>
      <c r="H87" s="400"/>
      <c r="I87" s="1044"/>
      <c r="J87" s="998"/>
      <c r="K87" s="1045"/>
      <c r="L87" s="1046"/>
      <c r="M87" s="1002"/>
      <c r="N87" s="1047"/>
      <c r="O87" s="1046"/>
      <c r="P87" s="1002"/>
      <c r="Q87" s="1004"/>
    </row>
    <row r="88" spans="2:17" s="969" customFormat="1" ht="30" customHeight="1">
      <c r="B88" s="405"/>
      <c r="C88" s="398"/>
      <c r="D88" s="978"/>
      <c r="E88" s="979"/>
      <c r="F88" s="406"/>
      <c r="G88" s="407"/>
      <c r="H88" s="400"/>
      <c r="I88" s="1044"/>
      <c r="J88" s="998"/>
      <c r="K88" s="1045"/>
      <c r="L88" s="1046"/>
      <c r="M88" s="1002"/>
      <c r="N88" s="1047"/>
      <c r="O88" s="1046"/>
      <c r="P88" s="1002"/>
      <c r="Q88" s="1004"/>
    </row>
    <row r="89" spans="2:17" s="969" customFormat="1" ht="30" customHeight="1">
      <c r="B89" s="405"/>
      <c r="C89" s="398"/>
      <c r="D89" s="978"/>
      <c r="E89" s="979"/>
      <c r="F89" s="406"/>
      <c r="G89" s="407"/>
      <c r="H89" s="400"/>
      <c r="I89" s="1044"/>
      <c r="J89" s="998"/>
      <c r="K89" s="1045"/>
      <c r="L89" s="1046"/>
      <c r="M89" s="1002"/>
      <c r="N89" s="1047"/>
      <c r="O89" s="1046"/>
      <c r="P89" s="1002"/>
      <c r="Q89" s="1004"/>
    </row>
    <row r="90" spans="2:17" s="969" customFormat="1" ht="30" customHeight="1">
      <c r="B90" s="405"/>
      <c r="C90" s="398"/>
      <c r="D90" s="978"/>
      <c r="E90" s="979"/>
      <c r="F90" s="406"/>
      <c r="G90" s="407"/>
      <c r="H90" s="400"/>
      <c r="I90" s="1044"/>
      <c r="J90" s="998"/>
      <c r="K90" s="1045"/>
      <c r="L90" s="1046"/>
      <c r="M90" s="1002"/>
      <c r="N90" s="1047"/>
      <c r="O90" s="1046"/>
      <c r="P90" s="1002"/>
      <c r="Q90" s="1004"/>
    </row>
    <row r="91" spans="2:17" s="969" customFormat="1" ht="30" customHeight="1">
      <c r="B91" s="405"/>
      <c r="C91" s="398"/>
      <c r="D91" s="978"/>
      <c r="E91" s="979"/>
      <c r="F91" s="406"/>
      <c r="G91" s="407"/>
      <c r="H91" s="400"/>
      <c r="I91" s="1044"/>
      <c r="J91" s="998"/>
      <c r="K91" s="1045"/>
      <c r="L91" s="1046"/>
      <c r="M91" s="1002"/>
      <c r="N91" s="1047"/>
      <c r="O91" s="1046"/>
      <c r="P91" s="1002"/>
      <c r="Q91" s="1004"/>
    </row>
    <row r="92" spans="2:17" s="969" customFormat="1" ht="30" customHeight="1">
      <c r="B92" s="405"/>
      <c r="C92" s="398"/>
      <c r="D92" s="978"/>
      <c r="E92" s="979"/>
      <c r="F92" s="406"/>
      <c r="G92" s="407"/>
      <c r="H92" s="400"/>
      <c r="I92" s="1044"/>
      <c r="J92" s="998"/>
      <c r="K92" s="1045"/>
      <c r="L92" s="1046"/>
      <c r="M92" s="1002"/>
      <c r="N92" s="1047"/>
      <c r="O92" s="1046"/>
      <c r="P92" s="1002"/>
      <c r="Q92" s="1004"/>
    </row>
    <row r="93" spans="2:17" s="969" customFormat="1" ht="30" customHeight="1">
      <c r="B93" s="405"/>
      <c r="C93" s="398"/>
      <c r="D93" s="978"/>
      <c r="E93" s="979"/>
      <c r="F93" s="406"/>
      <c r="G93" s="407"/>
      <c r="H93" s="400"/>
      <c r="I93" s="1044"/>
      <c r="J93" s="998"/>
      <c r="K93" s="1045"/>
      <c r="L93" s="1046"/>
      <c r="M93" s="1002"/>
      <c r="N93" s="1047"/>
      <c r="O93" s="1046"/>
      <c r="P93" s="1002"/>
      <c r="Q93" s="1004"/>
    </row>
    <row r="94" spans="2:17" s="969" customFormat="1" ht="30" customHeight="1">
      <c r="B94" s="405"/>
      <c r="C94" s="398"/>
      <c r="D94" s="978"/>
      <c r="E94" s="979"/>
      <c r="F94" s="406"/>
      <c r="G94" s="407"/>
      <c r="H94" s="400"/>
      <c r="I94" s="1044"/>
      <c r="J94" s="998"/>
      <c r="K94" s="1045"/>
      <c r="L94" s="1046"/>
      <c r="M94" s="1002"/>
      <c r="N94" s="1047"/>
      <c r="O94" s="1046"/>
      <c r="P94" s="1002"/>
      <c r="Q94" s="1004"/>
    </row>
    <row r="95" spans="2:17" s="969" customFormat="1" ht="30" customHeight="1">
      <c r="B95" s="405"/>
      <c r="C95" s="398"/>
      <c r="D95" s="978"/>
      <c r="E95" s="979"/>
      <c r="F95" s="406"/>
      <c r="G95" s="407"/>
      <c r="H95" s="400"/>
      <c r="I95" s="1044"/>
      <c r="J95" s="998"/>
      <c r="K95" s="1045"/>
      <c r="L95" s="1046"/>
      <c r="M95" s="1002"/>
      <c r="N95" s="1047"/>
      <c r="O95" s="1046"/>
      <c r="P95" s="1002"/>
      <c r="Q95" s="1004"/>
    </row>
    <row r="96" spans="2:17" s="969" customFormat="1" ht="30" customHeight="1">
      <c r="B96" s="405"/>
      <c r="C96" s="398"/>
      <c r="D96" s="978"/>
      <c r="E96" s="979"/>
      <c r="F96" s="406"/>
      <c r="G96" s="407"/>
      <c r="H96" s="400"/>
      <c r="I96" s="1044"/>
      <c r="J96" s="998"/>
      <c r="K96" s="1045"/>
      <c r="L96" s="1046"/>
      <c r="M96" s="1002"/>
      <c r="N96" s="1047"/>
      <c r="O96" s="1046"/>
      <c r="P96" s="1002"/>
      <c r="Q96" s="1004"/>
    </row>
    <row r="97" spans="2:17" s="969" customFormat="1" ht="30" customHeight="1">
      <c r="B97" s="397"/>
      <c r="C97" s="398"/>
      <c r="D97" s="978"/>
      <c r="E97" s="979"/>
      <c r="F97" s="406"/>
      <c r="G97" s="407"/>
      <c r="H97" s="400"/>
      <c r="I97" s="1044"/>
      <c r="J97" s="998"/>
      <c r="K97" s="1045"/>
      <c r="L97" s="1046"/>
      <c r="M97" s="1002"/>
      <c r="N97" s="1047"/>
      <c r="O97" s="1046"/>
      <c r="P97" s="1002"/>
      <c r="Q97" s="1004"/>
    </row>
    <row r="98" spans="2:17" s="969" customFormat="1" ht="30" customHeight="1">
      <c r="B98" s="397"/>
      <c r="C98" s="398"/>
      <c r="D98" s="978"/>
      <c r="E98" s="979"/>
      <c r="F98" s="406"/>
      <c r="G98" s="407"/>
      <c r="H98" s="400"/>
      <c r="I98" s="1044"/>
      <c r="J98" s="998"/>
      <c r="K98" s="1045"/>
      <c r="L98" s="1046"/>
      <c r="M98" s="1002"/>
      <c r="N98" s="1047"/>
      <c r="O98" s="1046"/>
      <c r="P98" s="1002"/>
      <c r="Q98" s="1004"/>
    </row>
    <row r="99" spans="2:17" s="969" customFormat="1" ht="30" customHeight="1">
      <c r="B99" s="1021"/>
      <c r="C99" s="1022"/>
      <c r="D99" s="1023"/>
      <c r="E99" s="1024"/>
      <c r="F99" s="1065"/>
      <c r="G99" s="1066"/>
      <c r="H99" s="1026"/>
      <c r="I99" s="1067"/>
      <c r="J99" s="1068"/>
      <c r="K99" s="1069"/>
      <c r="L99" s="1070"/>
      <c r="M99" s="1071"/>
      <c r="N99" s="1072"/>
      <c r="O99" s="1070"/>
      <c r="P99" s="1073"/>
      <c r="Q99" s="1074"/>
    </row>
    <row r="100" spans="2:17" s="969" customFormat="1" ht="11.25"/>
  </sheetData>
  <mergeCells count="71">
    <mergeCell ref="Z20:AA20"/>
    <mergeCell ref="U22:AC22"/>
    <mergeCell ref="U23:AC23"/>
    <mergeCell ref="T16:T25"/>
    <mergeCell ref="U15:AD15"/>
    <mergeCell ref="B85:C85"/>
    <mergeCell ref="B86:C86"/>
    <mergeCell ref="B77:C77"/>
    <mergeCell ref="B78:C78"/>
    <mergeCell ref="B79:C79"/>
    <mergeCell ref="B80:C80"/>
    <mergeCell ref="B81:C81"/>
    <mergeCell ref="B82:C82"/>
    <mergeCell ref="B74:C74"/>
    <mergeCell ref="B75:C75"/>
    <mergeCell ref="B76:C76"/>
    <mergeCell ref="B83:C83"/>
    <mergeCell ref="B84:C84"/>
    <mergeCell ref="B56:C56"/>
    <mergeCell ref="B57:C57"/>
    <mergeCell ref="B71:C71"/>
    <mergeCell ref="B72:C72"/>
    <mergeCell ref="B73:C73"/>
    <mergeCell ref="B47:C47"/>
    <mergeCell ref="B48:C48"/>
    <mergeCell ref="B49:C49"/>
    <mergeCell ref="B54:C54"/>
    <mergeCell ref="B55:C55"/>
    <mergeCell ref="B42:C42"/>
    <mergeCell ref="B43:C43"/>
    <mergeCell ref="B44:C44"/>
    <mergeCell ref="B45:C45"/>
    <mergeCell ref="B46:C46"/>
    <mergeCell ref="B37:C37"/>
    <mergeCell ref="B38:C38"/>
    <mergeCell ref="B39:C39"/>
    <mergeCell ref="B40:C40"/>
    <mergeCell ref="B41:C41"/>
    <mergeCell ref="B7:C8"/>
    <mergeCell ref="D7:H8"/>
    <mergeCell ref="I7:J7"/>
    <mergeCell ref="B12:H12"/>
    <mergeCell ref="I12:Q12"/>
    <mergeCell ref="L7:Q8"/>
    <mergeCell ref="I8:J8"/>
    <mergeCell ref="B5:C6"/>
    <mergeCell ref="D5:H6"/>
    <mergeCell ref="I5:J5"/>
    <mergeCell ref="L5:Q6"/>
    <mergeCell ref="I6:J6"/>
    <mergeCell ref="B3:C4"/>
    <mergeCell ref="D3:H4"/>
    <mergeCell ref="I3:J3"/>
    <mergeCell ref="L3:Q4"/>
    <mergeCell ref="I4:J4"/>
    <mergeCell ref="B27:Q27"/>
    <mergeCell ref="B51:Q51"/>
    <mergeCell ref="B62:Q62"/>
    <mergeCell ref="B69:Q69"/>
    <mergeCell ref="B15:Q15"/>
    <mergeCell ref="B21:Q21"/>
    <mergeCell ref="B18:C18"/>
    <mergeCell ref="B19:C19"/>
    <mergeCell ref="B29:C29"/>
    <mergeCell ref="B30:C30"/>
    <mergeCell ref="B31:C31"/>
    <mergeCell ref="B32:C32"/>
    <mergeCell ref="B33:C33"/>
    <mergeCell ref="B34:C34"/>
    <mergeCell ref="B35:C35"/>
    <mergeCell ref="B36:C36"/>
  </mergeCells>
  <conditionalFormatting sqref="T15:T16">
    <cfRule type="expression" dxfId="26" priority="1" stopIfTrue="1">
      <formula>OR(ROW()=CELL("ligne"),COLUMN()=CELL("colonne"))</formula>
    </cfRule>
  </conditionalFormatting>
  <printOptions horizontalCentered="1"/>
  <pageMargins left="0" right="0" top="0.19685039370078741" bottom="0.19685039370078741" header="0" footer="0"/>
  <pageSetup paperSize="9" scale="45" fitToHeight="2" orientation="portrait" horizontalDpi="4294967293" verticalDpi="300" r:id="rId1"/>
  <headerFooter alignWithMargins="0">
    <oddFooter>&amp;R&amp;D-&amp;F-&amp;A-&amp;T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H126"/>
  <sheetViews>
    <sheetView showZeros="0" zoomScale="75" zoomScaleNormal="75" zoomScaleSheetLayoutView="75" workbookViewId="0">
      <selection activeCell="O5" sqref="O5:T6"/>
    </sheetView>
  </sheetViews>
  <sheetFormatPr baseColWidth="10" defaultColWidth="12.5703125" defaultRowHeight="15.75"/>
  <cols>
    <col min="1" max="1" width="2.28515625" style="953" customWidth="1"/>
    <col min="2" max="2" width="6.28515625" style="953" customWidth="1"/>
    <col min="3" max="3" width="31.5703125" style="953" customWidth="1"/>
    <col min="4" max="4" width="12.85546875" style="953" bestFit="1" customWidth="1"/>
    <col min="5" max="5" width="14.140625" style="953" customWidth="1"/>
    <col min="6" max="6" width="12" style="953" customWidth="1"/>
    <col min="7" max="7" width="15.140625" style="953" customWidth="1"/>
    <col min="8" max="10" width="12" style="953" customWidth="1"/>
    <col min="11" max="11" width="10.28515625" style="953" customWidth="1"/>
    <col min="12" max="12" width="15.42578125" style="953" customWidth="1"/>
    <col min="13" max="13" width="12.42578125" style="953" customWidth="1"/>
    <col min="14" max="14" width="10.85546875" style="953" customWidth="1"/>
    <col min="15" max="15" width="16.7109375" style="953" bestFit="1" customWidth="1"/>
    <col min="16" max="16" width="8.28515625" style="953" customWidth="1"/>
    <col min="17" max="17" width="10.42578125" style="953" customWidth="1"/>
    <col min="18" max="18" width="16.42578125" style="953" bestFit="1" customWidth="1"/>
    <col min="19" max="19" width="6.85546875" style="953" customWidth="1"/>
    <col min="20" max="20" width="10.85546875" style="953" customWidth="1"/>
    <col min="21" max="21" width="2.7109375" style="953" customWidth="1"/>
    <col min="22" max="16384" width="12.5703125" style="953"/>
  </cols>
  <sheetData>
    <row r="1" spans="1:34" ht="6.75" customHeight="1"/>
    <row r="2" spans="1:34" s="958" customFormat="1" ht="21">
      <c r="A2" s="953"/>
      <c r="B2" s="954" t="s">
        <v>200</v>
      </c>
      <c r="C2" s="955"/>
      <c r="D2" s="955"/>
      <c r="E2" s="955"/>
      <c r="F2" s="955"/>
      <c r="G2" s="955"/>
      <c r="H2" s="955"/>
      <c r="I2" s="955"/>
      <c r="J2" s="955"/>
      <c r="K2" s="955"/>
      <c r="L2" s="955"/>
      <c r="M2" s="955"/>
      <c r="N2" s="955"/>
      <c r="O2" s="956"/>
      <c r="P2" s="955"/>
      <c r="Q2" s="956"/>
      <c r="R2" s="956"/>
      <c r="S2" s="956"/>
      <c r="T2" s="957"/>
    </row>
    <row r="3" spans="1:34" s="958" customFormat="1" ht="9.9499999999999993" customHeight="1">
      <c r="A3" s="953"/>
      <c r="B3" s="4438" t="s">
        <v>141</v>
      </c>
      <c r="C3" s="4439"/>
      <c r="D3" s="4443" t="str">
        <f ca="1">CELL("nomfichier")</f>
        <v>D:\Données\1.UPRT\0-UPRT.fait\uprt-php\www\mesimages\fichiers-uprt\ff-fiches-fabrication\ff-fiches-fabrication-maj-08-2020\[ff-5-B.collectivite-conditionnement-gastronormes.xlsx]complément</v>
      </c>
      <c r="E3" s="4443"/>
      <c r="F3" s="4443"/>
      <c r="G3" s="4443"/>
      <c r="H3" s="4443"/>
      <c r="I3" s="4443"/>
      <c r="J3" s="4443"/>
      <c r="K3" s="4440" t="s">
        <v>142</v>
      </c>
      <c r="L3" s="4439"/>
      <c r="M3" s="959"/>
      <c r="N3" s="959"/>
      <c r="O3" s="4441" t="s">
        <v>1439</v>
      </c>
      <c r="P3" s="4441"/>
      <c r="Q3" s="4441"/>
      <c r="R3" s="4441"/>
      <c r="S3" s="4441"/>
      <c r="T3" s="4442"/>
    </row>
    <row r="4" spans="1:34" s="958" customFormat="1" ht="9.9499999999999993" customHeight="1">
      <c r="A4" s="953"/>
      <c r="B4" s="4418"/>
      <c r="C4" s="4419"/>
      <c r="D4" s="4445"/>
      <c r="E4" s="4445"/>
      <c r="F4" s="4445"/>
      <c r="G4" s="4445"/>
      <c r="H4" s="4445"/>
      <c r="I4" s="4445"/>
      <c r="J4" s="4445"/>
      <c r="K4" s="4426" t="s">
        <v>143</v>
      </c>
      <c r="L4" s="4419"/>
      <c r="M4" s="960"/>
      <c r="N4" s="960"/>
      <c r="O4" s="4427"/>
      <c r="P4" s="4427"/>
      <c r="Q4" s="4427"/>
      <c r="R4" s="4427"/>
      <c r="S4" s="4427"/>
      <c r="T4" s="4428"/>
    </row>
    <row r="5" spans="1:34" s="958" customFormat="1" ht="9.9499999999999993" customHeight="1">
      <c r="A5" s="953"/>
      <c r="B5" s="4418" t="s">
        <v>144</v>
      </c>
      <c r="C5" s="4419"/>
      <c r="D5" s="4422"/>
      <c r="E5" s="4422"/>
      <c r="F5" s="4422"/>
      <c r="G5" s="4422"/>
      <c r="H5" s="4422"/>
      <c r="I5" s="4422"/>
      <c r="J5" s="4422"/>
      <c r="K5" s="4426" t="s">
        <v>146</v>
      </c>
      <c r="L5" s="4419"/>
      <c r="M5" s="960"/>
      <c r="N5" s="960"/>
      <c r="O5" s="4427" t="s">
        <v>1438</v>
      </c>
      <c r="P5" s="4427"/>
      <c r="Q5" s="4427"/>
      <c r="R5" s="4427"/>
      <c r="S5" s="4427"/>
      <c r="T5" s="4428"/>
    </row>
    <row r="6" spans="1:34" s="958" customFormat="1" ht="9.9499999999999993" customHeight="1">
      <c r="A6" s="953"/>
      <c r="B6" s="4418"/>
      <c r="C6" s="4419"/>
      <c r="D6" s="4422"/>
      <c r="E6" s="4422"/>
      <c r="F6" s="4422"/>
      <c r="G6" s="4422"/>
      <c r="H6" s="4422"/>
      <c r="I6" s="4422"/>
      <c r="J6" s="4422"/>
      <c r="K6" s="4426" t="s">
        <v>147</v>
      </c>
      <c r="L6" s="4419"/>
      <c r="M6" s="960"/>
      <c r="N6" s="960"/>
      <c r="O6" s="4427"/>
      <c r="P6" s="4427"/>
      <c r="Q6" s="4427"/>
      <c r="R6" s="4427"/>
      <c r="S6" s="4427"/>
      <c r="T6" s="4428"/>
    </row>
    <row r="7" spans="1:34" s="958" customFormat="1" ht="9.9499999999999993" customHeight="1">
      <c r="A7" s="953"/>
      <c r="B7" s="4418" t="s">
        <v>148</v>
      </c>
      <c r="C7" s="4419"/>
      <c r="D7" s="4422"/>
      <c r="E7" s="4422"/>
      <c r="F7" s="4422"/>
      <c r="G7" s="4422"/>
      <c r="H7" s="4422"/>
      <c r="I7" s="4422"/>
      <c r="J7" s="4422"/>
      <c r="K7" s="4426" t="s">
        <v>149</v>
      </c>
      <c r="L7" s="4419"/>
      <c r="M7" s="960"/>
      <c r="N7" s="960"/>
      <c r="O7" s="4427" t="s">
        <v>150</v>
      </c>
      <c r="P7" s="4427"/>
      <c r="Q7" s="4427"/>
      <c r="R7" s="4427"/>
      <c r="S7" s="4427"/>
      <c r="T7" s="4428"/>
    </row>
    <row r="8" spans="1:34" s="958" customFormat="1" ht="9.9499999999999993" customHeight="1">
      <c r="A8" s="961"/>
      <c r="B8" s="4420"/>
      <c r="C8" s="4421"/>
      <c r="D8" s="4424"/>
      <c r="E8" s="4424"/>
      <c r="F8" s="4424"/>
      <c r="G8" s="4424"/>
      <c r="H8" s="4424"/>
      <c r="I8" s="4424"/>
      <c r="J8" s="4424"/>
      <c r="K8" s="4431" t="s">
        <v>151</v>
      </c>
      <c r="L8" s="4421"/>
      <c r="M8" s="962"/>
      <c r="N8" s="962"/>
      <c r="O8" s="4429"/>
      <c r="P8" s="4429"/>
      <c r="Q8" s="4429"/>
      <c r="R8" s="4429"/>
      <c r="S8" s="4429"/>
      <c r="T8" s="4430"/>
    </row>
    <row r="9" spans="1:34" ht="36.75" customHeight="1">
      <c r="A9" s="961"/>
      <c r="B9" s="963" t="s">
        <v>527</v>
      </c>
      <c r="C9" s="964"/>
      <c r="D9" s="965"/>
      <c r="E9" s="965"/>
      <c r="F9" s="965"/>
      <c r="G9" s="965"/>
      <c r="H9" s="965"/>
      <c r="I9" s="965"/>
      <c r="J9" s="965"/>
      <c r="K9" s="966"/>
      <c r="L9" s="967"/>
      <c r="M9" s="967"/>
      <c r="N9" s="967"/>
      <c r="O9" s="967"/>
      <c r="P9" s="967"/>
      <c r="Q9" s="967"/>
      <c r="R9" s="967"/>
      <c r="S9" s="967"/>
      <c r="T9" s="968" t="s">
        <v>201</v>
      </c>
    </row>
    <row r="10" spans="1:34" s="958" customFormat="1" ht="6.75" customHeight="1">
      <c r="A10" s="961"/>
      <c r="O10" s="953"/>
      <c r="Q10" s="953"/>
      <c r="R10" s="953"/>
      <c r="S10" s="953"/>
      <c r="T10" s="953"/>
    </row>
    <row r="11" spans="1:34" s="958" customFormat="1" ht="6.75" customHeight="1">
      <c r="A11" s="961"/>
      <c r="O11" s="953"/>
      <c r="Q11" s="953"/>
      <c r="R11" s="953"/>
      <c r="S11" s="953"/>
      <c r="T11" s="953"/>
    </row>
    <row r="12" spans="1:34" s="958" customFormat="1" ht="21.75" customHeight="1">
      <c r="A12" s="969"/>
      <c r="B12" s="4432" t="s">
        <v>202</v>
      </c>
      <c r="C12" s="4433"/>
      <c r="D12" s="4433"/>
      <c r="E12" s="4433"/>
      <c r="F12" s="4433"/>
      <c r="G12" s="4433"/>
      <c r="H12" s="4433"/>
      <c r="I12" s="4433"/>
      <c r="J12" s="4433"/>
      <c r="K12" s="4435" t="s">
        <v>203</v>
      </c>
      <c r="L12" s="4436"/>
      <c r="M12" s="4436"/>
      <c r="N12" s="4436"/>
      <c r="O12" s="4436"/>
      <c r="P12" s="4436"/>
      <c r="Q12" s="4436"/>
      <c r="R12" s="4436"/>
      <c r="S12" s="4436"/>
      <c r="T12" s="4437"/>
    </row>
    <row r="13" spans="1:34" s="969" customFormat="1" ht="45.75" customHeight="1">
      <c r="B13" s="4515" t="s">
        <v>204</v>
      </c>
      <c r="C13" s="4516"/>
      <c r="D13" s="3848" t="s">
        <v>206</v>
      </c>
      <c r="E13" s="4531" t="s">
        <v>207</v>
      </c>
      <c r="F13" s="3851" t="s">
        <v>506</v>
      </c>
      <c r="G13" s="3851"/>
      <c r="H13" s="3851"/>
      <c r="I13" s="3851"/>
      <c r="J13" s="3851"/>
      <c r="K13" s="1075" t="s">
        <v>208</v>
      </c>
      <c r="L13" s="1076"/>
      <c r="M13" s="4520" t="s">
        <v>499</v>
      </c>
      <c r="N13" s="4522" t="s">
        <v>209</v>
      </c>
      <c r="O13" s="4523"/>
      <c r="P13" s="4523"/>
      <c r="Q13" s="4523"/>
      <c r="R13" s="4523"/>
      <c r="S13" s="4523"/>
      <c r="T13" s="4524"/>
    </row>
    <row r="14" spans="1:34" s="969" customFormat="1" ht="26.25" customHeight="1">
      <c r="B14" s="4517"/>
      <c r="C14" s="4483"/>
      <c r="D14" s="3849"/>
      <c r="E14" s="4486"/>
      <c r="F14" s="1077" t="s">
        <v>156</v>
      </c>
      <c r="G14" s="1078" t="s">
        <v>157</v>
      </c>
      <c r="H14" s="1079" t="s">
        <v>158</v>
      </c>
      <c r="I14" s="1079" t="s">
        <v>35</v>
      </c>
      <c r="J14" s="1079" t="s">
        <v>409</v>
      </c>
      <c r="K14" s="4467" t="s">
        <v>244</v>
      </c>
      <c r="L14" s="4468"/>
      <c r="M14" s="4488"/>
      <c r="N14" s="4461"/>
      <c r="O14" s="4462"/>
      <c r="P14" s="4462"/>
      <c r="Q14" s="4462"/>
      <c r="R14" s="4462"/>
      <c r="S14" s="4462"/>
      <c r="T14" s="4525"/>
    </row>
    <row r="15" spans="1:34" s="969" customFormat="1" ht="30" customHeight="1" thickBot="1">
      <c r="B15" s="4518"/>
      <c r="C15" s="4519"/>
      <c r="D15" s="4530"/>
      <c r="E15" s="1080" t="s">
        <v>528</v>
      </c>
      <c r="F15" s="425">
        <v>220</v>
      </c>
      <c r="G15" s="425">
        <v>350</v>
      </c>
      <c r="H15" s="425">
        <v>60</v>
      </c>
      <c r="I15" s="425">
        <v>20</v>
      </c>
      <c r="J15" s="425">
        <v>30</v>
      </c>
      <c r="K15" s="4513">
        <f>SUM(F15:J15)</f>
        <v>680</v>
      </c>
      <c r="L15" s="4514"/>
      <c r="M15" s="4521"/>
      <c r="N15" s="4526"/>
      <c r="O15" s="4527"/>
      <c r="P15" s="4527"/>
      <c r="Q15" s="4527"/>
      <c r="R15" s="4527"/>
      <c r="S15" s="4527"/>
      <c r="T15" s="4528"/>
    </row>
    <row r="16" spans="1:34" s="969" customFormat="1" ht="38.25" customHeight="1">
      <c r="B16" s="3852" t="s">
        <v>446</v>
      </c>
      <c r="C16" s="3853"/>
      <c r="D16" s="426">
        <v>16</v>
      </c>
      <c r="E16" s="427" t="s">
        <v>210</v>
      </c>
      <c r="F16" s="428">
        <v>1</v>
      </c>
      <c r="G16" s="428">
        <v>1</v>
      </c>
      <c r="H16" s="428">
        <v>1</v>
      </c>
      <c r="I16" s="428">
        <v>1</v>
      </c>
      <c r="J16" s="428">
        <v>1</v>
      </c>
      <c r="K16" s="1081">
        <f>(F16*F15)+(G16*G15)+(H16*H15)+(I16*I15)+(J16*J15)</f>
        <v>680</v>
      </c>
      <c r="L16" s="1082" t="str">
        <f t="shared" ref="L16:L26" si="0">E16</f>
        <v>Cuisses</v>
      </c>
      <c r="M16" s="1083">
        <f t="shared" ref="M16:M26" si="1">D16/F16</f>
        <v>16</v>
      </c>
      <c r="N16" s="1084">
        <f t="shared" ref="N16:N26" si="2">K16/D16</f>
        <v>42.5</v>
      </c>
      <c r="O16" s="1085">
        <f t="shared" ref="O16:O26" si="3">IF(K16=0,0,INT(K16/D16))</f>
        <v>42</v>
      </c>
      <c r="P16" s="1086">
        <f t="shared" ref="P16:P26" si="4">K16-(O16*D16)</f>
        <v>8</v>
      </c>
      <c r="Q16" s="1087" t="str">
        <f t="shared" ref="Q16:Q26" si="5">IF(P16=0,0,E16)</f>
        <v>Cuisses</v>
      </c>
      <c r="R16" s="1088">
        <f t="shared" ref="R16:R26" si="6">IF(P16=0,0,O16+1)</f>
        <v>43</v>
      </c>
      <c r="S16" s="1086">
        <f t="shared" ref="S16:S26" si="7">IF(P16=0,0,K16-(R16*D16))</f>
        <v>-8</v>
      </c>
      <c r="T16" s="1089" t="str">
        <f t="shared" ref="T16:T26" si="8">IF(S16=0,0,E16)</f>
        <v>Cuisses</v>
      </c>
      <c r="W16" s="1036" t="s">
        <v>550</v>
      </c>
      <c r="X16" s="4454" t="s">
        <v>821</v>
      </c>
      <c r="Y16" s="4455"/>
      <c r="Z16" s="4455"/>
      <c r="AA16" s="4455"/>
      <c r="AB16" s="4455"/>
      <c r="AC16" s="4455"/>
      <c r="AD16" s="4455"/>
      <c r="AE16" s="4455"/>
      <c r="AF16" s="4455"/>
      <c r="AG16" s="4455"/>
      <c r="AH16" s="4456"/>
    </row>
    <row r="17" spans="2:34" s="969" customFormat="1" ht="38.25" customHeight="1">
      <c r="B17" s="3857" t="s">
        <v>444</v>
      </c>
      <c r="C17" s="4529"/>
      <c r="D17" s="429">
        <v>24</v>
      </c>
      <c r="E17" s="430" t="s">
        <v>210</v>
      </c>
      <c r="F17" s="1090">
        <v>1</v>
      </c>
      <c r="G17" s="1090">
        <v>1</v>
      </c>
      <c r="H17" s="1090">
        <v>1</v>
      </c>
      <c r="I17" s="1090">
        <v>1</v>
      </c>
      <c r="J17" s="1090">
        <v>1</v>
      </c>
      <c r="K17" s="1091">
        <f>(F17*F15)+(G17*G15)+(H17*H15)+(I17*I15)+(J17*J15)</f>
        <v>680</v>
      </c>
      <c r="L17" s="998" t="str">
        <f t="shared" si="0"/>
        <v>Cuisses</v>
      </c>
      <c r="M17" s="1092">
        <f t="shared" si="1"/>
        <v>24</v>
      </c>
      <c r="N17" s="1000">
        <f t="shared" si="2"/>
        <v>28.333333333333332</v>
      </c>
      <c r="O17" s="1001">
        <f t="shared" si="3"/>
        <v>28</v>
      </c>
      <c r="P17" s="1002">
        <f t="shared" si="4"/>
        <v>8</v>
      </c>
      <c r="Q17" s="1047" t="str">
        <f t="shared" si="5"/>
        <v>Cuisses</v>
      </c>
      <c r="R17" s="1046">
        <f t="shared" si="6"/>
        <v>29</v>
      </c>
      <c r="S17" s="1002">
        <f t="shared" si="7"/>
        <v>-16</v>
      </c>
      <c r="T17" s="1004" t="str">
        <f t="shared" si="8"/>
        <v>Cuisses</v>
      </c>
      <c r="W17" s="4452" t="str">
        <f>X16</f>
        <v>Nombre de contenants avec la fonction MODULO</v>
      </c>
      <c r="X17" s="1037" t="str">
        <f>ADDRESS(ROW(),COLUMN(),4)</f>
        <v>X17</v>
      </c>
      <c r="Y17" s="1038" t="s">
        <v>818</v>
      </c>
      <c r="Z17" s="1039"/>
      <c r="AA17" s="1039"/>
      <c r="AB17" s="1039"/>
      <c r="AC17" s="1039"/>
      <c r="AD17" s="1039"/>
      <c r="AE17" s="1039"/>
      <c r="AF17" s="1040"/>
      <c r="AG17" s="1041" t="str">
        <f ca="1">MID(CELL("filename",X17),SEARCH("[",CELL("filename",X17))+1,SEARCH("]",CELL("filename",X17))-SEARCH("[",CELL("filename",X17))-1)</f>
        <v>ff-5-B.collectivite-conditionnement-gastronormes.xlsx</v>
      </c>
      <c r="AH17" s="1042">
        <v>5</v>
      </c>
    </row>
    <row r="18" spans="2:34" s="969" customFormat="1" ht="38.25" customHeight="1">
      <c r="B18" s="3857" t="s">
        <v>445</v>
      </c>
      <c r="C18" s="4529"/>
      <c r="D18" s="429">
        <v>20</v>
      </c>
      <c r="E18" s="430" t="s">
        <v>210</v>
      </c>
      <c r="F18" s="1090">
        <v>1</v>
      </c>
      <c r="G18" s="1090">
        <v>1</v>
      </c>
      <c r="H18" s="1090">
        <v>1</v>
      </c>
      <c r="I18" s="1090">
        <v>1</v>
      </c>
      <c r="J18" s="1090">
        <v>1</v>
      </c>
      <c r="K18" s="1091">
        <f>(F18*F15)+(G18*G15)+(H18*H15)+(I18*I15)+(J18*J15)</f>
        <v>680</v>
      </c>
      <c r="L18" s="998" t="str">
        <f t="shared" si="0"/>
        <v>Cuisses</v>
      </c>
      <c r="M18" s="1092">
        <f t="shared" si="1"/>
        <v>20</v>
      </c>
      <c r="N18" s="1000">
        <f t="shared" si="2"/>
        <v>34</v>
      </c>
      <c r="O18" s="1001">
        <f t="shared" si="3"/>
        <v>34</v>
      </c>
      <c r="P18" s="1002">
        <f t="shared" si="4"/>
        <v>0</v>
      </c>
      <c r="Q18" s="1047">
        <f t="shared" si="5"/>
        <v>0</v>
      </c>
      <c r="R18" s="1046">
        <f t="shared" si="6"/>
        <v>0</v>
      </c>
      <c r="S18" s="1002">
        <f t="shared" si="7"/>
        <v>0</v>
      </c>
      <c r="T18" s="1004">
        <f t="shared" si="8"/>
        <v>0</v>
      </c>
      <c r="W18" s="4452"/>
      <c r="X18" s="593"/>
      <c r="Y18" s="433"/>
      <c r="Z18" s="433"/>
      <c r="AA18" s="433"/>
      <c r="AB18" s="433"/>
      <c r="AC18" s="433"/>
      <c r="AD18" s="433"/>
      <c r="AE18" s="433"/>
      <c r="AF18" s="433"/>
      <c r="AG18" s="433"/>
      <c r="AH18" s="1048"/>
    </row>
    <row r="19" spans="2:34" s="969" customFormat="1" ht="38.25" customHeight="1">
      <c r="B19" s="3857" t="s">
        <v>440</v>
      </c>
      <c r="C19" s="4529"/>
      <c r="D19" s="429">
        <v>25</v>
      </c>
      <c r="E19" s="430" t="s">
        <v>441</v>
      </c>
      <c r="F19" s="1090">
        <v>1</v>
      </c>
      <c r="G19" s="1090">
        <v>1</v>
      </c>
      <c r="H19" s="1090">
        <v>1</v>
      </c>
      <c r="I19" s="1090">
        <v>1</v>
      </c>
      <c r="J19" s="1090">
        <v>1</v>
      </c>
      <c r="K19" s="1091">
        <f>(F19*F15)+(G19*G15)+(H19*H15)+(I19*I15)+(J19*J15)</f>
        <v>680</v>
      </c>
      <c r="L19" s="998" t="str">
        <f t="shared" si="0"/>
        <v>escalopes</v>
      </c>
      <c r="M19" s="1092">
        <f t="shared" si="1"/>
        <v>25</v>
      </c>
      <c r="N19" s="1000">
        <f t="shared" si="2"/>
        <v>27.2</v>
      </c>
      <c r="O19" s="1001">
        <f t="shared" si="3"/>
        <v>27</v>
      </c>
      <c r="P19" s="1002">
        <f t="shared" si="4"/>
        <v>5</v>
      </c>
      <c r="Q19" s="1047" t="str">
        <f t="shared" si="5"/>
        <v>escalopes</v>
      </c>
      <c r="R19" s="1046">
        <f t="shared" si="6"/>
        <v>28</v>
      </c>
      <c r="S19" s="1002">
        <f t="shared" si="7"/>
        <v>-20</v>
      </c>
      <c r="T19" s="1004" t="str">
        <f t="shared" si="8"/>
        <v>escalopes</v>
      </c>
      <c r="W19" s="4452"/>
      <c r="X19" s="1049"/>
      <c r="Y19" s="1050"/>
      <c r="Z19" s="1051" t="s">
        <v>208</v>
      </c>
      <c r="AA19" s="1093">
        <v>680</v>
      </c>
      <c r="AB19" s="1052" t="s">
        <v>210</v>
      </c>
      <c r="AC19" s="1053">
        <f>IF(MOD(AA19,AA21)&gt;MOD(AA19,AA21)/2,INT(AA19/AA21)+1,INT(AA19/AA21))</f>
        <v>43</v>
      </c>
      <c r="AD19" s="1053" t="s">
        <v>819</v>
      </c>
      <c r="AE19" s="1053"/>
      <c r="AF19" s="1053"/>
      <c r="AG19" s="1053"/>
      <c r="AH19" s="1048"/>
    </row>
    <row r="20" spans="2:34" s="969" customFormat="1" ht="38.25" customHeight="1">
      <c r="B20" s="3857" t="s">
        <v>442</v>
      </c>
      <c r="C20" s="4529"/>
      <c r="D20" s="429">
        <v>25</v>
      </c>
      <c r="E20" s="430" t="s">
        <v>443</v>
      </c>
      <c r="F20" s="1090">
        <v>1</v>
      </c>
      <c r="G20" s="1090">
        <v>1</v>
      </c>
      <c r="H20" s="1090">
        <v>1</v>
      </c>
      <c r="I20" s="1090">
        <v>1</v>
      </c>
      <c r="J20" s="1090">
        <v>1</v>
      </c>
      <c r="K20" s="1091">
        <f>(F20*F15)+(G20*G15)+(H20*H15)+(I20*I15)+(J20*J15)</f>
        <v>680</v>
      </c>
      <c r="L20" s="998" t="str">
        <f t="shared" si="0"/>
        <v>paupiettes</v>
      </c>
      <c r="M20" s="1092">
        <f t="shared" si="1"/>
        <v>25</v>
      </c>
      <c r="N20" s="1000">
        <f t="shared" si="2"/>
        <v>27.2</v>
      </c>
      <c r="O20" s="1001">
        <f t="shared" si="3"/>
        <v>27</v>
      </c>
      <c r="P20" s="1002">
        <f t="shared" si="4"/>
        <v>5</v>
      </c>
      <c r="Q20" s="1047" t="str">
        <f t="shared" si="5"/>
        <v>paupiettes</v>
      </c>
      <c r="R20" s="1046">
        <f t="shared" si="6"/>
        <v>28</v>
      </c>
      <c r="S20" s="1002">
        <f t="shared" si="7"/>
        <v>-20</v>
      </c>
      <c r="T20" s="1004" t="str">
        <f t="shared" si="8"/>
        <v>paupiettes</v>
      </c>
      <c r="W20" s="4452"/>
      <c r="X20" s="1049"/>
      <c r="Y20" s="1054"/>
      <c r="Z20" s="1055"/>
      <c r="AA20" s="1054"/>
      <c r="AB20" s="1054"/>
      <c r="AC20" s="1054"/>
      <c r="AD20" s="1054"/>
      <c r="AE20" s="1054"/>
      <c r="AF20" s="1054"/>
      <c r="AG20" s="1054"/>
      <c r="AH20" s="1048"/>
    </row>
    <row r="21" spans="2:34" s="969" customFormat="1" ht="38.25" customHeight="1">
      <c r="B21" s="3857" t="s">
        <v>487</v>
      </c>
      <c r="C21" s="4529"/>
      <c r="D21" s="429">
        <v>12</v>
      </c>
      <c r="E21" s="430" t="s">
        <v>210</v>
      </c>
      <c r="F21" s="1090">
        <v>1</v>
      </c>
      <c r="G21" s="1090">
        <v>1</v>
      </c>
      <c r="H21" s="1090">
        <v>1</v>
      </c>
      <c r="I21" s="1090">
        <v>1</v>
      </c>
      <c r="J21" s="1090">
        <v>1</v>
      </c>
      <c r="K21" s="1091">
        <f>(F21*F15)+(G21*G15)+(H21*H15)+(I21*I15)+(J21*J15)</f>
        <v>680</v>
      </c>
      <c r="L21" s="998" t="str">
        <f t="shared" si="0"/>
        <v>Cuisses</v>
      </c>
      <c r="M21" s="1092">
        <f t="shared" si="1"/>
        <v>12</v>
      </c>
      <c r="N21" s="1000">
        <f t="shared" si="2"/>
        <v>56.666666666666664</v>
      </c>
      <c r="O21" s="1001">
        <f t="shared" si="3"/>
        <v>56</v>
      </c>
      <c r="P21" s="1002">
        <f t="shared" si="4"/>
        <v>8</v>
      </c>
      <c r="Q21" s="1047" t="str">
        <f t="shared" si="5"/>
        <v>Cuisses</v>
      </c>
      <c r="R21" s="1046">
        <f t="shared" si="6"/>
        <v>57</v>
      </c>
      <c r="S21" s="1002">
        <f t="shared" si="7"/>
        <v>-4</v>
      </c>
      <c r="T21" s="1004" t="str">
        <f t="shared" si="8"/>
        <v>Cuisses</v>
      </c>
      <c r="W21" s="4452"/>
      <c r="X21" s="1049"/>
      <c r="Y21" s="1056"/>
      <c r="Z21" s="1057" t="s">
        <v>820</v>
      </c>
      <c r="AA21" s="1093">
        <v>16</v>
      </c>
      <c r="AB21" s="281" t="str">
        <f>AB19</f>
        <v>Cuisses</v>
      </c>
      <c r="AC21" s="1053">
        <f>INT(AA19/AA21)</f>
        <v>42</v>
      </c>
      <c r="AD21" s="1094" t="s">
        <v>625</v>
      </c>
      <c r="AE21" s="1095">
        <f>AA21</f>
        <v>16</v>
      </c>
      <c r="AF21" s="281" t="str">
        <f>AB21</f>
        <v>Cuisses</v>
      </c>
      <c r="AG21" s="1094">
        <f>AE21*AC21</f>
        <v>672</v>
      </c>
      <c r="AH21" s="1096"/>
    </row>
    <row r="22" spans="2:34" s="969" customFormat="1" ht="30" customHeight="1">
      <c r="B22" s="3857" t="s">
        <v>211</v>
      </c>
      <c r="C22" s="4529"/>
      <c r="D22" s="429">
        <v>3</v>
      </c>
      <c r="E22" s="430" t="s">
        <v>212</v>
      </c>
      <c r="F22" s="1090">
        <v>7.4999999999999997E-2</v>
      </c>
      <c r="G22" s="431">
        <v>0.09</v>
      </c>
      <c r="H22" s="431">
        <v>0.15</v>
      </c>
      <c r="I22" s="431">
        <v>0.18</v>
      </c>
      <c r="J22" s="431">
        <v>0.13</v>
      </c>
      <c r="K22" s="1097">
        <f>(F22*F15)+(G22*G15)+(H22*H15)+(I22*I15)+(J22*J15)</f>
        <v>64.5</v>
      </c>
      <c r="L22" s="998" t="str">
        <f t="shared" si="0"/>
        <v>Kg</v>
      </c>
      <c r="M22" s="1092">
        <f t="shared" si="1"/>
        <v>40</v>
      </c>
      <c r="N22" s="1000">
        <f t="shared" si="2"/>
        <v>21.5</v>
      </c>
      <c r="O22" s="1001">
        <f t="shared" si="3"/>
        <v>21</v>
      </c>
      <c r="P22" s="1002">
        <f t="shared" si="4"/>
        <v>1.5</v>
      </c>
      <c r="Q22" s="1047" t="str">
        <f t="shared" si="5"/>
        <v>Kg</v>
      </c>
      <c r="R22" s="1046">
        <f t="shared" si="6"/>
        <v>22</v>
      </c>
      <c r="S22" s="1002">
        <f t="shared" si="7"/>
        <v>-1.5</v>
      </c>
      <c r="T22" s="1004" t="str">
        <f t="shared" si="8"/>
        <v>Kg</v>
      </c>
      <c r="W22" s="4452"/>
      <c r="X22" s="1060"/>
      <c r="Y22" s="1054"/>
      <c r="Z22" s="1054"/>
      <c r="AA22" s="1054"/>
      <c r="AB22" s="1054"/>
      <c r="AC22" s="1054"/>
      <c r="AD22" s="1062" t="str">
        <f>IF(AG21=AA19,"",IF(AE22&gt;0,"Plus 1 de"))</f>
        <v>Plus 1 de</v>
      </c>
      <c r="AE22" s="1095">
        <f>IF(AG21=AA19,"",MOD(AA19,AA21))</f>
        <v>8</v>
      </c>
      <c r="AF22" s="281" t="str">
        <f>IF(AG21=AA19,"",AF21)</f>
        <v>Cuisses</v>
      </c>
      <c r="AG22" s="1094">
        <f>IF(AG21=AA19,"",AG21+AE22)</f>
        <v>680</v>
      </c>
      <c r="AH22" s="1096"/>
    </row>
    <row r="23" spans="2:34" s="969" customFormat="1" ht="30" customHeight="1">
      <c r="B23" s="3857" t="s">
        <v>213</v>
      </c>
      <c r="C23" s="4529"/>
      <c r="D23" s="429">
        <v>60</v>
      </c>
      <c r="E23" s="430" t="s">
        <v>214</v>
      </c>
      <c r="F23" s="1090">
        <v>1</v>
      </c>
      <c r="G23" s="1090">
        <v>1.5</v>
      </c>
      <c r="H23" s="1090">
        <v>2</v>
      </c>
      <c r="I23" s="1090">
        <v>3</v>
      </c>
      <c r="J23" s="1090">
        <v>2</v>
      </c>
      <c r="K23" s="1091">
        <f>(F23*F15)+(G23*G15)+(H23*H15)+(I23*I15)+(J23*J15)</f>
        <v>985</v>
      </c>
      <c r="L23" s="998" t="str">
        <f t="shared" si="0"/>
        <v>tranches</v>
      </c>
      <c r="M23" s="1092">
        <f t="shared" si="1"/>
        <v>60</v>
      </c>
      <c r="N23" s="1000">
        <f t="shared" si="2"/>
        <v>16.416666666666668</v>
      </c>
      <c r="O23" s="1001">
        <f t="shared" si="3"/>
        <v>16</v>
      </c>
      <c r="P23" s="1002">
        <f t="shared" si="4"/>
        <v>25</v>
      </c>
      <c r="Q23" s="1047" t="str">
        <f t="shared" si="5"/>
        <v>tranches</v>
      </c>
      <c r="R23" s="1046">
        <f t="shared" si="6"/>
        <v>17</v>
      </c>
      <c r="S23" s="1002">
        <f t="shared" si="7"/>
        <v>-35</v>
      </c>
      <c r="T23" s="1004" t="str">
        <f t="shared" si="8"/>
        <v>tranches</v>
      </c>
      <c r="W23" s="4452"/>
      <c r="X23" s="1060"/>
      <c r="Y23" s="1054"/>
      <c r="Z23" s="1054"/>
      <c r="AA23" s="1054"/>
      <c r="AB23" s="1054"/>
      <c r="AC23" s="1054"/>
      <c r="AD23" s="1062"/>
      <c r="AE23" s="1098"/>
      <c r="AF23" s="281"/>
      <c r="AG23" s="1099"/>
      <c r="AH23" s="1096"/>
    </row>
    <row r="24" spans="2:34" s="969" customFormat="1" ht="30" customHeight="1">
      <c r="B24" s="3857" t="s">
        <v>218</v>
      </c>
      <c r="C24" s="4529"/>
      <c r="D24" s="429">
        <v>20</v>
      </c>
      <c r="E24" s="430" t="s">
        <v>219</v>
      </c>
      <c r="F24" s="1090">
        <v>1</v>
      </c>
      <c r="G24" s="1090">
        <v>1.5</v>
      </c>
      <c r="H24" s="1090">
        <v>2</v>
      </c>
      <c r="I24" s="1090">
        <v>3</v>
      </c>
      <c r="J24" s="1090">
        <v>2</v>
      </c>
      <c r="K24" s="1091">
        <f>(F24*F15)+(G24*G15)+(H24*H15)+(I24*I15)+(J24*J15)</f>
        <v>985</v>
      </c>
      <c r="L24" s="998" t="str">
        <f t="shared" si="0"/>
        <v>tomates</v>
      </c>
      <c r="M24" s="1092">
        <f t="shared" si="1"/>
        <v>20</v>
      </c>
      <c r="N24" s="1000">
        <f t="shared" si="2"/>
        <v>49.25</v>
      </c>
      <c r="O24" s="1001">
        <f t="shared" si="3"/>
        <v>49</v>
      </c>
      <c r="P24" s="1002">
        <f t="shared" si="4"/>
        <v>5</v>
      </c>
      <c r="Q24" s="1047" t="str">
        <f t="shared" si="5"/>
        <v>tomates</v>
      </c>
      <c r="R24" s="1046">
        <f t="shared" si="6"/>
        <v>50</v>
      </c>
      <c r="S24" s="1002">
        <f t="shared" si="7"/>
        <v>-15</v>
      </c>
      <c r="T24" s="1004" t="str">
        <f t="shared" si="8"/>
        <v>tomates</v>
      </c>
      <c r="W24" s="4452"/>
      <c r="X24" s="4448" t="s">
        <v>825</v>
      </c>
      <c r="Y24" s="4449"/>
      <c r="Z24" s="4449"/>
      <c r="AA24" s="4449"/>
      <c r="AB24" s="4449"/>
      <c r="AC24" s="4449"/>
      <c r="AD24" s="4449"/>
      <c r="AE24" s="4449"/>
      <c r="AF24" s="4449"/>
      <c r="AG24" s="4449"/>
      <c r="AH24" s="1048"/>
    </row>
    <row r="25" spans="2:34" s="969" customFormat="1" ht="25.5" customHeight="1">
      <c r="B25" s="4532" t="s">
        <v>523</v>
      </c>
      <c r="C25" s="4529"/>
      <c r="D25" s="429">
        <v>7.2</v>
      </c>
      <c r="E25" s="1100" t="s">
        <v>212</v>
      </c>
      <c r="F25" s="431">
        <v>0.2</v>
      </c>
      <c r="G25" s="431">
        <v>0.25</v>
      </c>
      <c r="H25" s="431">
        <v>0.35</v>
      </c>
      <c r="I25" s="431">
        <v>0.45</v>
      </c>
      <c r="J25" s="431">
        <v>0.35</v>
      </c>
      <c r="K25" s="1097">
        <f>(F25*F15)+(G25*G15)+(H25*H15)+(I25*I15)+(J25*J15)</f>
        <v>172</v>
      </c>
      <c r="L25" s="998" t="str">
        <f t="shared" si="0"/>
        <v>Kg</v>
      </c>
      <c r="M25" s="1092">
        <f t="shared" si="1"/>
        <v>36</v>
      </c>
      <c r="N25" s="1000">
        <f t="shared" si="2"/>
        <v>23.888888888888889</v>
      </c>
      <c r="O25" s="1001">
        <f t="shared" si="3"/>
        <v>23</v>
      </c>
      <c r="P25" s="1002">
        <f t="shared" si="4"/>
        <v>6.4000000000000057</v>
      </c>
      <c r="Q25" s="1047" t="str">
        <f t="shared" si="5"/>
        <v>Kg</v>
      </c>
      <c r="R25" s="1046">
        <f t="shared" si="6"/>
        <v>24</v>
      </c>
      <c r="S25" s="1002">
        <f t="shared" si="7"/>
        <v>-0.80000000000001137</v>
      </c>
      <c r="T25" s="1004" t="str">
        <f t="shared" si="8"/>
        <v>Kg</v>
      </c>
      <c r="W25" s="4452"/>
      <c r="X25" s="4450" t="s">
        <v>813</v>
      </c>
      <c r="Y25" s="4451"/>
      <c r="Z25" s="4451"/>
      <c r="AA25" s="4451"/>
      <c r="AB25" s="4451"/>
      <c r="AC25" s="4451"/>
      <c r="AD25" s="4451"/>
      <c r="AE25" s="4451"/>
      <c r="AF25" s="4451"/>
      <c r="AG25" s="4451"/>
      <c r="AH25" s="1048"/>
    </row>
    <row r="26" spans="2:34" s="969" customFormat="1" ht="25.5" customHeight="1" thickBot="1">
      <c r="B26" s="4533" t="s">
        <v>215</v>
      </c>
      <c r="C26" s="4534"/>
      <c r="D26" s="429">
        <v>4</v>
      </c>
      <c r="E26" s="430" t="s">
        <v>212</v>
      </c>
      <c r="F26" s="431">
        <v>0.2</v>
      </c>
      <c r="G26" s="431">
        <v>0.25</v>
      </c>
      <c r="H26" s="431">
        <v>0.35</v>
      </c>
      <c r="I26" s="431">
        <v>0.45</v>
      </c>
      <c r="J26" s="431">
        <v>0.35</v>
      </c>
      <c r="K26" s="1097">
        <f>(F26*F15)+(G26*G15)+(H26*H15)+(I26*I15)+(J26*J15)</f>
        <v>172</v>
      </c>
      <c r="L26" s="998" t="str">
        <f t="shared" si="0"/>
        <v>Kg</v>
      </c>
      <c r="M26" s="1092">
        <f t="shared" si="1"/>
        <v>20</v>
      </c>
      <c r="N26" s="1000">
        <f t="shared" si="2"/>
        <v>43</v>
      </c>
      <c r="O26" s="1001">
        <f t="shared" si="3"/>
        <v>43</v>
      </c>
      <c r="P26" s="1002">
        <f t="shared" si="4"/>
        <v>0</v>
      </c>
      <c r="Q26" s="1047">
        <f t="shared" si="5"/>
        <v>0</v>
      </c>
      <c r="R26" s="1046">
        <f t="shared" si="6"/>
        <v>0</v>
      </c>
      <c r="S26" s="1002">
        <f t="shared" si="7"/>
        <v>0</v>
      </c>
      <c r="T26" s="1004">
        <f t="shared" si="8"/>
        <v>0</v>
      </c>
      <c r="W26" s="4452"/>
      <c r="X26" s="274" t="s">
        <v>609</v>
      </c>
      <c r="Y26" s="280" t="str">
        <f ca="1">CELL("nomfichier")</f>
        <v>D:\Données\1.UPRT\0-UPRT.fait\uprt-php\www\mesimages\fichiers-uprt\ff-fiches-fabrication\ff-fiches-fabrication-maj-08-2020\[ff-5-B.collectivite-conditionnement-gastronormes.xlsx]complément</v>
      </c>
      <c r="Z26" s="280"/>
      <c r="AA26" s="280"/>
      <c r="AB26" s="280"/>
      <c r="AC26" s="280"/>
      <c r="AD26" s="280"/>
      <c r="AE26" s="280"/>
      <c r="AF26" s="280"/>
      <c r="AG26" s="280"/>
      <c r="AH26" s="275"/>
    </row>
    <row r="27" spans="2:34" s="969" customFormat="1" ht="30" customHeight="1" thickBot="1">
      <c r="B27" s="1101"/>
      <c r="C27" s="1102"/>
      <c r="D27" s="1103"/>
      <c r="E27" s="1104"/>
      <c r="F27" s="1105"/>
      <c r="G27" s="1105"/>
      <c r="H27" s="1105"/>
      <c r="I27" s="1105"/>
      <c r="J27" s="1105"/>
      <c r="K27" s="1106"/>
      <c r="L27" s="1107"/>
      <c r="M27" s="1108"/>
      <c r="N27" s="1109"/>
      <c r="O27" s="1110"/>
      <c r="P27" s="1111"/>
      <c r="Q27" s="1112"/>
      <c r="R27" s="1110"/>
      <c r="S27" s="1111"/>
      <c r="T27" s="1112"/>
      <c r="W27" s="4453"/>
      <c r="X27" s="276" t="s">
        <v>568</v>
      </c>
      <c r="Y27" s="277"/>
      <c r="Z27" s="277"/>
      <c r="AA27" s="277"/>
      <c r="AB27" s="277"/>
      <c r="AC27" s="277"/>
      <c r="AD27" s="277"/>
      <c r="AE27" s="277"/>
      <c r="AF27" s="277"/>
      <c r="AG27" s="277"/>
      <c r="AH27" s="1064"/>
    </row>
    <row r="28" spans="2:34" s="969" customFormat="1" ht="37.5" customHeight="1">
      <c r="B28" s="4496" t="s">
        <v>524</v>
      </c>
      <c r="C28" s="4497"/>
      <c r="D28" s="1113">
        <v>12</v>
      </c>
      <c r="E28" s="1114" t="s">
        <v>431</v>
      </c>
      <c r="F28" s="1115">
        <f>F29/D29</f>
        <v>0.44444444444444448</v>
      </c>
      <c r="G28" s="1115">
        <f>G29/D29</f>
        <v>0.55555555555555558</v>
      </c>
      <c r="H28" s="1115">
        <f>H29/D29</f>
        <v>0.77777777777777768</v>
      </c>
      <c r="I28" s="1115">
        <f>I29/D29</f>
        <v>1</v>
      </c>
      <c r="J28" s="1115">
        <f>J29/D29</f>
        <v>0.77777777777777768</v>
      </c>
      <c r="K28" s="1116">
        <f>(F28*F15)+(G28*G15)+(H28*H15)+(I28*I15)+(J28*J15)</f>
        <v>382.22222222222223</v>
      </c>
      <c r="L28" s="1117" t="str">
        <f>E28</f>
        <v>portions</v>
      </c>
      <c r="M28" s="1118">
        <f>D28</f>
        <v>12</v>
      </c>
      <c r="N28" s="1119">
        <f>K28/D28</f>
        <v>31.851851851851851</v>
      </c>
      <c r="O28" s="1120">
        <f>IF(K28=0,0,INT(K28/D28))</f>
        <v>31</v>
      </c>
      <c r="P28" s="1121">
        <f>K28-(O28*D28)</f>
        <v>10.222222222222229</v>
      </c>
      <c r="Q28" s="1122" t="str">
        <f>IF(P28=0,0,E28)</f>
        <v>portions</v>
      </c>
      <c r="R28" s="1123">
        <f>IF(P28=0,0,O28+1)</f>
        <v>32</v>
      </c>
      <c r="S28" s="1121">
        <f>IF(P28=0,0,K28-(R28*D28))</f>
        <v>-1.7777777777777715</v>
      </c>
      <c r="T28" s="1124" t="str">
        <f>IF(S28=0,0,E28)</f>
        <v>portions</v>
      </c>
    </row>
    <row r="29" spans="2:34" s="969" customFormat="1" ht="29.25" customHeight="1" thickBot="1">
      <c r="B29" s="4498" t="s">
        <v>517</v>
      </c>
      <c r="C29" s="4499"/>
      <c r="D29" s="1125">
        <v>0.45</v>
      </c>
      <c r="E29" s="1126" t="s">
        <v>212</v>
      </c>
      <c r="F29" s="1127">
        <v>0.2</v>
      </c>
      <c r="G29" s="1127">
        <v>0.25</v>
      </c>
      <c r="H29" s="1127">
        <v>0.35</v>
      </c>
      <c r="I29" s="1127">
        <v>0.45</v>
      </c>
      <c r="J29" s="1127">
        <v>0.35</v>
      </c>
      <c r="K29" s="1128">
        <f>(F29*F15)+(G29*G15)+(H29*H15)+(I29*I15)+(J29*J15)</f>
        <v>172</v>
      </c>
      <c r="L29" s="1129" t="str">
        <f>E29</f>
        <v>Kg</v>
      </c>
      <c r="M29" s="1130">
        <f>D29*D28</f>
        <v>5.4</v>
      </c>
      <c r="N29" s="1131">
        <f>K29/(D29*D28)</f>
        <v>31.851851851851851</v>
      </c>
      <c r="O29" s="1132">
        <f>IF(K29=0,0,INT(K29/(D29*D28)))</f>
        <v>31</v>
      </c>
      <c r="P29" s="1133">
        <f>K29-(O29*(D29*D28))</f>
        <v>4.5999999999999943</v>
      </c>
      <c r="Q29" s="1134" t="str">
        <f>IF(P29=0,0,E29)</f>
        <v>Kg</v>
      </c>
      <c r="R29" s="1135">
        <f>IF(P29=0,0,O29+1)</f>
        <v>32</v>
      </c>
      <c r="S29" s="1133">
        <f>IF(P29=0,0,K29-(R29*M29))</f>
        <v>-0.80000000000001137</v>
      </c>
      <c r="T29" s="1136" t="str">
        <f>IF(S29=0,0,E29)</f>
        <v>Kg</v>
      </c>
    </row>
    <row r="30" spans="2:34" ht="16.5" thickBot="1">
      <c r="F30" s="1137"/>
      <c r="G30" s="1137"/>
      <c r="H30" s="1137"/>
      <c r="I30" s="1137"/>
      <c r="J30" s="1137"/>
      <c r="K30" s="912"/>
      <c r="L30" s="912"/>
      <c r="M30" s="912"/>
      <c r="N30" s="912"/>
      <c r="O30" s="912"/>
      <c r="P30" s="1138"/>
      <c r="Q30" s="912"/>
      <c r="R30" s="912"/>
      <c r="S30" s="1138"/>
      <c r="T30" s="912"/>
    </row>
    <row r="31" spans="2:34" s="969" customFormat="1" ht="30" customHeight="1">
      <c r="B31" s="4457" t="s">
        <v>489</v>
      </c>
      <c r="C31" s="4458"/>
      <c r="D31" s="1139">
        <v>12</v>
      </c>
      <c r="E31" s="1140" t="s">
        <v>490</v>
      </c>
      <c r="F31" s="1141">
        <v>0.5</v>
      </c>
      <c r="G31" s="1141">
        <v>0.75</v>
      </c>
      <c r="H31" s="1141">
        <v>1</v>
      </c>
      <c r="I31" s="1141">
        <v>1</v>
      </c>
      <c r="J31" s="1141">
        <v>0.75</v>
      </c>
      <c r="K31" s="1142">
        <f>(F31*F15)+(G31*G15)+(H31*H15)+(I31*I15)+(J31*J15)</f>
        <v>475</v>
      </c>
      <c r="L31" s="1143" t="str">
        <f>E31</f>
        <v>Portions</v>
      </c>
      <c r="M31" s="1144">
        <f>D31/F31</f>
        <v>24</v>
      </c>
      <c r="N31" s="1145">
        <f>K31/D31</f>
        <v>39.583333333333336</v>
      </c>
      <c r="O31" s="1146">
        <f>IF(K31=0,0,INT(K31/D31))</f>
        <v>39</v>
      </c>
      <c r="P31" s="1147">
        <f>K31-(O31*D31)</f>
        <v>7</v>
      </c>
      <c r="Q31" s="1148" t="str">
        <f>IF(P31=0,0,E31)</f>
        <v>Portions</v>
      </c>
      <c r="R31" s="1149">
        <f>IF(P31=0,0,O31+1)</f>
        <v>40</v>
      </c>
      <c r="S31" s="1147">
        <f>IF(P31=0,0,K31-(R31*D31))</f>
        <v>-5</v>
      </c>
      <c r="T31" s="1150" t="str">
        <f>IF(S31=0,0,E31)</f>
        <v>Portions</v>
      </c>
    </row>
    <row r="32" spans="2:34" s="969" customFormat="1" ht="26.25" customHeight="1" thickBot="1">
      <c r="B32" s="4459"/>
      <c r="C32" s="4460"/>
      <c r="D32" s="1151">
        <v>3</v>
      </c>
      <c r="E32" s="1152" t="s">
        <v>212</v>
      </c>
      <c r="F32" s="1153">
        <v>7.4999999999999997E-2</v>
      </c>
      <c r="G32" s="1154">
        <v>0.09</v>
      </c>
      <c r="H32" s="1154">
        <v>0.15</v>
      </c>
      <c r="I32" s="1154">
        <v>0.18</v>
      </c>
      <c r="J32" s="1154">
        <v>0.13</v>
      </c>
      <c r="K32" s="1155">
        <f>(F32*F15)+(G32*G15)+(H32*H15)+(I32*I15)+(J32*J15)</f>
        <v>64.5</v>
      </c>
      <c r="L32" s="1156" t="str">
        <f>E32</f>
        <v>Kg</v>
      </c>
      <c r="M32" s="1157">
        <f>D32/F32</f>
        <v>40</v>
      </c>
      <c r="N32" s="1158">
        <f>K32/D32</f>
        <v>21.5</v>
      </c>
      <c r="O32" s="1159">
        <f>IF(K32=0,0,INT(K32/D32))</f>
        <v>21</v>
      </c>
      <c r="P32" s="1160">
        <f>K32-(O32*D32)</f>
        <v>1.5</v>
      </c>
      <c r="Q32" s="1161" t="str">
        <f>IF(P32=0,0,E32)</f>
        <v>Kg</v>
      </c>
      <c r="R32" s="1162">
        <f>IF(P32=0,0,O32+1)</f>
        <v>22</v>
      </c>
      <c r="S32" s="1160">
        <f>IF(P32=0,0,K32-(R32*D32))</f>
        <v>-1.5</v>
      </c>
      <c r="T32" s="1163" t="str">
        <f>IF(S32=0,0,E32)</f>
        <v>Kg</v>
      </c>
    </row>
    <row r="33" spans="2:20" ht="16.5" thickBot="1">
      <c r="F33" s="1137"/>
      <c r="G33" s="1137"/>
      <c r="H33" s="1137"/>
      <c r="I33" s="1137"/>
      <c r="J33" s="1137"/>
      <c r="K33" s="912"/>
      <c r="L33" s="912"/>
      <c r="M33" s="912"/>
      <c r="N33" s="912"/>
      <c r="O33" s="912"/>
      <c r="P33" s="1138"/>
      <c r="Q33" s="912"/>
      <c r="R33" s="912"/>
      <c r="S33" s="1138"/>
      <c r="T33" s="912"/>
    </row>
    <row r="34" spans="2:20" s="969" customFormat="1" ht="25.5" customHeight="1">
      <c r="B34" s="4496" t="s">
        <v>522</v>
      </c>
      <c r="C34" s="4497"/>
      <c r="D34" s="1113">
        <v>14</v>
      </c>
      <c r="E34" s="1114" t="s">
        <v>431</v>
      </c>
      <c r="F34" s="1115">
        <f>F35/D35</f>
        <v>0.4</v>
      </c>
      <c r="G34" s="1115">
        <f>G35/D35</f>
        <v>0.6</v>
      </c>
      <c r="H34" s="1115">
        <f>H35/D35</f>
        <v>0.66666666666666674</v>
      </c>
      <c r="I34" s="1115">
        <f>I35/D35</f>
        <v>1</v>
      </c>
      <c r="J34" s="1115">
        <f>J35/D35</f>
        <v>1.2</v>
      </c>
      <c r="K34" s="1116">
        <f>(F34*F15)+(G34*G15)+(H34*H15)+(I34*I15)+(J34*J15)</f>
        <v>394</v>
      </c>
      <c r="L34" s="1117" t="str">
        <f>E34</f>
        <v>portions</v>
      </c>
      <c r="M34" s="1118">
        <f>D34</f>
        <v>14</v>
      </c>
      <c r="N34" s="1119">
        <f>K34/D34</f>
        <v>28.142857142857142</v>
      </c>
      <c r="O34" s="1120">
        <f>IF(K34=0,0,INT(K34/D34))</f>
        <v>28</v>
      </c>
      <c r="P34" s="1121">
        <f>K34-(O34*D34)</f>
        <v>2</v>
      </c>
      <c r="Q34" s="1122" t="str">
        <f>IF(P34=0,0,E34)</f>
        <v>portions</v>
      </c>
      <c r="R34" s="1123">
        <f>IF(P34=0,0,O34+1)</f>
        <v>29</v>
      </c>
      <c r="S34" s="1121">
        <f>IF(P34=0,0,K34-(R34*D34))</f>
        <v>-12</v>
      </c>
      <c r="T34" s="1124" t="str">
        <f>IF(S34=0,0,E34)</f>
        <v>portions</v>
      </c>
    </row>
    <row r="35" spans="2:20" s="969" customFormat="1" ht="29.25" customHeight="1" thickBot="1">
      <c r="B35" s="4498" t="s">
        <v>517</v>
      </c>
      <c r="C35" s="4499"/>
      <c r="D35" s="1125">
        <v>0.15</v>
      </c>
      <c r="E35" s="1126" t="s">
        <v>212</v>
      </c>
      <c r="F35" s="1127">
        <v>0.06</v>
      </c>
      <c r="G35" s="1127">
        <v>0.09</v>
      </c>
      <c r="H35" s="1127">
        <v>0.1</v>
      </c>
      <c r="I35" s="1127">
        <v>0.15</v>
      </c>
      <c r="J35" s="1127">
        <v>0.18</v>
      </c>
      <c r="K35" s="1128">
        <f>(F35*F15)+(G35*G15)+(H35*H15)+(I35*I15)+(J35*J15)</f>
        <v>59.1</v>
      </c>
      <c r="L35" s="1129" t="str">
        <f>E35</f>
        <v>Kg</v>
      </c>
      <c r="M35" s="1130">
        <f>D35*D34</f>
        <v>2.1</v>
      </c>
      <c r="N35" s="1131">
        <f>K35/(D35*D34)</f>
        <v>28.142857142857142</v>
      </c>
      <c r="O35" s="1132">
        <f>IF(K35=0,0,INT(K35/(D35*D34)))</f>
        <v>28</v>
      </c>
      <c r="P35" s="1133">
        <f>K35-(O35*(D35*D34))</f>
        <v>0.29999999999999716</v>
      </c>
      <c r="Q35" s="1134" t="str">
        <f>IF(P35=0,0,E35)</f>
        <v>Kg</v>
      </c>
      <c r="R35" s="1135">
        <f>IF(P35=0,0,O35+1)</f>
        <v>29</v>
      </c>
      <c r="S35" s="1133">
        <f>IF(P35=0,0,K35-(R35*M35))</f>
        <v>-1.8000000000000043</v>
      </c>
      <c r="T35" s="1136" t="str">
        <f>IF(S35=0,0,E35)</f>
        <v>Kg</v>
      </c>
    </row>
    <row r="36" spans="2:20" ht="16.5" thickBot="1">
      <c r="F36" s="1137"/>
      <c r="G36" s="1137"/>
      <c r="H36" s="1137"/>
      <c r="I36" s="1137"/>
      <c r="J36" s="1137"/>
      <c r="K36" s="912"/>
      <c r="L36" s="912"/>
      <c r="M36" s="912"/>
      <c r="N36" s="912"/>
      <c r="O36" s="912"/>
      <c r="P36" s="1138"/>
      <c r="Q36" s="912"/>
      <c r="R36" s="912"/>
      <c r="S36" s="1138"/>
      <c r="T36" s="912"/>
    </row>
    <row r="37" spans="2:20" s="969" customFormat="1" ht="25.5" customHeight="1">
      <c r="B37" s="4496" t="s">
        <v>521</v>
      </c>
      <c r="C37" s="4497"/>
      <c r="D37" s="1113">
        <v>16</v>
      </c>
      <c r="E37" s="1114" t="s">
        <v>431</v>
      </c>
      <c r="F37" s="1115">
        <f>F38/D38</f>
        <v>0.42857142857142849</v>
      </c>
      <c r="G37" s="1115">
        <f>G38/D38</f>
        <v>0.64285714285714279</v>
      </c>
      <c r="H37" s="1115">
        <f>H38/D38</f>
        <v>0.7142857142857143</v>
      </c>
      <c r="I37" s="1115">
        <f>I38/D38</f>
        <v>1.0714285714285714</v>
      </c>
      <c r="J37" s="1115">
        <f>J38/D38</f>
        <v>1.2857142857142856</v>
      </c>
      <c r="K37" s="1116">
        <f>(F37*F15)+(G37*G15)+(H37*H15)+(I37*I15)+(J37*J15)</f>
        <v>422.14285714285711</v>
      </c>
      <c r="L37" s="1117" t="str">
        <f>E37</f>
        <v>portions</v>
      </c>
      <c r="M37" s="1118">
        <f>D37</f>
        <v>16</v>
      </c>
      <c r="N37" s="1119">
        <f>K37/D37</f>
        <v>26.383928571428569</v>
      </c>
      <c r="O37" s="1120">
        <f>IF(K37=0,0,INT(K37/D37))</f>
        <v>26</v>
      </c>
      <c r="P37" s="1121">
        <f>K37-(O37*D37)</f>
        <v>6.1428571428571104</v>
      </c>
      <c r="Q37" s="1122" t="str">
        <f>IF(P37=0,0,E37)</f>
        <v>portions</v>
      </c>
      <c r="R37" s="1123">
        <f>IF(P37=0,0,O37+1)</f>
        <v>27</v>
      </c>
      <c r="S37" s="1121">
        <f>IF(P37=0,0,K37-(R37*D37))</f>
        <v>-9.8571428571428896</v>
      </c>
      <c r="T37" s="1124" t="str">
        <f>IF(S37=0,0,E37)</f>
        <v>portions</v>
      </c>
    </row>
    <row r="38" spans="2:20" s="969" customFormat="1" ht="29.25" customHeight="1" thickBot="1">
      <c r="B38" s="4498" t="s">
        <v>517</v>
      </c>
      <c r="C38" s="4499"/>
      <c r="D38" s="1125">
        <v>0.14000000000000001</v>
      </c>
      <c r="E38" s="1126" t="s">
        <v>212</v>
      </c>
      <c r="F38" s="1127">
        <v>0.06</v>
      </c>
      <c r="G38" s="1127">
        <v>0.09</v>
      </c>
      <c r="H38" s="1127">
        <v>0.1</v>
      </c>
      <c r="I38" s="1127">
        <v>0.15</v>
      </c>
      <c r="J38" s="1127">
        <v>0.18</v>
      </c>
      <c r="K38" s="1128">
        <f>(F38*F15)+(G38*G15)+(H38*H15)+(I38*I15)+(J38*J15)</f>
        <v>59.1</v>
      </c>
      <c r="L38" s="1129" t="str">
        <f>E38</f>
        <v>Kg</v>
      </c>
      <c r="M38" s="1130">
        <f>D38*D37</f>
        <v>2.2400000000000002</v>
      </c>
      <c r="N38" s="1131">
        <f>K38/(D38*D37)</f>
        <v>26.383928571428569</v>
      </c>
      <c r="O38" s="1132">
        <f>IF(K38=0,0,INT(K38/(D38*D37)))</f>
        <v>26</v>
      </c>
      <c r="P38" s="1133">
        <f>K38-(O38*(D38*D37))</f>
        <v>0.85999999999999233</v>
      </c>
      <c r="Q38" s="1134" t="str">
        <f>IF(P38=0,0,E38)</f>
        <v>Kg</v>
      </c>
      <c r="R38" s="1135">
        <f>IF(P38=0,0,O38+1)</f>
        <v>27</v>
      </c>
      <c r="S38" s="1133">
        <f>IF(P38=0,0,K38-(R38*M38))</f>
        <v>-1.3800000000000026</v>
      </c>
      <c r="T38" s="1136" t="str">
        <f>IF(S38=0,0,E38)</f>
        <v>Kg</v>
      </c>
    </row>
    <row r="39" spans="2:20" ht="16.5" thickBot="1">
      <c r="F39" s="1137"/>
      <c r="G39" s="1137"/>
      <c r="H39" s="1137"/>
      <c r="I39" s="1137"/>
      <c r="J39" s="1137"/>
      <c r="K39" s="912"/>
      <c r="L39" s="912"/>
      <c r="M39" s="912"/>
      <c r="N39" s="912"/>
      <c r="O39" s="912"/>
      <c r="P39" s="1138"/>
      <c r="Q39" s="912"/>
      <c r="R39" s="912"/>
      <c r="S39" s="1138"/>
      <c r="T39" s="912"/>
    </row>
    <row r="40" spans="2:20" s="969" customFormat="1" ht="25.5" customHeight="1">
      <c r="B40" s="4496" t="s">
        <v>520</v>
      </c>
      <c r="C40" s="4497"/>
      <c r="D40" s="1113">
        <v>12</v>
      </c>
      <c r="E40" s="1114" t="s">
        <v>431</v>
      </c>
      <c r="F40" s="1115">
        <f>F41/D41</f>
        <v>0.33333333333333331</v>
      </c>
      <c r="G40" s="1115">
        <f>G41/D41</f>
        <v>0.5</v>
      </c>
      <c r="H40" s="1115">
        <f>H41/D41</f>
        <v>0.55555555555555558</v>
      </c>
      <c r="I40" s="1115">
        <f>I41/D41</f>
        <v>0.83333333333333337</v>
      </c>
      <c r="J40" s="1115">
        <f>J41/D41</f>
        <v>1</v>
      </c>
      <c r="K40" s="1116">
        <f>(F40*F15)+(G40*G15)+(H40*H15)+(I40*I15)+(J40*J15)</f>
        <v>328.33333333333331</v>
      </c>
      <c r="L40" s="1117" t="str">
        <f>E40</f>
        <v>portions</v>
      </c>
      <c r="M40" s="1118">
        <f>D40</f>
        <v>12</v>
      </c>
      <c r="N40" s="1119">
        <f>K40/D40</f>
        <v>27.361111111111111</v>
      </c>
      <c r="O40" s="1120">
        <f>IF(K40=0,0,INT(K40/D40))</f>
        <v>27</v>
      </c>
      <c r="P40" s="1121">
        <f>K40-(O40*D40)</f>
        <v>4.3333333333333144</v>
      </c>
      <c r="Q40" s="1122" t="str">
        <f>IF(P40=0,0,E40)</f>
        <v>portions</v>
      </c>
      <c r="R40" s="1123">
        <f>IF(P40=0,0,O40+1)</f>
        <v>28</v>
      </c>
      <c r="S40" s="1121">
        <f>IF(P40=0,0,K40-(R40*D40))</f>
        <v>-7.6666666666666856</v>
      </c>
      <c r="T40" s="1124" t="str">
        <f>IF(S40=0,0,E40)</f>
        <v>portions</v>
      </c>
    </row>
    <row r="41" spans="2:20" s="969" customFormat="1" ht="29.25" customHeight="1" thickBot="1">
      <c r="B41" s="4498" t="s">
        <v>517</v>
      </c>
      <c r="C41" s="4499"/>
      <c r="D41" s="1125">
        <v>0.18</v>
      </c>
      <c r="E41" s="1126" t="s">
        <v>212</v>
      </c>
      <c r="F41" s="1127">
        <v>0.06</v>
      </c>
      <c r="G41" s="1127">
        <v>0.09</v>
      </c>
      <c r="H41" s="1127">
        <v>0.1</v>
      </c>
      <c r="I41" s="1127">
        <v>0.15</v>
      </c>
      <c r="J41" s="1127">
        <v>0.18</v>
      </c>
      <c r="K41" s="1128">
        <f>(F41*F15)+(G41*G15)+(H41*H15)+(I41*I15)+(J41*J15)</f>
        <v>59.1</v>
      </c>
      <c r="L41" s="1129" t="str">
        <f>E41</f>
        <v>Kg</v>
      </c>
      <c r="M41" s="1130">
        <f>D41*D40</f>
        <v>2.16</v>
      </c>
      <c r="N41" s="1131">
        <f>K41/(D41*D40)</f>
        <v>27.361111111111111</v>
      </c>
      <c r="O41" s="1132">
        <f>IF(K41=0,0,INT(K41/(D41*D40)))</f>
        <v>27</v>
      </c>
      <c r="P41" s="1133">
        <f>K41-(O41*(D41*D40))</f>
        <v>0.77999999999999403</v>
      </c>
      <c r="Q41" s="1134" t="str">
        <f>IF(P41=0,0,E41)</f>
        <v>Kg</v>
      </c>
      <c r="R41" s="1135">
        <f>IF(P41=0,0,O41+1)</f>
        <v>28</v>
      </c>
      <c r="S41" s="1133">
        <f>IF(P41=0,0,K41-(R41*M41))</f>
        <v>-1.3800000000000026</v>
      </c>
      <c r="T41" s="1136" t="str">
        <f>IF(S41=0,0,E41)</f>
        <v>Kg</v>
      </c>
    </row>
    <row r="42" spans="2:20" ht="16.5" thickBot="1">
      <c r="F42" s="1137"/>
      <c r="G42" s="1137"/>
      <c r="H42" s="1137"/>
      <c r="I42" s="1137"/>
      <c r="J42" s="1137"/>
      <c r="K42" s="912"/>
      <c r="L42" s="912"/>
      <c r="M42" s="912"/>
      <c r="N42" s="912"/>
      <c r="O42" s="912"/>
      <c r="P42" s="1138"/>
      <c r="Q42" s="912"/>
      <c r="R42" s="912"/>
      <c r="S42" s="1138"/>
      <c r="T42" s="912"/>
    </row>
    <row r="43" spans="2:20" s="969" customFormat="1" ht="25.5" customHeight="1">
      <c r="B43" s="4496" t="s">
        <v>519</v>
      </c>
      <c r="C43" s="4497"/>
      <c r="D43" s="1113">
        <v>12</v>
      </c>
      <c r="E43" s="1114" t="s">
        <v>431</v>
      </c>
      <c r="F43" s="1115">
        <f>F44/D44</f>
        <v>0.48</v>
      </c>
      <c r="G43" s="1115">
        <f>G44/D44</f>
        <v>0.72</v>
      </c>
      <c r="H43" s="1115">
        <f>H44/D44</f>
        <v>0.8</v>
      </c>
      <c r="I43" s="1115">
        <f>I44/D44</f>
        <v>1.2</v>
      </c>
      <c r="J43" s="1115">
        <f>J44/D44</f>
        <v>1.44</v>
      </c>
      <c r="K43" s="1116">
        <f>(F43*F15)+(G43*G15)+(H43*H15)+(I43*I15)+(J43*J15)</f>
        <v>472.8</v>
      </c>
      <c r="L43" s="1117" t="str">
        <f>E43</f>
        <v>portions</v>
      </c>
      <c r="M43" s="1118">
        <f>D43</f>
        <v>12</v>
      </c>
      <c r="N43" s="1119">
        <f>K43/D43</f>
        <v>39.4</v>
      </c>
      <c r="O43" s="1120">
        <f>IF(K43=0,0,INT(K43/D43))</f>
        <v>39</v>
      </c>
      <c r="P43" s="1121">
        <f>K43-(O43*D43)</f>
        <v>4.8000000000000114</v>
      </c>
      <c r="Q43" s="1122" t="str">
        <f>IF(P43=0,0,E43)</f>
        <v>portions</v>
      </c>
      <c r="R43" s="1123">
        <f>IF(P43=0,0,O43+1)</f>
        <v>40</v>
      </c>
      <c r="S43" s="1121">
        <f>IF(P43=0,0,K43-(R43*D43))</f>
        <v>-7.1999999999999886</v>
      </c>
      <c r="T43" s="1124" t="str">
        <f>IF(S43=0,0,E43)</f>
        <v>portions</v>
      </c>
    </row>
    <row r="44" spans="2:20" s="969" customFormat="1" ht="25.5" customHeight="1" thickBot="1">
      <c r="B44" s="4498" t="s">
        <v>517</v>
      </c>
      <c r="C44" s="4499"/>
      <c r="D44" s="1125">
        <v>0.125</v>
      </c>
      <c r="E44" s="1126" t="s">
        <v>212</v>
      </c>
      <c r="F44" s="1127">
        <v>0.06</v>
      </c>
      <c r="G44" s="1127">
        <v>0.09</v>
      </c>
      <c r="H44" s="1127">
        <v>0.1</v>
      </c>
      <c r="I44" s="1127">
        <v>0.15</v>
      </c>
      <c r="J44" s="1127">
        <v>0.18</v>
      </c>
      <c r="K44" s="1128">
        <f>(F44*F15)+(G44*G15)+(H44*H15)+(I44*I15)+(J44*J15)</f>
        <v>59.1</v>
      </c>
      <c r="L44" s="1129" t="str">
        <f>E44</f>
        <v>Kg</v>
      </c>
      <c r="M44" s="1130">
        <f>D44*D43</f>
        <v>1.5</v>
      </c>
      <c r="N44" s="1131">
        <f>K44/(D44*D43)</f>
        <v>39.4</v>
      </c>
      <c r="O44" s="1132">
        <f>IF(K44=0,0,INT(K44/(D44*D43)))</f>
        <v>39</v>
      </c>
      <c r="P44" s="1133">
        <f>K44-(O44*(D44*D43))</f>
        <v>0.60000000000000142</v>
      </c>
      <c r="Q44" s="1134" t="str">
        <f>IF(P44=0,0,E44)</f>
        <v>Kg</v>
      </c>
      <c r="R44" s="1135">
        <f>IF(P44=0,0,O44+1)</f>
        <v>40</v>
      </c>
      <c r="S44" s="1133">
        <f>IF(P44=0,0,K44-(R44*M44))</f>
        <v>-0.89999999999999858</v>
      </c>
      <c r="T44" s="1136" t="str">
        <f>IF(S44=0,0,E44)</f>
        <v>Kg</v>
      </c>
    </row>
    <row r="45" spans="2:20" ht="16.5" thickBot="1">
      <c r="F45" s="1137"/>
      <c r="G45" s="1137"/>
      <c r="H45" s="1137"/>
      <c r="I45" s="1137"/>
      <c r="J45" s="1137"/>
      <c r="K45" s="912"/>
      <c r="L45" s="912"/>
      <c r="M45" s="912"/>
      <c r="N45" s="912"/>
      <c r="O45" s="912"/>
      <c r="P45" s="1138"/>
      <c r="Q45" s="912"/>
      <c r="R45" s="912"/>
      <c r="S45" s="1138"/>
      <c r="T45" s="912"/>
    </row>
    <row r="46" spans="2:20" s="969" customFormat="1" ht="25.5" customHeight="1">
      <c r="B46" s="4496" t="s">
        <v>518</v>
      </c>
      <c r="C46" s="4497"/>
      <c r="D46" s="1113">
        <v>20</v>
      </c>
      <c r="E46" s="1114" t="s">
        <v>431</v>
      </c>
      <c r="F46" s="1115">
        <f>F47/D47</f>
        <v>0.375</v>
      </c>
      <c r="G46" s="1115">
        <f>G47/D47</f>
        <v>0.5625</v>
      </c>
      <c r="H46" s="1115">
        <f>H47/D47</f>
        <v>0.625</v>
      </c>
      <c r="I46" s="1115">
        <f>I47/D47</f>
        <v>0.9375</v>
      </c>
      <c r="J46" s="1115">
        <f>J47/D47</f>
        <v>1.125</v>
      </c>
      <c r="K46" s="1116">
        <f>(F46*F15)+(G46*G15)+(H46*H15)+(I46*I15)+(J46*J15)</f>
        <v>369.375</v>
      </c>
      <c r="L46" s="1117" t="str">
        <f>E46</f>
        <v>portions</v>
      </c>
      <c r="M46" s="1118">
        <f>D46</f>
        <v>20</v>
      </c>
      <c r="N46" s="1119">
        <f>K46/D46</f>
        <v>18.46875</v>
      </c>
      <c r="O46" s="1120">
        <f>IF(K46=0,0,INT(K46/D46))</f>
        <v>18</v>
      </c>
      <c r="P46" s="1121">
        <f>K46-(O46*D46)</f>
        <v>9.375</v>
      </c>
      <c r="Q46" s="1122" t="str">
        <f>IF(P46=0,0,E46)</f>
        <v>portions</v>
      </c>
      <c r="R46" s="1123">
        <f>IF(P46=0,0,O46+1)</f>
        <v>19</v>
      </c>
      <c r="S46" s="1121">
        <f>IF(P46=0,0,K46-(R46*D46))</f>
        <v>-10.625</v>
      </c>
      <c r="T46" s="1124" t="str">
        <f>IF(S46=0,0,E46)</f>
        <v>portions</v>
      </c>
    </row>
    <row r="47" spans="2:20" s="969" customFormat="1" ht="25.5" customHeight="1" thickBot="1">
      <c r="B47" s="4498" t="s">
        <v>517</v>
      </c>
      <c r="C47" s="4499"/>
      <c r="D47" s="1125">
        <v>0.16</v>
      </c>
      <c r="E47" s="1126" t="s">
        <v>212</v>
      </c>
      <c r="F47" s="1127">
        <v>0.06</v>
      </c>
      <c r="G47" s="1127">
        <v>0.09</v>
      </c>
      <c r="H47" s="1127">
        <v>0.1</v>
      </c>
      <c r="I47" s="1127">
        <v>0.15</v>
      </c>
      <c r="J47" s="1127">
        <v>0.18</v>
      </c>
      <c r="K47" s="1128">
        <f>(F47*F15)+(G47*G15)+(H47*H15)+(I47*I15)+(J47*J15)</f>
        <v>59.1</v>
      </c>
      <c r="L47" s="1129" t="str">
        <f>E47</f>
        <v>Kg</v>
      </c>
      <c r="M47" s="1130">
        <f>D47*D46</f>
        <v>3.2</v>
      </c>
      <c r="N47" s="1131">
        <f>K47/(D47*D46)</f>
        <v>18.46875</v>
      </c>
      <c r="O47" s="1132">
        <f>IF(K47=0,0,INT(K47/(D47*D46)))</f>
        <v>18</v>
      </c>
      <c r="P47" s="1133">
        <f>K47-(O47*(D47*D46))</f>
        <v>1.5</v>
      </c>
      <c r="Q47" s="1134" t="str">
        <f>IF(P47=0,0,E47)</f>
        <v>Kg</v>
      </c>
      <c r="R47" s="1135">
        <f>IF(P47=0,0,O47+1)</f>
        <v>19</v>
      </c>
      <c r="S47" s="1133">
        <f>IF(P47=0,0,K47-(R47*M47))</f>
        <v>-1.7000000000000028</v>
      </c>
      <c r="T47" s="1136" t="str">
        <f>IF(S47=0,0,E47)</f>
        <v>Kg</v>
      </c>
    </row>
    <row r="48" spans="2:20" ht="16.5" thickBot="1">
      <c r="F48" s="1137"/>
      <c r="G48" s="1137"/>
      <c r="H48" s="1137"/>
      <c r="I48" s="1137"/>
      <c r="J48" s="1137"/>
      <c r="K48" s="912"/>
      <c r="L48" s="912"/>
      <c r="M48" s="912"/>
      <c r="N48" s="912"/>
      <c r="O48" s="912"/>
      <c r="P48" s="1138"/>
      <c r="Q48" s="912"/>
      <c r="R48" s="912"/>
      <c r="S48" s="1138"/>
      <c r="T48" s="912"/>
    </row>
    <row r="49" spans="2:20" s="969" customFormat="1" ht="25.5" customHeight="1">
      <c r="B49" s="4500" t="s">
        <v>516</v>
      </c>
      <c r="C49" s="4501"/>
      <c r="D49" s="1113">
        <v>20</v>
      </c>
      <c r="E49" s="1114" t="s">
        <v>431</v>
      </c>
      <c r="F49" s="1115">
        <f>F50/D50</f>
        <v>0.46153846153846151</v>
      </c>
      <c r="G49" s="1115">
        <f>G50/D50</f>
        <v>0.69230769230769229</v>
      </c>
      <c r="H49" s="1115">
        <f>H50/D50</f>
        <v>0.76923076923076927</v>
      </c>
      <c r="I49" s="1115">
        <f>I50/D50</f>
        <v>1.1538461538461537</v>
      </c>
      <c r="J49" s="1115">
        <f>J50/D50</f>
        <v>1.3846153846153846</v>
      </c>
      <c r="K49" s="1116">
        <f>(F49*F15)+(G49*G15)+(H49*H15)+(I49*I15)+(J49*J15)</f>
        <v>454.61538461538458</v>
      </c>
      <c r="L49" s="1117" t="str">
        <f>E49</f>
        <v>portions</v>
      </c>
      <c r="M49" s="1164">
        <f>D49</f>
        <v>20</v>
      </c>
      <c r="N49" s="1119">
        <f>K49/D49</f>
        <v>22.73076923076923</v>
      </c>
      <c r="O49" s="1120">
        <f>IF(K49=0,0,INT(K49/D49))</f>
        <v>22</v>
      </c>
      <c r="P49" s="1121">
        <f>K49-(O49*D49)</f>
        <v>14.615384615384585</v>
      </c>
      <c r="Q49" s="1122" t="str">
        <f>IF(P49=0,0,E49)</f>
        <v>portions</v>
      </c>
      <c r="R49" s="1123">
        <f>IF(P49=0,0,O49+1)</f>
        <v>23</v>
      </c>
      <c r="S49" s="1121">
        <f>IF(P49=0,0,K49-(R49*D49))</f>
        <v>-5.3846153846154152</v>
      </c>
      <c r="T49" s="1124" t="str">
        <f>IF(S49=0,0,E49)</f>
        <v>portions</v>
      </c>
    </row>
    <row r="50" spans="2:20" s="969" customFormat="1" ht="30" customHeight="1" thickBot="1">
      <c r="B50" s="4498" t="s">
        <v>517</v>
      </c>
      <c r="C50" s="4499"/>
      <c r="D50" s="1125">
        <v>0.13</v>
      </c>
      <c r="E50" s="1126" t="s">
        <v>212</v>
      </c>
      <c r="F50" s="1127">
        <v>0.06</v>
      </c>
      <c r="G50" s="1127">
        <v>0.09</v>
      </c>
      <c r="H50" s="1127">
        <v>0.1</v>
      </c>
      <c r="I50" s="1127">
        <v>0.15</v>
      </c>
      <c r="J50" s="1127">
        <v>0.18</v>
      </c>
      <c r="K50" s="1128">
        <f>(F50*F15)+(G50*G15)+(H50*H15)+(I50*I15)+(J50*J15)</f>
        <v>59.1</v>
      </c>
      <c r="L50" s="1129" t="str">
        <f>E50</f>
        <v>Kg</v>
      </c>
      <c r="M50" s="1130">
        <f>D50*D49</f>
        <v>2.6</v>
      </c>
      <c r="N50" s="1131">
        <f>K50/(D50*D49)</f>
        <v>22.73076923076923</v>
      </c>
      <c r="O50" s="1132">
        <f>IF(K50=0,0,INT(K50/(D50*D49)))</f>
        <v>22</v>
      </c>
      <c r="P50" s="1133">
        <f>K50-(O50*(D50*D49))</f>
        <v>1.8999999999999986</v>
      </c>
      <c r="Q50" s="1134" t="str">
        <f>IF(P50=0,0,E50)</f>
        <v>Kg</v>
      </c>
      <c r="R50" s="1135">
        <f>IF(P50=0,0,O50+1)</f>
        <v>23</v>
      </c>
      <c r="S50" s="1133">
        <f>IF(P50=0,0,K50-(R50*M50))</f>
        <v>-0.70000000000000284</v>
      </c>
      <c r="T50" s="1136" t="str">
        <f>IF(S50=0,0,E50)</f>
        <v>Kg</v>
      </c>
    </row>
    <row r="51" spans="2:20">
      <c r="F51" s="1137"/>
      <c r="G51" s="1137"/>
      <c r="H51" s="1137"/>
      <c r="I51" s="1137"/>
      <c r="J51" s="1137"/>
      <c r="K51" s="912"/>
      <c r="L51" s="912"/>
      <c r="M51" s="912"/>
      <c r="N51" s="912"/>
      <c r="O51" s="912"/>
      <c r="P51" s="1138"/>
      <c r="Q51" s="912"/>
      <c r="R51" s="912"/>
      <c r="S51" s="1138"/>
      <c r="T51" s="912"/>
    </row>
    <row r="52" spans="2:20" s="969" customFormat="1" ht="30" customHeight="1">
      <c r="B52" s="1006"/>
      <c r="C52" s="429" t="s">
        <v>437</v>
      </c>
      <c r="D52" s="429">
        <v>12</v>
      </c>
      <c r="E52" s="430" t="s">
        <v>438</v>
      </c>
      <c r="F52" s="1165">
        <v>0</v>
      </c>
      <c r="G52" s="1090">
        <v>0</v>
      </c>
      <c r="H52" s="1090">
        <v>1</v>
      </c>
      <c r="I52" s="1090">
        <v>1</v>
      </c>
      <c r="J52" s="1090">
        <v>1</v>
      </c>
      <c r="K52" s="1097">
        <f>(F52*F15)+(G52*G15)+(H52*H15)+(I52*I15)+(J52*J15)</f>
        <v>110</v>
      </c>
      <c r="L52" s="998" t="str">
        <f t="shared" ref="L52:L74" si="9">E52</f>
        <v>truites</v>
      </c>
      <c r="M52" s="1092"/>
      <c r="N52" s="1000">
        <f t="shared" ref="N52:N74" si="10">K52/D52</f>
        <v>9.1666666666666661</v>
      </c>
      <c r="O52" s="1001">
        <f t="shared" ref="O52:O74" si="11">IF(K52=0,0,INT(K52/D52))</f>
        <v>9</v>
      </c>
      <c r="P52" s="1002">
        <f t="shared" ref="P52:P74" si="12">K52-(O52*D52)</f>
        <v>2</v>
      </c>
      <c r="Q52" s="1047" t="str">
        <f t="shared" ref="Q52:Q74" si="13">IF(P52=0,0,E52)</f>
        <v>truites</v>
      </c>
      <c r="R52" s="1046">
        <f>IF(P52=0,0,O52+1)</f>
        <v>10</v>
      </c>
      <c r="S52" s="1002">
        <f t="shared" ref="S52:S74" si="14">IF(P52=0,0,K52-(R52*D52))</f>
        <v>-10</v>
      </c>
      <c r="T52" s="1004" t="str">
        <f t="shared" ref="T52:T74" si="15">IF(S52=0,0,E52)</f>
        <v>truites</v>
      </c>
    </row>
    <row r="53" spans="2:20" s="969" customFormat="1" ht="45.75" customHeight="1">
      <c r="B53" s="1006"/>
      <c r="C53" s="429" t="s">
        <v>216</v>
      </c>
      <c r="D53" s="429">
        <v>4.5</v>
      </c>
      <c r="E53" s="430" t="s">
        <v>212</v>
      </c>
      <c r="F53" s="941">
        <v>0.16</v>
      </c>
      <c r="G53" s="941">
        <v>0.25</v>
      </c>
      <c r="H53" s="941">
        <v>0.35</v>
      </c>
      <c r="I53" s="941">
        <v>0.4</v>
      </c>
      <c r="J53" s="941">
        <v>0.3</v>
      </c>
      <c r="K53" s="1097">
        <f>(F53*F15)+(G53*G15)+(H53*H15)+(I53*I15)+(J53*J15)</f>
        <v>160.69999999999999</v>
      </c>
      <c r="L53" s="998" t="str">
        <f t="shared" si="9"/>
        <v>Kg</v>
      </c>
      <c r="M53" s="1092"/>
      <c r="N53" s="1000">
        <f t="shared" si="10"/>
        <v>35.711111111111109</v>
      </c>
      <c r="O53" s="1001">
        <f t="shared" si="11"/>
        <v>35</v>
      </c>
      <c r="P53" s="1002">
        <f t="shared" si="12"/>
        <v>3.1999999999999886</v>
      </c>
      <c r="Q53" s="1047" t="str">
        <f t="shared" si="13"/>
        <v>Kg</v>
      </c>
      <c r="R53" s="1046">
        <f>IF(P53=0,0,O53+1)</f>
        <v>36</v>
      </c>
      <c r="S53" s="1002">
        <f t="shared" si="14"/>
        <v>-1.3000000000000114</v>
      </c>
      <c r="T53" s="1004" t="str">
        <f t="shared" si="15"/>
        <v>Kg</v>
      </c>
    </row>
    <row r="54" spans="2:20" s="969" customFormat="1" ht="45.75" customHeight="1">
      <c r="B54" s="3857" t="s">
        <v>447</v>
      </c>
      <c r="C54" s="3858"/>
      <c r="D54" s="429">
        <v>5</v>
      </c>
      <c r="E54" s="430" t="s">
        <v>212</v>
      </c>
      <c r="F54" s="941">
        <v>0.11</v>
      </c>
      <c r="G54" s="941">
        <v>0.15</v>
      </c>
      <c r="H54" s="941">
        <v>0.25</v>
      </c>
      <c r="I54" s="941">
        <v>0.3</v>
      </c>
      <c r="J54" s="941">
        <v>0.2</v>
      </c>
      <c r="K54" s="1097">
        <f>(F54*F15)+(G54*G15)+(H54*H15)+(I54*I15)+(J54*J15)</f>
        <v>103.7</v>
      </c>
      <c r="L54" s="998" t="str">
        <f t="shared" si="9"/>
        <v>Kg</v>
      </c>
      <c r="M54" s="1092"/>
      <c r="N54" s="1000">
        <f t="shared" si="10"/>
        <v>20.740000000000002</v>
      </c>
      <c r="O54" s="1001">
        <f t="shared" si="11"/>
        <v>20</v>
      </c>
      <c r="P54" s="1002">
        <f t="shared" si="12"/>
        <v>3.7000000000000028</v>
      </c>
      <c r="Q54" s="1047" t="str">
        <f t="shared" si="13"/>
        <v>Kg</v>
      </c>
      <c r="R54" s="1046">
        <f>IF(P54=0,0,O54+1)</f>
        <v>21</v>
      </c>
      <c r="S54" s="1002">
        <f t="shared" si="14"/>
        <v>-1.2999999999999972</v>
      </c>
      <c r="T54" s="1004" t="str">
        <f t="shared" si="15"/>
        <v>Kg</v>
      </c>
    </row>
    <row r="55" spans="2:20" s="969" customFormat="1" ht="57.75" customHeight="1">
      <c r="B55" s="3857" t="s">
        <v>449</v>
      </c>
      <c r="C55" s="3858"/>
      <c r="D55" s="429">
        <v>5</v>
      </c>
      <c r="E55" s="430" t="s">
        <v>212</v>
      </c>
      <c r="F55" s="941">
        <v>0.11</v>
      </c>
      <c r="G55" s="941">
        <v>0.15</v>
      </c>
      <c r="H55" s="941">
        <v>0.25</v>
      </c>
      <c r="I55" s="941">
        <v>0.3</v>
      </c>
      <c r="J55" s="941">
        <v>0.2</v>
      </c>
      <c r="K55" s="1097">
        <f>(F55*F15)+(G55*G15)+(H55*H15)+(I55*I15)+(J55*J15)</f>
        <v>103.7</v>
      </c>
      <c r="L55" s="998" t="str">
        <f t="shared" si="9"/>
        <v>Kg</v>
      </c>
      <c r="M55" s="1092"/>
      <c r="N55" s="1000">
        <f t="shared" si="10"/>
        <v>20.740000000000002</v>
      </c>
      <c r="O55" s="1001">
        <f t="shared" si="11"/>
        <v>20</v>
      </c>
      <c r="P55" s="1002">
        <f t="shared" si="12"/>
        <v>3.7000000000000028</v>
      </c>
      <c r="Q55" s="1047" t="str">
        <f t="shared" si="13"/>
        <v>Kg</v>
      </c>
      <c r="R55" s="1046">
        <f t="shared" ref="R55:R83" si="16">IF(P55=0,0,O55+1)</f>
        <v>21</v>
      </c>
      <c r="S55" s="1002">
        <f t="shared" si="14"/>
        <v>-1.2999999999999972</v>
      </c>
      <c r="T55" s="1004" t="str">
        <f t="shared" si="15"/>
        <v>Kg</v>
      </c>
    </row>
    <row r="56" spans="2:20" s="969" customFormat="1" ht="57.75" customHeight="1">
      <c r="B56" s="3857" t="s">
        <v>497</v>
      </c>
      <c r="C56" s="3858"/>
      <c r="D56" s="429">
        <v>5</v>
      </c>
      <c r="E56" s="430" t="s">
        <v>212</v>
      </c>
      <c r="F56" s="941">
        <v>0.11</v>
      </c>
      <c r="G56" s="941">
        <v>0.15</v>
      </c>
      <c r="H56" s="941">
        <v>0.25</v>
      </c>
      <c r="I56" s="941">
        <v>0.3</v>
      </c>
      <c r="J56" s="941">
        <v>0.2</v>
      </c>
      <c r="K56" s="1097">
        <f>(F56*F15)+(G56*G15)+(H56*H15)+(I56*I15)+(J56*J15)</f>
        <v>103.7</v>
      </c>
      <c r="L56" s="998" t="str">
        <f t="shared" si="9"/>
        <v>Kg</v>
      </c>
      <c r="M56" s="1092"/>
      <c r="N56" s="1000">
        <f t="shared" si="10"/>
        <v>20.740000000000002</v>
      </c>
      <c r="O56" s="1001">
        <f t="shared" si="11"/>
        <v>20</v>
      </c>
      <c r="P56" s="1002">
        <f t="shared" si="12"/>
        <v>3.7000000000000028</v>
      </c>
      <c r="Q56" s="1047" t="str">
        <f t="shared" si="13"/>
        <v>Kg</v>
      </c>
      <c r="R56" s="1046">
        <f>IF(P56=0,0,O56+1)</f>
        <v>21</v>
      </c>
      <c r="S56" s="1002">
        <f t="shared" si="14"/>
        <v>-1.2999999999999972</v>
      </c>
      <c r="T56" s="1004" t="str">
        <f t="shared" si="15"/>
        <v>Kg</v>
      </c>
    </row>
    <row r="57" spans="2:20" s="969" customFormat="1" ht="57.75" customHeight="1">
      <c r="B57" s="3857" t="s">
        <v>450</v>
      </c>
      <c r="C57" s="3858"/>
      <c r="D57" s="429">
        <v>5</v>
      </c>
      <c r="E57" s="430" t="s">
        <v>212</v>
      </c>
      <c r="F57" s="941">
        <v>0.09</v>
      </c>
      <c r="G57" s="941">
        <v>0.12</v>
      </c>
      <c r="H57" s="941">
        <v>0.22</v>
      </c>
      <c r="I57" s="941">
        <v>0.25</v>
      </c>
      <c r="J57" s="941">
        <v>0.18</v>
      </c>
      <c r="K57" s="1097">
        <f>(F57*F15)+(G57*G15)+(H57*H15)+(I57*I15)+(J57*J15)</f>
        <v>85.4</v>
      </c>
      <c r="L57" s="998" t="str">
        <f t="shared" si="9"/>
        <v>Kg</v>
      </c>
      <c r="M57" s="1092"/>
      <c r="N57" s="1000">
        <f t="shared" si="10"/>
        <v>17.080000000000002</v>
      </c>
      <c r="O57" s="1001">
        <f t="shared" si="11"/>
        <v>17</v>
      </c>
      <c r="P57" s="1002">
        <f t="shared" si="12"/>
        <v>0.40000000000000568</v>
      </c>
      <c r="Q57" s="1047" t="str">
        <f t="shared" si="13"/>
        <v>Kg</v>
      </c>
      <c r="R57" s="1046">
        <f t="shared" si="16"/>
        <v>18</v>
      </c>
      <c r="S57" s="1002">
        <f t="shared" si="14"/>
        <v>-4.5999999999999943</v>
      </c>
      <c r="T57" s="1004" t="str">
        <f t="shared" si="15"/>
        <v>Kg</v>
      </c>
    </row>
    <row r="58" spans="2:20" s="969" customFormat="1" ht="57.75" customHeight="1">
      <c r="B58" s="3857" t="s">
        <v>451</v>
      </c>
      <c r="C58" s="3858"/>
      <c r="D58" s="429">
        <v>5</v>
      </c>
      <c r="E58" s="430" t="s">
        <v>212</v>
      </c>
      <c r="F58" s="941">
        <v>0.09</v>
      </c>
      <c r="G58" s="941">
        <v>0.12</v>
      </c>
      <c r="H58" s="941">
        <v>0.22</v>
      </c>
      <c r="I58" s="941">
        <v>0.25</v>
      </c>
      <c r="J58" s="941">
        <v>0.18</v>
      </c>
      <c r="K58" s="1097">
        <f>(F58*F15)+(G58*G15)+(H58*H15)+(I58*I15)+(J58*J15)</f>
        <v>85.4</v>
      </c>
      <c r="L58" s="998" t="str">
        <f t="shared" si="9"/>
        <v>Kg</v>
      </c>
      <c r="M58" s="1092"/>
      <c r="N58" s="1000">
        <f t="shared" si="10"/>
        <v>17.080000000000002</v>
      </c>
      <c r="O58" s="1001">
        <f t="shared" si="11"/>
        <v>17</v>
      </c>
      <c r="P58" s="1002">
        <f t="shared" si="12"/>
        <v>0.40000000000000568</v>
      </c>
      <c r="Q58" s="1047" t="str">
        <f t="shared" si="13"/>
        <v>Kg</v>
      </c>
      <c r="R58" s="1046">
        <f>IF(P58=0,0,O58+1)</f>
        <v>18</v>
      </c>
      <c r="S58" s="1002">
        <f t="shared" si="14"/>
        <v>-4.5999999999999943</v>
      </c>
      <c r="T58" s="1004" t="str">
        <f t="shared" si="15"/>
        <v>Kg</v>
      </c>
    </row>
    <row r="59" spans="2:20" s="969" customFormat="1" ht="57.75" customHeight="1">
      <c r="B59" s="3857" t="s">
        <v>452</v>
      </c>
      <c r="C59" s="3858"/>
      <c r="D59" s="429">
        <v>5</v>
      </c>
      <c r="E59" s="430" t="s">
        <v>212</v>
      </c>
      <c r="F59" s="941">
        <v>0.09</v>
      </c>
      <c r="G59" s="941">
        <v>0.12</v>
      </c>
      <c r="H59" s="941">
        <v>0.22</v>
      </c>
      <c r="I59" s="941">
        <v>0.25</v>
      </c>
      <c r="J59" s="941">
        <v>0.18</v>
      </c>
      <c r="K59" s="1097">
        <f>(F59*F15)+(G59*G15)+(H59*H15)+(I59*I15)+(J59*J15)</f>
        <v>85.4</v>
      </c>
      <c r="L59" s="998" t="str">
        <f t="shared" si="9"/>
        <v>Kg</v>
      </c>
      <c r="M59" s="1092"/>
      <c r="N59" s="1000">
        <f t="shared" si="10"/>
        <v>17.080000000000002</v>
      </c>
      <c r="O59" s="1001">
        <f t="shared" si="11"/>
        <v>17</v>
      </c>
      <c r="P59" s="1002">
        <f t="shared" si="12"/>
        <v>0.40000000000000568</v>
      </c>
      <c r="Q59" s="1047" t="str">
        <f t="shared" si="13"/>
        <v>Kg</v>
      </c>
      <c r="R59" s="1046">
        <f t="shared" si="16"/>
        <v>18</v>
      </c>
      <c r="S59" s="1002">
        <f t="shared" si="14"/>
        <v>-4.5999999999999943</v>
      </c>
      <c r="T59" s="1004" t="str">
        <f t="shared" si="15"/>
        <v>Kg</v>
      </c>
    </row>
    <row r="60" spans="2:20" s="969" customFormat="1" ht="57.75" customHeight="1">
      <c r="B60" s="3857" t="s">
        <v>453</v>
      </c>
      <c r="C60" s="3858"/>
      <c r="D60" s="429">
        <v>5</v>
      </c>
      <c r="E60" s="430" t="s">
        <v>212</v>
      </c>
      <c r="F60" s="941">
        <v>0.09</v>
      </c>
      <c r="G60" s="941">
        <v>0.12</v>
      </c>
      <c r="H60" s="941">
        <v>0.22</v>
      </c>
      <c r="I60" s="941">
        <v>0.25</v>
      </c>
      <c r="J60" s="941">
        <v>0.18</v>
      </c>
      <c r="K60" s="1097">
        <f>(F60*F15)+(G60*G15)+(H60*H15)+(I60*I15)+(J60*J15)</f>
        <v>85.4</v>
      </c>
      <c r="L60" s="998" t="str">
        <f t="shared" si="9"/>
        <v>Kg</v>
      </c>
      <c r="M60" s="1092"/>
      <c r="N60" s="1000">
        <f t="shared" si="10"/>
        <v>17.080000000000002</v>
      </c>
      <c r="O60" s="1001">
        <f t="shared" si="11"/>
        <v>17</v>
      </c>
      <c r="P60" s="1002">
        <f t="shared" si="12"/>
        <v>0.40000000000000568</v>
      </c>
      <c r="Q60" s="1047" t="str">
        <f t="shared" si="13"/>
        <v>Kg</v>
      </c>
      <c r="R60" s="1046">
        <f>IF(P60=0,0,O60+1)</f>
        <v>18</v>
      </c>
      <c r="S60" s="1002">
        <f t="shared" si="14"/>
        <v>-4.5999999999999943</v>
      </c>
      <c r="T60" s="1004" t="str">
        <f t="shared" si="15"/>
        <v>Kg</v>
      </c>
    </row>
    <row r="61" spans="2:20" s="969" customFormat="1" ht="57.75" customHeight="1">
      <c r="B61" s="3857" t="s">
        <v>495</v>
      </c>
      <c r="C61" s="3858"/>
      <c r="D61" s="429">
        <v>2.5</v>
      </c>
      <c r="E61" s="430" t="s">
        <v>212</v>
      </c>
      <c r="F61" s="941">
        <v>0.12</v>
      </c>
      <c r="G61" s="941">
        <v>0.16</v>
      </c>
      <c r="H61" s="941">
        <v>0.22</v>
      </c>
      <c r="I61" s="941">
        <v>0.25</v>
      </c>
      <c r="J61" s="941">
        <v>0.18</v>
      </c>
      <c r="K61" s="1097">
        <f>(F61*F15)+(G61*G15)+(H61*H15)+(I61*I15)+(J61*J15)</f>
        <v>106.00000000000001</v>
      </c>
      <c r="L61" s="998" t="str">
        <f t="shared" si="9"/>
        <v>Kg</v>
      </c>
      <c r="M61" s="1092"/>
      <c r="N61" s="1000">
        <f t="shared" si="10"/>
        <v>42.400000000000006</v>
      </c>
      <c r="O61" s="1001">
        <f t="shared" si="11"/>
        <v>42</v>
      </c>
      <c r="P61" s="1002">
        <f t="shared" si="12"/>
        <v>1.0000000000000142</v>
      </c>
      <c r="Q61" s="1047" t="str">
        <f t="shared" si="13"/>
        <v>Kg</v>
      </c>
      <c r="R61" s="1046">
        <f>IF(P61=0,0,O61+1)</f>
        <v>43</v>
      </c>
      <c r="S61" s="1002">
        <f t="shared" si="14"/>
        <v>-1.4999999999999858</v>
      </c>
      <c r="T61" s="1004" t="str">
        <f t="shared" si="15"/>
        <v>Kg</v>
      </c>
    </row>
    <row r="62" spans="2:20" s="969" customFormat="1" ht="57.75" customHeight="1">
      <c r="B62" s="3857" t="s">
        <v>454</v>
      </c>
      <c r="C62" s="3858"/>
      <c r="D62" s="429">
        <v>4</v>
      </c>
      <c r="E62" s="430" t="s">
        <v>212</v>
      </c>
      <c r="F62" s="941">
        <v>0.11</v>
      </c>
      <c r="G62" s="941">
        <v>0.14000000000000001</v>
      </c>
      <c r="H62" s="941">
        <v>0.22</v>
      </c>
      <c r="I62" s="941">
        <v>0.25</v>
      </c>
      <c r="J62" s="941">
        <v>0.18</v>
      </c>
      <c r="K62" s="1097">
        <f>(F62*F15)+(G62*G15)+(H62*H15)+(I62*I15)+(J62*J15)</f>
        <v>96.800000000000011</v>
      </c>
      <c r="L62" s="998" t="str">
        <f t="shared" si="9"/>
        <v>Kg</v>
      </c>
      <c r="M62" s="1092"/>
      <c r="N62" s="1000">
        <f t="shared" si="10"/>
        <v>24.200000000000003</v>
      </c>
      <c r="O62" s="1001">
        <f t="shared" si="11"/>
        <v>24</v>
      </c>
      <c r="P62" s="1002">
        <f t="shared" si="12"/>
        <v>0.80000000000001137</v>
      </c>
      <c r="Q62" s="1047" t="str">
        <f t="shared" si="13"/>
        <v>Kg</v>
      </c>
      <c r="R62" s="1046">
        <f t="shared" si="16"/>
        <v>25</v>
      </c>
      <c r="S62" s="1002">
        <f t="shared" si="14"/>
        <v>-3.1999999999999886</v>
      </c>
      <c r="T62" s="1004" t="str">
        <f t="shared" si="15"/>
        <v>Kg</v>
      </c>
    </row>
    <row r="63" spans="2:20" s="969" customFormat="1" ht="57.75" customHeight="1">
      <c r="B63" s="3857" t="s">
        <v>455</v>
      </c>
      <c r="C63" s="3858"/>
      <c r="D63" s="429">
        <v>5</v>
      </c>
      <c r="E63" s="430" t="s">
        <v>212</v>
      </c>
      <c r="F63" s="941">
        <v>0.1</v>
      </c>
      <c r="G63" s="941">
        <v>0.13</v>
      </c>
      <c r="H63" s="941">
        <v>0.21</v>
      </c>
      <c r="I63" s="941">
        <v>0.25</v>
      </c>
      <c r="J63" s="941">
        <v>0.15</v>
      </c>
      <c r="K63" s="1097">
        <f>(F63*F15)+(G63*G15)+(H63*H15)+(I63*I15)+(J63*J15)</f>
        <v>89.6</v>
      </c>
      <c r="L63" s="998" t="str">
        <f t="shared" si="9"/>
        <v>Kg</v>
      </c>
      <c r="M63" s="1092"/>
      <c r="N63" s="1000">
        <f t="shared" si="10"/>
        <v>17.919999999999998</v>
      </c>
      <c r="O63" s="1001">
        <f t="shared" si="11"/>
        <v>17</v>
      </c>
      <c r="P63" s="1002">
        <f t="shared" si="12"/>
        <v>4.5999999999999943</v>
      </c>
      <c r="Q63" s="1047" t="str">
        <f t="shared" si="13"/>
        <v>Kg</v>
      </c>
      <c r="R63" s="1046">
        <f>IF(P63=0,0,O63+1)</f>
        <v>18</v>
      </c>
      <c r="S63" s="1002">
        <f t="shared" si="14"/>
        <v>-0.40000000000000568</v>
      </c>
      <c r="T63" s="1004" t="str">
        <f t="shared" si="15"/>
        <v>Kg</v>
      </c>
    </row>
    <row r="64" spans="2:20" s="969" customFormat="1" ht="57.75" customHeight="1">
      <c r="B64" s="3857" t="s">
        <v>496</v>
      </c>
      <c r="C64" s="3858"/>
      <c r="D64" s="429">
        <v>4</v>
      </c>
      <c r="E64" s="430" t="s">
        <v>212</v>
      </c>
      <c r="F64" s="941">
        <v>0.1</v>
      </c>
      <c r="G64" s="941">
        <v>0.13</v>
      </c>
      <c r="H64" s="941">
        <v>0.21</v>
      </c>
      <c r="I64" s="941">
        <v>0.25</v>
      </c>
      <c r="J64" s="941">
        <v>0.15</v>
      </c>
      <c r="K64" s="1097">
        <f>(F64*F15)+(G64*G15)+(H64*H15)+(I64*I15)+(J64*J15)</f>
        <v>89.6</v>
      </c>
      <c r="L64" s="998" t="str">
        <f t="shared" si="9"/>
        <v>Kg</v>
      </c>
      <c r="M64" s="1092"/>
      <c r="N64" s="1000">
        <f t="shared" si="10"/>
        <v>22.4</v>
      </c>
      <c r="O64" s="1001">
        <f t="shared" si="11"/>
        <v>22</v>
      </c>
      <c r="P64" s="1002">
        <f t="shared" si="12"/>
        <v>1.5999999999999943</v>
      </c>
      <c r="Q64" s="1047" t="str">
        <f t="shared" si="13"/>
        <v>Kg</v>
      </c>
      <c r="R64" s="1046">
        <f>IF(P64=0,0,O64+1)</f>
        <v>23</v>
      </c>
      <c r="S64" s="1002">
        <f t="shared" si="14"/>
        <v>-2.4000000000000057</v>
      </c>
      <c r="T64" s="1004" t="str">
        <f t="shared" si="15"/>
        <v>Kg</v>
      </c>
    </row>
    <row r="65" spans="2:20" s="969" customFormat="1" ht="57.75" customHeight="1">
      <c r="B65" s="3857" t="s">
        <v>456</v>
      </c>
      <c r="C65" s="3858"/>
      <c r="D65" s="429">
        <v>5</v>
      </c>
      <c r="E65" s="430" t="s">
        <v>212</v>
      </c>
      <c r="F65" s="941">
        <v>0.1</v>
      </c>
      <c r="G65" s="941">
        <v>0.13</v>
      </c>
      <c r="H65" s="941">
        <v>0.21</v>
      </c>
      <c r="I65" s="941">
        <v>0.25</v>
      </c>
      <c r="J65" s="941">
        <v>0.15</v>
      </c>
      <c r="K65" s="1097">
        <f>(F65*F15)+(G65*G15)+(H65*H15)+(I65*I15)+(J65*J15)</f>
        <v>89.6</v>
      </c>
      <c r="L65" s="998" t="str">
        <f t="shared" si="9"/>
        <v>Kg</v>
      </c>
      <c r="M65" s="1092"/>
      <c r="N65" s="1000">
        <f t="shared" si="10"/>
        <v>17.919999999999998</v>
      </c>
      <c r="O65" s="1001">
        <f t="shared" si="11"/>
        <v>17</v>
      </c>
      <c r="P65" s="1002">
        <f t="shared" si="12"/>
        <v>4.5999999999999943</v>
      </c>
      <c r="Q65" s="1047" t="str">
        <f t="shared" si="13"/>
        <v>Kg</v>
      </c>
      <c r="R65" s="1046">
        <f t="shared" si="16"/>
        <v>18</v>
      </c>
      <c r="S65" s="1002">
        <f t="shared" si="14"/>
        <v>-0.40000000000000568</v>
      </c>
      <c r="T65" s="1004" t="str">
        <f t="shared" si="15"/>
        <v>Kg</v>
      </c>
    </row>
    <row r="66" spans="2:20" s="969" customFormat="1" ht="57.75" customHeight="1">
      <c r="B66" s="3857" t="s">
        <v>457</v>
      </c>
      <c r="C66" s="3858"/>
      <c r="D66" s="429">
        <v>5</v>
      </c>
      <c r="E66" s="430" t="s">
        <v>212</v>
      </c>
      <c r="F66" s="941">
        <v>0.05</v>
      </c>
      <c r="G66" s="941">
        <v>0.09</v>
      </c>
      <c r="H66" s="941">
        <v>0.18</v>
      </c>
      <c r="I66" s="941">
        <v>0.2</v>
      </c>
      <c r="J66" s="941">
        <v>0.15</v>
      </c>
      <c r="K66" s="1097">
        <f>(F66*F15)+(G66*G15)+(H66*H15)+(I66*I15)+(J66*J15)</f>
        <v>61.8</v>
      </c>
      <c r="L66" s="998" t="str">
        <f t="shared" si="9"/>
        <v>Kg</v>
      </c>
      <c r="M66" s="1092"/>
      <c r="N66" s="1000">
        <f t="shared" si="10"/>
        <v>12.36</v>
      </c>
      <c r="O66" s="1001">
        <f t="shared" si="11"/>
        <v>12</v>
      </c>
      <c r="P66" s="1002">
        <f t="shared" si="12"/>
        <v>1.7999999999999972</v>
      </c>
      <c r="Q66" s="1047" t="str">
        <f t="shared" si="13"/>
        <v>Kg</v>
      </c>
      <c r="R66" s="1046">
        <f>IF(P66=0,0,O66+1)</f>
        <v>13</v>
      </c>
      <c r="S66" s="1002">
        <f t="shared" si="14"/>
        <v>-3.2000000000000028</v>
      </c>
      <c r="T66" s="1004" t="str">
        <f t="shared" si="15"/>
        <v>Kg</v>
      </c>
    </row>
    <row r="67" spans="2:20" s="969" customFormat="1" ht="57.75" customHeight="1">
      <c r="B67" s="3857" t="s">
        <v>458</v>
      </c>
      <c r="C67" s="3858"/>
      <c r="D67" s="429">
        <v>5</v>
      </c>
      <c r="E67" s="430" t="s">
        <v>212</v>
      </c>
      <c r="F67" s="941">
        <v>0.03</v>
      </c>
      <c r="G67" s="941">
        <v>0.06</v>
      </c>
      <c r="H67" s="941">
        <v>0.12</v>
      </c>
      <c r="I67" s="941">
        <v>0.15</v>
      </c>
      <c r="J67" s="941">
        <v>0.12</v>
      </c>
      <c r="K67" s="1097">
        <f>(F67*F15)+(G67*G15)+(H67*H15)+(I67*I15)+(J67*J15)</f>
        <v>41.4</v>
      </c>
      <c r="L67" s="998" t="str">
        <f t="shared" si="9"/>
        <v>Kg</v>
      </c>
      <c r="M67" s="1092"/>
      <c r="N67" s="1000">
        <f t="shared" si="10"/>
        <v>8.2799999999999994</v>
      </c>
      <c r="O67" s="1001">
        <f t="shared" si="11"/>
        <v>8</v>
      </c>
      <c r="P67" s="1002">
        <f t="shared" si="12"/>
        <v>1.3999999999999986</v>
      </c>
      <c r="Q67" s="1047" t="str">
        <f t="shared" si="13"/>
        <v>Kg</v>
      </c>
      <c r="R67" s="1046">
        <f t="shared" si="16"/>
        <v>9</v>
      </c>
      <c r="S67" s="1002">
        <f t="shared" si="14"/>
        <v>-3.6000000000000014</v>
      </c>
      <c r="T67" s="1004" t="str">
        <f t="shared" si="15"/>
        <v>Kg</v>
      </c>
    </row>
    <row r="68" spans="2:20" s="969" customFormat="1" ht="57.75" customHeight="1">
      <c r="B68" s="3857" t="s">
        <v>459</v>
      </c>
      <c r="C68" s="3858"/>
      <c r="D68" s="429">
        <v>5</v>
      </c>
      <c r="E68" s="430" t="s">
        <v>212</v>
      </c>
      <c r="F68" s="941">
        <v>0.09</v>
      </c>
      <c r="G68" s="941">
        <v>0.12</v>
      </c>
      <c r="H68" s="941">
        <v>0.22</v>
      </c>
      <c r="I68" s="941">
        <v>0.25</v>
      </c>
      <c r="J68" s="941">
        <v>0.18</v>
      </c>
      <c r="K68" s="1097">
        <f>(F68*F15)+(G68*G15)+(H68*H15)+(I68*I15)+(J68*J15)</f>
        <v>85.4</v>
      </c>
      <c r="L68" s="998" t="str">
        <f t="shared" si="9"/>
        <v>Kg</v>
      </c>
      <c r="M68" s="1092"/>
      <c r="N68" s="1000">
        <f t="shared" si="10"/>
        <v>17.080000000000002</v>
      </c>
      <c r="O68" s="1001">
        <f t="shared" si="11"/>
        <v>17</v>
      </c>
      <c r="P68" s="1002">
        <f t="shared" si="12"/>
        <v>0.40000000000000568</v>
      </c>
      <c r="Q68" s="1047" t="str">
        <f t="shared" si="13"/>
        <v>Kg</v>
      </c>
      <c r="R68" s="1046">
        <f>IF(P68=0,0,O68+1)</f>
        <v>18</v>
      </c>
      <c r="S68" s="1002">
        <f t="shared" si="14"/>
        <v>-4.5999999999999943</v>
      </c>
      <c r="T68" s="1004" t="str">
        <f t="shared" si="15"/>
        <v>Kg</v>
      </c>
    </row>
    <row r="69" spans="2:20" s="969" customFormat="1" ht="57.75" customHeight="1">
      <c r="B69" s="3857" t="s">
        <v>460</v>
      </c>
      <c r="C69" s="3858"/>
      <c r="D69" s="429">
        <v>5</v>
      </c>
      <c r="E69" s="430" t="s">
        <v>212</v>
      </c>
      <c r="F69" s="941">
        <v>0.11</v>
      </c>
      <c r="G69" s="941">
        <v>0.13</v>
      </c>
      <c r="H69" s="941">
        <v>0.22</v>
      </c>
      <c r="I69" s="941">
        <v>0.25</v>
      </c>
      <c r="J69" s="941">
        <v>0.18</v>
      </c>
      <c r="K69" s="1097">
        <f>(F69*F15)+(G69*G15)+(H69*H15)+(I69*I15)+(J69*J15)</f>
        <v>93.300000000000011</v>
      </c>
      <c r="L69" s="998" t="str">
        <f t="shared" si="9"/>
        <v>Kg</v>
      </c>
      <c r="M69" s="1092"/>
      <c r="N69" s="1000">
        <f t="shared" si="10"/>
        <v>18.660000000000004</v>
      </c>
      <c r="O69" s="1001">
        <f t="shared" si="11"/>
        <v>18</v>
      </c>
      <c r="P69" s="1002">
        <f t="shared" si="12"/>
        <v>3.3000000000000114</v>
      </c>
      <c r="Q69" s="1047" t="str">
        <f t="shared" si="13"/>
        <v>Kg</v>
      </c>
      <c r="R69" s="1046">
        <f t="shared" si="16"/>
        <v>19</v>
      </c>
      <c r="S69" s="1002">
        <f t="shared" si="14"/>
        <v>-1.6999999999999886</v>
      </c>
      <c r="T69" s="1004" t="str">
        <f t="shared" si="15"/>
        <v>Kg</v>
      </c>
    </row>
    <row r="70" spans="2:20" s="969" customFormat="1" ht="57.75" customHeight="1">
      <c r="B70" s="3857" t="s">
        <v>461</v>
      </c>
      <c r="C70" s="3858"/>
      <c r="D70" s="429">
        <v>7</v>
      </c>
      <c r="E70" s="430" t="s">
        <v>212</v>
      </c>
      <c r="F70" s="941">
        <v>0.11</v>
      </c>
      <c r="G70" s="941">
        <v>0.13</v>
      </c>
      <c r="H70" s="941">
        <v>0.22</v>
      </c>
      <c r="I70" s="941">
        <v>0.25</v>
      </c>
      <c r="J70" s="941">
        <v>0.18</v>
      </c>
      <c r="K70" s="1097">
        <f>(F70*F15)+(G70*G15)+(H70*H15)+(I70*I15)+(J70*J15)</f>
        <v>93.300000000000011</v>
      </c>
      <c r="L70" s="998" t="str">
        <f t="shared" si="9"/>
        <v>Kg</v>
      </c>
      <c r="M70" s="1092"/>
      <c r="N70" s="1000">
        <f t="shared" si="10"/>
        <v>13.328571428571431</v>
      </c>
      <c r="O70" s="1001">
        <f t="shared" si="11"/>
        <v>13</v>
      </c>
      <c r="P70" s="1002">
        <f t="shared" si="12"/>
        <v>2.3000000000000114</v>
      </c>
      <c r="Q70" s="1047" t="str">
        <f t="shared" si="13"/>
        <v>Kg</v>
      </c>
      <c r="R70" s="1046">
        <f>IF(P70=0,0,O70+1)</f>
        <v>14</v>
      </c>
      <c r="S70" s="1002">
        <f t="shared" si="14"/>
        <v>-4.6999999999999886</v>
      </c>
      <c r="T70" s="1004" t="str">
        <f t="shared" si="15"/>
        <v>Kg</v>
      </c>
    </row>
    <row r="71" spans="2:20" s="969" customFormat="1" ht="57.75" customHeight="1">
      <c r="B71" s="3857" t="s">
        <v>462</v>
      </c>
      <c r="C71" s="3858"/>
      <c r="D71" s="429">
        <v>8</v>
      </c>
      <c r="E71" s="430" t="s">
        <v>212</v>
      </c>
      <c r="F71" s="941">
        <v>0.05</v>
      </c>
      <c r="G71" s="941">
        <v>0.08</v>
      </c>
      <c r="H71" s="941">
        <v>0.13</v>
      </c>
      <c r="I71" s="941">
        <v>0.15</v>
      </c>
      <c r="J71" s="941">
        <v>0.12</v>
      </c>
      <c r="K71" s="1097">
        <f>(F71*F15)+(G71*G15)+(H71*H15)+(I71*I15)+(J71*J15)</f>
        <v>53.4</v>
      </c>
      <c r="L71" s="998" t="str">
        <f t="shared" si="9"/>
        <v>Kg</v>
      </c>
      <c r="M71" s="1092"/>
      <c r="N71" s="1000">
        <f t="shared" si="10"/>
        <v>6.6749999999999998</v>
      </c>
      <c r="O71" s="1001">
        <f t="shared" si="11"/>
        <v>6</v>
      </c>
      <c r="P71" s="1002">
        <f t="shared" si="12"/>
        <v>5.3999999999999986</v>
      </c>
      <c r="Q71" s="1047" t="str">
        <f t="shared" si="13"/>
        <v>Kg</v>
      </c>
      <c r="R71" s="1046">
        <f t="shared" si="16"/>
        <v>7</v>
      </c>
      <c r="S71" s="1002">
        <f t="shared" si="14"/>
        <v>-2.6000000000000014</v>
      </c>
      <c r="T71" s="1004" t="str">
        <f t="shared" si="15"/>
        <v>Kg</v>
      </c>
    </row>
    <row r="72" spans="2:20" s="969" customFormat="1" ht="57.75" customHeight="1">
      <c r="B72" s="3857" t="s">
        <v>463</v>
      </c>
      <c r="C72" s="3858"/>
      <c r="D72" s="429">
        <v>4</v>
      </c>
      <c r="E72" s="430" t="s">
        <v>212</v>
      </c>
      <c r="F72" s="941">
        <v>1.4999999999999999E-2</v>
      </c>
      <c r="G72" s="941">
        <v>2.5000000000000001E-2</v>
      </c>
      <c r="H72" s="941">
        <v>0.05</v>
      </c>
      <c r="I72" s="941">
        <v>0.06</v>
      </c>
      <c r="J72" s="941">
        <v>0.04</v>
      </c>
      <c r="K72" s="1097">
        <f>(F72*F15)+(G72*G15)+(H72*H15)+(I72*I15)+(J72*J15)</f>
        <v>17.45</v>
      </c>
      <c r="L72" s="998" t="str">
        <f t="shared" si="9"/>
        <v>Kg</v>
      </c>
      <c r="M72" s="1092"/>
      <c r="N72" s="1000">
        <f t="shared" si="10"/>
        <v>4.3624999999999998</v>
      </c>
      <c r="O72" s="1001">
        <f t="shared" si="11"/>
        <v>4</v>
      </c>
      <c r="P72" s="1002">
        <f t="shared" si="12"/>
        <v>1.4499999999999993</v>
      </c>
      <c r="Q72" s="1047" t="str">
        <f t="shared" si="13"/>
        <v>Kg</v>
      </c>
      <c r="R72" s="1046">
        <f>IF(P72=0,0,O72+1)</f>
        <v>5</v>
      </c>
      <c r="S72" s="1002">
        <f t="shared" si="14"/>
        <v>-2.5500000000000007</v>
      </c>
      <c r="T72" s="1004" t="str">
        <f t="shared" si="15"/>
        <v>Kg</v>
      </c>
    </row>
    <row r="73" spans="2:20" s="969" customFormat="1" ht="57.75" customHeight="1">
      <c r="B73" s="3857" t="s">
        <v>464</v>
      </c>
      <c r="C73" s="3858"/>
      <c r="D73" s="429">
        <v>5</v>
      </c>
      <c r="E73" s="430" t="s">
        <v>212</v>
      </c>
      <c r="F73" s="941">
        <v>0.11</v>
      </c>
      <c r="G73" s="941">
        <v>0.15</v>
      </c>
      <c r="H73" s="941">
        <v>0.22</v>
      </c>
      <c r="I73" s="941">
        <v>0.26</v>
      </c>
      <c r="J73" s="941">
        <v>0.2</v>
      </c>
      <c r="K73" s="1097">
        <f>(F73*F15)+(G73*G15)+(H73*H15)+(I73*I15)+(J73*J15)</f>
        <v>101.10000000000001</v>
      </c>
      <c r="L73" s="998" t="str">
        <f t="shared" si="9"/>
        <v>Kg</v>
      </c>
      <c r="M73" s="1092"/>
      <c r="N73" s="1000">
        <f t="shared" si="10"/>
        <v>20.220000000000002</v>
      </c>
      <c r="O73" s="1001">
        <f t="shared" si="11"/>
        <v>20</v>
      </c>
      <c r="P73" s="1002">
        <f t="shared" si="12"/>
        <v>1.1000000000000085</v>
      </c>
      <c r="Q73" s="1047" t="str">
        <f t="shared" si="13"/>
        <v>Kg</v>
      </c>
      <c r="R73" s="1046">
        <f t="shared" si="16"/>
        <v>21</v>
      </c>
      <c r="S73" s="1002">
        <f t="shared" si="14"/>
        <v>-3.8999999999999915</v>
      </c>
      <c r="T73" s="1004" t="str">
        <f t="shared" si="15"/>
        <v>Kg</v>
      </c>
    </row>
    <row r="74" spans="2:20" s="969" customFormat="1" ht="57.75" customHeight="1">
      <c r="B74" s="3857" t="s">
        <v>465</v>
      </c>
      <c r="C74" s="3858"/>
      <c r="D74" s="429">
        <v>4</v>
      </c>
      <c r="E74" s="430" t="s">
        <v>212</v>
      </c>
      <c r="F74" s="941">
        <v>0.06</v>
      </c>
      <c r="G74" s="941">
        <v>0.08</v>
      </c>
      <c r="H74" s="941">
        <v>0.12</v>
      </c>
      <c r="I74" s="941">
        <v>0.15</v>
      </c>
      <c r="J74" s="941">
        <v>0.12</v>
      </c>
      <c r="K74" s="1097">
        <f>(F74*F15)+(G74*G15)+(H74*H15)+(I74*I15)+(J74*J15)</f>
        <v>55.000000000000007</v>
      </c>
      <c r="L74" s="998" t="str">
        <f t="shared" si="9"/>
        <v>Kg</v>
      </c>
      <c r="M74" s="1092"/>
      <c r="N74" s="1000">
        <f t="shared" si="10"/>
        <v>13.750000000000002</v>
      </c>
      <c r="O74" s="1001">
        <f t="shared" si="11"/>
        <v>13</v>
      </c>
      <c r="P74" s="1002">
        <f t="shared" si="12"/>
        <v>3.0000000000000071</v>
      </c>
      <c r="Q74" s="1047" t="str">
        <f t="shared" si="13"/>
        <v>Kg</v>
      </c>
      <c r="R74" s="1046">
        <f>IF(P74=0,0,O74+1)</f>
        <v>14</v>
      </c>
      <c r="S74" s="1002">
        <f t="shared" si="14"/>
        <v>-0.99999999999999289</v>
      </c>
      <c r="T74" s="1004" t="str">
        <f t="shared" si="15"/>
        <v>Kg</v>
      </c>
    </row>
    <row r="75" spans="2:20" ht="16.5" thickBot="1">
      <c r="F75" s="1137"/>
      <c r="G75" s="1137"/>
      <c r="H75" s="1137"/>
      <c r="I75" s="1137"/>
      <c r="J75" s="1137"/>
      <c r="K75" s="1166"/>
      <c r="L75" s="912"/>
      <c r="M75" s="912"/>
      <c r="N75" s="912"/>
      <c r="O75" s="912"/>
      <c r="P75" s="1138"/>
      <c r="Q75" s="912"/>
      <c r="R75" s="912"/>
      <c r="S75" s="1138"/>
      <c r="T75" s="912"/>
    </row>
    <row r="76" spans="2:20" s="969" customFormat="1" ht="66" customHeight="1">
      <c r="B76" s="4496" t="s">
        <v>466</v>
      </c>
      <c r="C76" s="4497"/>
      <c r="D76" s="1113">
        <v>20</v>
      </c>
      <c r="E76" s="1167" t="s">
        <v>525</v>
      </c>
      <c r="F76" s="1115">
        <f>F77/D77</f>
        <v>0.68181818181818177</v>
      </c>
      <c r="G76" s="1115">
        <f>G77/D77</f>
        <v>0.90909090909090917</v>
      </c>
      <c r="H76" s="1115">
        <f>H77/D77</f>
        <v>1.1363636363636365</v>
      </c>
      <c r="I76" s="1115">
        <f>I77/D77</f>
        <v>1.3636363636363635</v>
      </c>
      <c r="J76" s="1115">
        <f>J77/D77</f>
        <v>0.81818181818181812</v>
      </c>
      <c r="K76" s="1116">
        <f>(F76*F15)+(G76*G15)+(H76*H15)+(I76*I15)+(J76*J15)</f>
        <v>588.18181818181813</v>
      </c>
      <c r="L76" s="1168" t="str">
        <f t="shared" ref="L76:L83" si="17">E76</f>
        <v>pommes de Terre</v>
      </c>
      <c r="M76" s="1169">
        <f>D76</f>
        <v>20</v>
      </c>
      <c r="N76" s="1119">
        <f>K76/D76</f>
        <v>29.409090909090907</v>
      </c>
      <c r="O76" s="1120">
        <f>IF(K76=0,0,INT(K76/D76))</f>
        <v>29</v>
      </c>
      <c r="P76" s="1121">
        <f>K76-(O76*D76)</f>
        <v>8.1818181818181301</v>
      </c>
      <c r="Q76" s="1170" t="str">
        <f t="shared" ref="Q76:Q83" si="18">IF(P76=0,0,E76)</f>
        <v>pommes de Terre</v>
      </c>
      <c r="R76" s="1123">
        <f t="shared" si="16"/>
        <v>30</v>
      </c>
      <c r="S76" s="1121">
        <f>IF(P76=0,0,K76-(R76*D76))</f>
        <v>-11.81818181818187</v>
      </c>
      <c r="T76" s="1171" t="str">
        <f t="shared" ref="T76:T83" si="19">IF(S76=0,0,E76)</f>
        <v>pommes de Terre</v>
      </c>
    </row>
    <row r="77" spans="2:20" s="969" customFormat="1" ht="30" customHeight="1" thickBot="1">
      <c r="B77" s="4498" t="s">
        <v>526</v>
      </c>
      <c r="C77" s="4499"/>
      <c r="D77" s="1125">
        <v>0.22</v>
      </c>
      <c r="E77" s="1126" t="s">
        <v>212</v>
      </c>
      <c r="F77" s="1127">
        <v>0.15</v>
      </c>
      <c r="G77" s="1127">
        <v>0.2</v>
      </c>
      <c r="H77" s="1127">
        <v>0.25</v>
      </c>
      <c r="I77" s="1127">
        <v>0.3</v>
      </c>
      <c r="J77" s="1127">
        <v>0.18</v>
      </c>
      <c r="K77" s="1128">
        <f>(F77*F15)+(G77*G15)+(H77*H15)+(I77*I15)+(J77*J15)</f>
        <v>129.4</v>
      </c>
      <c r="L77" s="1129" t="str">
        <f t="shared" si="17"/>
        <v>Kg</v>
      </c>
      <c r="M77" s="1130">
        <f>D77*D76</f>
        <v>4.4000000000000004</v>
      </c>
      <c r="N77" s="1131">
        <f>K77/(D77*D76)</f>
        <v>29.409090909090907</v>
      </c>
      <c r="O77" s="1132">
        <f>IF(K77=0,0,INT(K77/(D77*D76)))</f>
        <v>29</v>
      </c>
      <c r="P77" s="1133">
        <f>K77-(O77*(D77*D76))</f>
        <v>1.7999999999999972</v>
      </c>
      <c r="Q77" s="1134" t="str">
        <f t="shared" si="18"/>
        <v>Kg</v>
      </c>
      <c r="R77" s="1135">
        <f t="shared" si="16"/>
        <v>30</v>
      </c>
      <c r="S77" s="1133">
        <f>IF(P77=0,0,K77-(R77*M77))</f>
        <v>-2.5999999999999943</v>
      </c>
      <c r="T77" s="1136" t="str">
        <f t="shared" si="19"/>
        <v>Kg</v>
      </c>
    </row>
    <row r="78" spans="2:20" s="969" customFormat="1" ht="57.75" customHeight="1">
      <c r="B78" s="3857" t="s">
        <v>467</v>
      </c>
      <c r="C78" s="3858"/>
      <c r="D78" s="429">
        <v>4</v>
      </c>
      <c r="E78" s="430" t="s">
        <v>212</v>
      </c>
      <c r="F78" s="941">
        <v>0.15</v>
      </c>
      <c r="G78" s="941">
        <v>0.2</v>
      </c>
      <c r="H78" s="941">
        <v>0.25</v>
      </c>
      <c r="I78" s="941">
        <v>0.3</v>
      </c>
      <c r="J78" s="941">
        <v>0.18</v>
      </c>
      <c r="K78" s="1097">
        <f>(F78*F15)+(G78*G15)+(H78*H15)+(I78*I15)+(J78*J15)</f>
        <v>129.4</v>
      </c>
      <c r="L78" s="998" t="str">
        <f t="shared" si="17"/>
        <v>Kg</v>
      </c>
      <c r="M78" s="1092"/>
      <c r="N78" s="1000">
        <f t="shared" ref="N78:N83" si="20">K78/D78</f>
        <v>32.35</v>
      </c>
      <c r="O78" s="1001">
        <f t="shared" ref="O78:O87" si="21">IF(K78=0,0,INT(K78/D78))</f>
        <v>32</v>
      </c>
      <c r="P78" s="1002">
        <f t="shared" ref="P78:P83" si="22">K78-(O78*D78)</f>
        <v>1.4000000000000057</v>
      </c>
      <c r="Q78" s="1047" t="str">
        <f t="shared" si="18"/>
        <v>Kg</v>
      </c>
      <c r="R78" s="1046">
        <f>IF(P78=0,0,O78+1)</f>
        <v>33</v>
      </c>
      <c r="S78" s="1002">
        <f t="shared" ref="S78:S83" si="23">IF(P78=0,0,K78-(R78*D78))</f>
        <v>-2.5999999999999943</v>
      </c>
      <c r="T78" s="1004" t="str">
        <f t="shared" si="19"/>
        <v>Kg</v>
      </c>
    </row>
    <row r="79" spans="2:20" s="969" customFormat="1" ht="57.75" customHeight="1">
      <c r="B79" s="3857" t="s">
        <v>468</v>
      </c>
      <c r="C79" s="3858"/>
      <c r="D79" s="429">
        <v>6</v>
      </c>
      <c r="E79" s="430" t="s">
        <v>212</v>
      </c>
      <c r="F79" s="941">
        <v>0.15</v>
      </c>
      <c r="G79" s="941">
        <v>0.2</v>
      </c>
      <c r="H79" s="941">
        <v>0.25</v>
      </c>
      <c r="I79" s="941">
        <v>0.3</v>
      </c>
      <c r="J79" s="941">
        <v>0.18</v>
      </c>
      <c r="K79" s="1097">
        <f>(F79*F15)+(G79*G15)+(H79*H15)+(I79*I15)+(J79*J15)</f>
        <v>129.4</v>
      </c>
      <c r="L79" s="998" t="str">
        <f t="shared" si="17"/>
        <v>Kg</v>
      </c>
      <c r="M79" s="1092"/>
      <c r="N79" s="1000">
        <f t="shared" si="20"/>
        <v>21.566666666666666</v>
      </c>
      <c r="O79" s="1001">
        <f t="shared" si="21"/>
        <v>21</v>
      </c>
      <c r="P79" s="1002">
        <f t="shared" si="22"/>
        <v>3.4000000000000057</v>
      </c>
      <c r="Q79" s="1047" t="str">
        <f t="shared" si="18"/>
        <v>Kg</v>
      </c>
      <c r="R79" s="1046">
        <f t="shared" si="16"/>
        <v>22</v>
      </c>
      <c r="S79" s="1002">
        <f t="shared" si="23"/>
        <v>-2.5999999999999943</v>
      </c>
      <c r="T79" s="1004" t="str">
        <f t="shared" si="19"/>
        <v>Kg</v>
      </c>
    </row>
    <row r="80" spans="2:20" s="969" customFormat="1" ht="57.75" customHeight="1">
      <c r="B80" s="3857" t="s">
        <v>498</v>
      </c>
      <c r="C80" s="3858"/>
      <c r="D80" s="429">
        <v>4.25</v>
      </c>
      <c r="E80" s="430" t="s">
        <v>212</v>
      </c>
      <c r="F80" s="941">
        <v>0.15</v>
      </c>
      <c r="G80" s="941">
        <v>0.2</v>
      </c>
      <c r="H80" s="941">
        <v>0.25</v>
      </c>
      <c r="I80" s="941">
        <v>0.3</v>
      </c>
      <c r="J80" s="941">
        <v>0.18</v>
      </c>
      <c r="K80" s="1097">
        <f>(F80*F15)+(G80*G15)+(H80*H15)+(I80*I15)+(J80*J15)</f>
        <v>129.4</v>
      </c>
      <c r="L80" s="998" t="str">
        <f t="shared" si="17"/>
        <v>Kg</v>
      </c>
      <c r="M80" s="1092"/>
      <c r="N80" s="1000">
        <f t="shared" si="20"/>
        <v>30.447058823529414</v>
      </c>
      <c r="O80" s="1001">
        <f t="shared" si="21"/>
        <v>30</v>
      </c>
      <c r="P80" s="1002">
        <f t="shared" si="22"/>
        <v>1.9000000000000057</v>
      </c>
      <c r="Q80" s="1047" t="str">
        <f t="shared" si="18"/>
        <v>Kg</v>
      </c>
      <c r="R80" s="1046">
        <f>IF(P80=0,0,O80+1)</f>
        <v>31</v>
      </c>
      <c r="S80" s="1002">
        <f t="shared" si="23"/>
        <v>-2.3499999999999943</v>
      </c>
      <c r="T80" s="1004" t="str">
        <f t="shared" si="19"/>
        <v>Kg</v>
      </c>
    </row>
    <row r="81" spans="2:20" s="969" customFormat="1" ht="33.75" customHeight="1">
      <c r="B81" s="3857" t="s">
        <v>469</v>
      </c>
      <c r="C81" s="3858"/>
      <c r="D81" s="429">
        <v>2.5</v>
      </c>
      <c r="E81" s="430" t="s">
        <v>212</v>
      </c>
      <c r="F81" s="941">
        <v>0.12</v>
      </c>
      <c r="G81" s="941">
        <v>0.15</v>
      </c>
      <c r="H81" s="941">
        <v>0.22</v>
      </c>
      <c r="I81" s="941">
        <v>0.28000000000000003</v>
      </c>
      <c r="J81" s="941">
        <v>0.18</v>
      </c>
      <c r="K81" s="1097">
        <f>(F81*F15)+(G81*G15)+(H81*H15)+(I81*I15)+(J81*J15)</f>
        <v>103.10000000000001</v>
      </c>
      <c r="L81" s="998" t="str">
        <f t="shared" si="17"/>
        <v>Kg</v>
      </c>
      <c r="M81" s="1092"/>
      <c r="N81" s="1000">
        <f t="shared" si="20"/>
        <v>41.24</v>
      </c>
      <c r="O81" s="1001">
        <f t="shared" si="21"/>
        <v>41</v>
      </c>
      <c r="P81" s="1002">
        <f t="shared" si="22"/>
        <v>0.60000000000000853</v>
      </c>
      <c r="Q81" s="1047" t="str">
        <f t="shared" si="18"/>
        <v>Kg</v>
      </c>
      <c r="R81" s="1046">
        <f t="shared" si="16"/>
        <v>42</v>
      </c>
      <c r="S81" s="1002">
        <f t="shared" si="23"/>
        <v>-1.8999999999999915</v>
      </c>
      <c r="T81" s="1004" t="str">
        <f t="shared" si="19"/>
        <v>Kg</v>
      </c>
    </row>
    <row r="82" spans="2:20" s="969" customFormat="1" ht="37.5" customHeight="1">
      <c r="B82" s="3857" t="s">
        <v>217</v>
      </c>
      <c r="C82" s="3858"/>
      <c r="D82" s="429">
        <v>3</v>
      </c>
      <c r="E82" s="430" t="s">
        <v>212</v>
      </c>
      <c r="F82" s="941">
        <v>0.12</v>
      </c>
      <c r="G82" s="941">
        <v>0.15</v>
      </c>
      <c r="H82" s="941">
        <v>0.22</v>
      </c>
      <c r="I82" s="941">
        <v>0.28000000000000003</v>
      </c>
      <c r="J82" s="941">
        <v>0.18</v>
      </c>
      <c r="K82" s="1097">
        <f>(F82*F15)+(G82*G15)+(H82*H15)+(I82*I15)+(J82*J15)</f>
        <v>103.10000000000001</v>
      </c>
      <c r="L82" s="998" t="str">
        <f t="shared" si="17"/>
        <v>Kg</v>
      </c>
      <c r="M82" s="1092"/>
      <c r="N82" s="1000">
        <f t="shared" si="20"/>
        <v>34.366666666666667</v>
      </c>
      <c r="O82" s="1001">
        <f t="shared" si="21"/>
        <v>34</v>
      </c>
      <c r="P82" s="1002">
        <f t="shared" si="22"/>
        <v>1.1000000000000085</v>
      </c>
      <c r="Q82" s="1047" t="str">
        <f t="shared" si="18"/>
        <v>Kg</v>
      </c>
      <c r="R82" s="1046">
        <f>IF(P82=0,0,O82+1)</f>
        <v>35</v>
      </c>
      <c r="S82" s="1002">
        <f t="shared" si="23"/>
        <v>-1.8999999999999915</v>
      </c>
      <c r="T82" s="1004" t="str">
        <f t="shared" si="19"/>
        <v>Kg</v>
      </c>
    </row>
    <row r="83" spans="2:20" s="969" customFormat="1" ht="33.75" customHeight="1">
      <c r="B83" s="3857" t="s">
        <v>220</v>
      </c>
      <c r="C83" s="3858"/>
      <c r="D83" s="429">
        <v>3</v>
      </c>
      <c r="E83" s="430" t="s">
        <v>212</v>
      </c>
      <c r="F83" s="941">
        <v>0.15</v>
      </c>
      <c r="G83" s="941">
        <v>0.22</v>
      </c>
      <c r="H83" s="941">
        <v>0.25</v>
      </c>
      <c r="I83" s="941">
        <v>0.3</v>
      </c>
      <c r="J83" s="941">
        <v>0.22</v>
      </c>
      <c r="K83" s="1097">
        <f>(F83*F15)+(G83*G15)+(H83*H15)+(I83*I15)+(J83*J15)</f>
        <v>137.6</v>
      </c>
      <c r="L83" s="998" t="str">
        <f t="shared" si="17"/>
        <v>Kg</v>
      </c>
      <c r="M83" s="1092"/>
      <c r="N83" s="1000">
        <f t="shared" si="20"/>
        <v>45.866666666666667</v>
      </c>
      <c r="O83" s="1001">
        <f t="shared" si="21"/>
        <v>45</v>
      </c>
      <c r="P83" s="1002">
        <f t="shared" si="22"/>
        <v>2.5999999999999943</v>
      </c>
      <c r="Q83" s="1047" t="str">
        <f t="shared" si="18"/>
        <v>Kg</v>
      </c>
      <c r="R83" s="1046">
        <f t="shared" si="16"/>
        <v>46</v>
      </c>
      <c r="S83" s="1002">
        <f t="shared" si="23"/>
        <v>-0.40000000000000568</v>
      </c>
      <c r="T83" s="1004" t="str">
        <f t="shared" si="19"/>
        <v>Kg</v>
      </c>
    </row>
    <row r="84" spans="2:20" s="969" customFormat="1" ht="30" customHeight="1">
      <c r="B84" s="1007"/>
      <c r="C84" s="1008" t="s">
        <v>221</v>
      </c>
      <c r="D84" s="1009"/>
      <c r="E84" s="1010"/>
      <c r="F84" s="1011"/>
      <c r="G84" s="1011"/>
      <c r="H84" s="1011"/>
      <c r="I84" s="1011"/>
      <c r="J84" s="1011"/>
      <c r="K84" s="1013"/>
      <c r="L84" s="1013"/>
      <c r="M84" s="999"/>
      <c r="N84" s="1000"/>
      <c r="O84" s="1001">
        <f t="shared" si="21"/>
        <v>0</v>
      </c>
      <c r="P84" s="1014"/>
      <c r="Q84" s="1015"/>
      <c r="R84" s="1016"/>
      <c r="S84" s="1014"/>
      <c r="T84" s="1017"/>
    </row>
    <row r="85" spans="2:20" s="969" customFormat="1" ht="33.75" customHeight="1">
      <c r="B85" s="3857" t="s">
        <v>222</v>
      </c>
      <c r="C85" s="3858"/>
      <c r="D85" s="429">
        <v>2</v>
      </c>
      <c r="E85" s="430" t="s">
        <v>212</v>
      </c>
      <c r="F85" s="941">
        <v>0.12</v>
      </c>
      <c r="G85" s="941">
        <v>0.18</v>
      </c>
      <c r="H85" s="941">
        <v>0.25</v>
      </c>
      <c r="I85" s="941">
        <v>0.3</v>
      </c>
      <c r="J85" s="941">
        <v>0.22</v>
      </c>
      <c r="K85" s="1097">
        <f>(F85*F15)+(G85*G15)+(H85*H15)+(I85*I15)+(J85*J15)</f>
        <v>117</v>
      </c>
      <c r="L85" s="998" t="str">
        <f>E85</f>
        <v>Kg</v>
      </c>
      <c r="M85" s="1092"/>
      <c r="N85" s="1000">
        <f>K85/D85</f>
        <v>58.5</v>
      </c>
      <c r="O85" s="1001">
        <f t="shared" si="21"/>
        <v>58</v>
      </c>
      <c r="P85" s="1002">
        <f>K85-(O85*D85)</f>
        <v>1</v>
      </c>
      <c r="Q85" s="1047" t="str">
        <f>IF(P85=0,0,E85)</f>
        <v>Kg</v>
      </c>
      <c r="R85" s="1046">
        <f>IF(P85=0,0,O85+1)</f>
        <v>59</v>
      </c>
      <c r="S85" s="1002">
        <f>IF(P85=0,0,K85-(R85*D85))</f>
        <v>-1</v>
      </c>
      <c r="T85" s="1004" t="str">
        <f>IF(S85=0,0,E85)</f>
        <v>Kg</v>
      </c>
    </row>
    <row r="86" spans="2:20" s="969" customFormat="1" ht="33.75" customHeight="1">
      <c r="B86" s="3857" t="s">
        <v>223</v>
      </c>
      <c r="C86" s="3858"/>
      <c r="D86" s="429">
        <v>50</v>
      </c>
      <c r="E86" s="430" t="s">
        <v>224</v>
      </c>
      <c r="F86" s="952">
        <v>0</v>
      </c>
      <c r="G86" s="952">
        <v>0.5</v>
      </c>
      <c r="H86" s="952">
        <v>2</v>
      </c>
      <c r="I86" s="952">
        <v>2.5</v>
      </c>
      <c r="J86" s="952">
        <v>1.5</v>
      </c>
      <c r="K86" s="1097">
        <f>(F86*F15)+(G86*G15)+(H86*H15)+(I86*I15)+(J86*J15)</f>
        <v>390</v>
      </c>
      <c r="L86" s="998" t="str">
        <f>E86</f>
        <v>merguez</v>
      </c>
      <c r="M86" s="1092"/>
      <c r="N86" s="1000">
        <f>K86/D86</f>
        <v>7.8</v>
      </c>
      <c r="O86" s="1001">
        <f t="shared" si="21"/>
        <v>7</v>
      </c>
      <c r="P86" s="1002">
        <f>K86-(O86*D86)</f>
        <v>40</v>
      </c>
      <c r="Q86" s="1047" t="str">
        <f>IF(P86=0,0,E86)</f>
        <v>merguez</v>
      </c>
      <c r="R86" s="1046">
        <f>IF(P86=0,0,O86+1)</f>
        <v>8</v>
      </c>
      <c r="S86" s="1002">
        <f>IF(P86=0,0,K86-(R86*D86))</f>
        <v>-10</v>
      </c>
      <c r="T86" s="1004" t="str">
        <f>IF(S86=0,0,E86)</f>
        <v>merguez</v>
      </c>
    </row>
    <row r="87" spans="2:20" s="969" customFormat="1" ht="33.75" customHeight="1">
      <c r="B87" s="3857" t="s">
        <v>225</v>
      </c>
      <c r="C87" s="3858"/>
      <c r="D87" s="429">
        <v>3</v>
      </c>
      <c r="E87" s="430" t="s">
        <v>212</v>
      </c>
      <c r="F87" s="941">
        <v>0.04</v>
      </c>
      <c r="G87" s="941">
        <v>0.06</v>
      </c>
      <c r="H87" s="941">
        <v>0.12</v>
      </c>
      <c r="I87" s="941">
        <v>0.15</v>
      </c>
      <c r="J87" s="941">
        <v>0.13</v>
      </c>
      <c r="K87" s="1097">
        <f>(F87*F15)+(G87*G15)+(H87*H15)+(I87*I15)+(J87*J15)</f>
        <v>43.9</v>
      </c>
      <c r="L87" s="998" t="str">
        <f>E87</f>
        <v>Kg</v>
      </c>
      <c r="M87" s="1092"/>
      <c r="N87" s="1000">
        <f>K87/D87</f>
        <v>14.633333333333333</v>
      </c>
      <c r="O87" s="1001">
        <f t="shared" si="21"/>
        <v>14</v>
      </c>
      <c r="P87" s="1002">
        <f>K87-(O87*D87)</f>
        <v>1.8999999999999986</v>
      </c>
      <c r="Q87" s="1047" t="str">
        <f>IF(P87=0,0,E87)</f>
        <v>Kg</v>
      </c>
      <c r="R87" s="1046">
        <f>IF(P87=0,0,O87+1)</f>
        <v>15</v>
      </c>
      <c r="S87" s="1002">
        <f>IF(P87=0,0,K87-(R87*D87))</f>
        <v>-1.1000000000000014</v>
      </c>
      <c r="T87" s="1004" t="str">
        <f>IF(S87=0,0,E87)</f>
        <v>Kg</v>
      </c>
    </row>
    <row r="88" spans="2:20" s="969" customFormat="1" ht="18" customHeight="1">
      <c r="B88" s="1172"/>
      <c r="C88" s="1172"/>
      <c r="D88" s="1173"/>
      <c r="E88" s="1174"/>
      <c r="F88" s="1175"/>
      <c r="G88" s="1175"/>
      <c r="H88" s="1175"/>
      <c r="I88" s="1175"/>
      <c r="J88" s="1175"/>
      <c r="K88" s="1176"/>
      <c r="L88" s="1177"/>
      <c r="M88" s="1178"/>
      <c r="N88" s="1179"/>
      <c r="O88" s="1180"/>
      <c r="P88" s="1181"/>
      <c r="Q88" s="1182"/>
      <c r="R88" s="1180"/>
      <c r="S88" s="1181"/>
      <c r="T88" s="1182"/>
    </row>
    <row r="89" spans="2:20" s="969" customFormat="1" ht="33.75" customHeight="1">
      <c r="B89" s="4512" t="s">
        <v>532</v>
      </c>
      <c r="C89" s="4512"/>
      <c r="D89" s="4512"/>
      <c r="E89" s="4512"/>
      <c r="F89" s="4512"/>
      <c r="G89" s="4512"/>
      <c r="H89" s="4512"/>
      <c r="I89" s="4512"/>
      <c r="J89" s="4512"/>
      <c r="K89" s="4512"/>
      <c r="L89" s="4512"/>
      <c r="M89" s="4512"/>
      <c r="N89" s="4512"/>
      <c r="O89" s="4512"/>
      <c r="P89" s="4512"/>
      <c r="Q89" s="4512"/>
      <c r="R89" s="4512"/>
      <c r="S89" s="4512"/>
      <c r="T89" s="4512"/>
    </row>
    <row r="90" spans="2:20" ht="16.5" thickBot="1">
      <c r="B90" s="912"/>
      <c r="C90" s="912"/>
      <c r="D90" s="912"/>
      <c r="E90" s="912"/>
      <c r="F90" s="1183"/>
      <c r="G90" s="1183"/>
      <c r="H90" s="1183"/>
      <c r="I90" s="1183"/>
      <c r="J90" s="1183"/>
      <c r="K90" s="1166"/>
      <c r="L90" s="912"/>
      <c r="M90" s="912"/>
      <c r="N90" s="912"/>
      <c r="O90" s="912"/>
      <c r="P90" s="912"/>
      <c r="Q90" s="912"/>
      <c r="R90" s="912"/>
      <c r="S90" s="912"/>
      <c r="T90" s="912"/>
    </row>
    <row r="91" spans="2:20" s="969" customFormat="1" ht="38.25" customHeight="1">
      <c r="B91" s="4500" t="s">
        <v>508</v>
      </c>
      <c r="C91" s="4501"/>
      <c r="D91" s="1113">
        <v>12</v>
      </c>
      <c r="E91" s="1114" t="s">
        <v>277</v>
      </c>
      <c r="F91" s="1115">
        <f>F92/D93</f>
        <v>0.5</v>
      </c>
      <c r="G91" s="1115">
        <f>G92/D93</f>
        <v>0.72</v>
      </c>
      <c r="H91" s="1115">
        <f>H92/D93</f>
        <v>1</v>
      </c>
      <c r="I91" s="1115">
        <f>I92/D93</f>
        <v>1</v>
      </c>
      <c r="J91" s="1115">
        <f>J92/D93</f>
        <v>0.72</v>
      </c>
      <c r="K91" s="1116">
        <f>(F91*F94)+(G91*G94)+(H91*H94)+(I91*I94)+(J91*J94)</f>
        <v>747.4</v>
      </c>
      <c r="L91" s="1117" t="str">
        <f>E91</f>
        <v>Morceaux</v>
      </c>
      <c r="M91" s="1184">
        <f>D91</f>
        <v>12</v>
      </c>
      <c r="N91" s="1119">
        <f>K91/D91</f>
        <v>62.283333333333331</v>
      </c>
      <c r="O91" s="1120">
        <f>IF(K91=0,0,INT(K91/D91))</f>
        <v>62</v>
      </c>
      <c r="P91" s="1121">
        <f>K91-(O91*D91)</f>
        <v>3.3999999999999773</v>
      </c>
      <c r="Q91" s="1122" t="str">
        <f>IF(P91=0,0,E91)</f>
        <v>Morceaux</v>
      </c>
      <c r="R91" s="1123">
        <f>IF(P91=0,0,O91+1)</f>
        <v>63</v>
      </c>
      <c r="S91" s="1121">
        <f>IF(P91=0,0,K91-(R91*D91))</f>
        <v>-8.6000000000000227</v>
      </c>
      <c r="T91" s="1124" t="str">
        <f>IF(S91=0,0,E91)</f>
        <v>Morceaux</v>
      </c>
    </row>
    <row r="92" spans="2:20" s="969" customFormat="1" ht="38.25" customHeight="1">
      <c r="B92" s="1185"/>
      <c r="C92" s="1186"/>
      <c r="E92" s="1187" t="s">
        <v>509</v>
      </c>
      <c r="F92" s="1188">
        <v>0.125</v>
      </c>
      <c r="G92" s="1188">
        <v>0.18</v>
      </c>
      <c r="H92" s="1188">
        <v>0.25</v>
      </c>
      <c r="I92" s="1188">
        <v>0.25</v>
      </c>
      <c r="J92" s="1188">
        <v>0.18</v>
      </c>
      <c r="K92" s="1189">
        <f>(F92*F94)+(G92*G94)+(H92*H94)+(I92*I94)+(J92*J94)</f>
        <v>186.85</v>
      </c>
      <c r="L92" s="1177" t="str">
        <f>E93</f>
        <v>Kg</v>
      </c>
      <c r="M92" s="1190">
        <f>D93*D91</f>
        <v>3</v>
      </c>
      <c r="N92" s="1179">
        <f>K92/(D93*D91)</f>
        <v>62.283333333333331</v>
      </c>
      <c r="O92" s="1180">
        <f>IF(K92=0,0,INT(K92/(D93*D91)))</f>
        <v>62</v>
      </c>
      <c r="P92" s="1181">
        <f>K92-(O92*(D93*D91))</f>
        <v>0.84999999999999432</v>
      </c>
      <c r="Q92" s="1191" t="str">
        <f>IF(P92=0,0,E93)</f>
        <v>Kg</v>
      </c>
      <c r="R92" s="1192">
        <f>IF(P92=0,0,O92+1)</f>
        <v>63</v>
      </c>
      <c r="S92" s="1181">
        <f>IF(P92=0,0,K92-(R92*M92))</f>
        <v>-2.1500000000000057</v>
      </c>
      <c r="T92" s="1193" t="str">
        <f>IF(S92=0,0,E93)</f>
        <v>Kg</v>
      </c>
    </row>
    <row r="93" spans="2:20" s="969" customFormat="1" ht="22.5" customHeight="1">
      <c r="B93" s="4502" t="s">
        <v>507</v>
      </c>
      <c r="C93" s="4503"/>
      <c r="D93" s="1194">
        <v>0.25</v>
      </c>
      <c r="E93" s="1195" t="s">
        <v>212</v>
      </c>
      <c r="F93" s="1196" t="s">
        <v>156</v>
      </c>
      <c r="G93" s="1197" t="s">
        <v>157</v>
      </c>
      <c r="H93" s="1198" t="s">
        <v>158</v>
      </c>
      <c r="I93" s="1198" t="s">
        <v>35</v>
      </c>
      <c r="J93" s="1198" t="s">
        <v>409</v>
      </c>
      <c r="K93" s="1199" t="s">
        <v>244</v>
      </c>
      <c r="L93" s="1177"/>
      <c r="M93" s="4504" t="s">
        <v>206</v>
      </c>
      <c r="N93" s="4506" t="s">
        <v>511</v>
      </c>
      <c r="O93" s="4507"/>
      <c r="P93" s="4507"/>
      <c r="Q93" s="4507"/>
      <c r="R93" s="4507"/>
      <c r="S93" s="4507"/>
      <c r="T93" s="4508"/>
    </row>
    <row r="94" spans="2:20" s="969" customFormat="1" ht="22.5" customHeight="1" thickBot="1">
      <c r="B94" s="1200"/>
      <c r="C94" s="1201"/>
      <c r="D94" s="1202"/>
      <c r="E94" s="1203" t="s">
        <v>510</v>
      </c>
      <c r="F94" s="1204">
        <v>250</v>
      </c>
      <c r="G94" s="1204">
        <v>600</v>
      </c>
      <c r="H94" s="1204">
        <v>110</v>
      </c>
      <c r="I94" s="1204">
        <v>30</v>
      </c>
      <c r="J94" s="1204">
        <v>70</v>
      </c>
      <c r="K94" s="1205">
        <f>SUM(F94:J94)</f>
        <v>1060</v>
      </c>
      <c r="L94" s="1129"/>
      <c r="M94" s="4505"/>
      <c r="N94" s="4509"/>
      <c r="O94" s="4510"/>
      <c r="P94" s="4510"/>
      <c r="Q94" s="4510"/>
      <c r="R94" s="4510"/>
      <c r="S94" s="4510"/>
      <c r="T94" s="4511"/>
    </row>
    <row r="95" spans="2:20" ht="16.5" thickBot="1">
      <c r="F95" s="1137"/>
      <c r="G95" s="1137"/>
      <c r="H95" s="1137"/>
      <c r="I95" s="1137"/>
      <c r="J95" s="1137"/>
      <c r="K95" s="1166"/>
      <c r="L95" s="912"/>
      <c r="M95" s="912"/>
      <c r="N95" s="912"/>
      <c r="O95" s="912"/>
      <c r="P95" s="912"/>
      <c r="Q95" s="912"/>
      <c r="R95" s="912"/>
      <c r="S95" s="912"/>
      <c r="T95" s="912"/>
    </row>
    <row r="96" spans="2:20" s="969" customFormat="1" ht="38.25" customHeight="1">
      <c r="B96" s="4500" t="s">
        <v>512</v>
      </c>
      <c r="C96" s="4501"/>
      <c r="D96" s="1113">
        <v>60</v>
      </c>
      <c r="E96" s="1114" t="s">
        <v>513</v>
      </c>
      <c r="F96" s="1115">
        <f>F97/D98</f>
        <v>1.2</v>
      </c>
      <c r="G96" s="1115">
        <f>G97/D98</f>
        <v>1.7999999999999998</v>
      </c>
      <c r="H96" s="1115">
        <f>H97/D98</f>
        <v>2</v>
      </c>
      <c r="I96" s="1115">
        <f>I97/D98</f>
        <v>2.9999999999999996</v>
      </c>
      <c r="J96" s="1115">
        <f>J97/D98</f>
        <v>3.5999999999999996</v>
      </c>
      <c r="K96" s="1116">
        <f>(F96*F99)+(G96*G99)+(H96*H99)+(I96*I99)+(J96*J99)</f>
        <v>1942</v>
      </c>
      <c r="L96" s="1117" t="str">
        <f>E96</f>
        <v>Tranches</v>
      </c>
      <c r="M96" s="1164">
        <f>D96</f>
        <v>60</v>
      </c>
      <c r="N96" s="1119">
        <f>K96/D96</f>
        <v>32.366666666666667</v>
      </c>
      <c r="O96" s="1120">
        <f>IF(K96=0,0,INT(K96/D96))</f>
        <v>32</v>
      </c>
      <c r="P96" s="1121">
        <f>K96-(O96*D96)</f>
        <v>22</v>
      </c>
      <c r="Q96" s="1122" t="str">
        <f>IF(P96=0,0,E96)</f>
        <v>Tranches</v>
      </c>
      <c r="R96" s="1123">
        <f>IF(P96=0,0,O96+1)</f>
        <v>33</v>
      </c>
      <c r="S96" s="1121">
        <f>IF(P96=0,0,K96-(R96*D96))</f>
        <v>-38</v>
      </c>
      <c r="T96" s="1124" t="str">
        <f>IF(S96=0,0,E96)</f>
        <v>Tranches</v>
      </c>
    </row>
    <row r="97" spans="2:21" s="969" customFormat="1" ht="38.25" customHeight="1">
      <c r="B97" s="1185"/>
      <c r="C97" s="1186"/>
      <c r="E97" s="1187" t="s">
        <v>509</v>
      </c>
      <c r="F97" s="1188">
        <v>0.06</v>
      </c>
      <c r="G97" s="1188">
        <v>0.09</v>
      </c>
      <c r="H97" s="1188">
        <v>0.1</v>
      </c>
      <c r="I97" s="1188">
        <v>0.15</v>
      </c>
      <c r="J97" s="1188">
        <v>0.18</v>
      </c>
      <c r="K97" s="1189">
        <f>(F97*F99)+(G97*G99)+(H97*H99)+(I97*I99)+(J97*J99)</f>
        <v>97.1</v>
      </c>
      <c r="L97" s="1177" t="str">
        <f>E98</f>
        <v>Kg</v>
      </c>
      <c r="M97" s="1190">
        <f>D98*D96</f>
        <v>3</v>
      </c>
      <c r="N97" s="1179">
        <f>K97/(D98*D96)</f>
        <v>32.366666666666667</v>
      </c>
      <c r="O97" s="1180">
        <f>IF(K97=0,0,INT(K97/(D98*D96)))</f>
        <v>32</v>
      </c>
      <c r="P97" s="1181">
        <f>K97-(O97*(D98*D96))</f>
        <v>1.0999999999999943</v>
      </c>
      <c r="Q97" s="1191" t="str">
        <f>IF(P97=0,0,E98)</f>
        <v>Kg</v>
      </c>
      <c r="R97" s="1192">
        <f>IF(P97=0,0,O97+1)</f>
        <v>33</v>
      </c>
      <c r="S97" s="1181">
        <f>IF(P97=0,0,K97-(R97*M97))</f>
        <v>-1.9000000000000057</v>
      </c>
      <c r="T97" s="1193" t="str">
        <f>IF(S97=0,0,E98)</f>
        <v>Kg</v>
      </c>
    </row>
    <row r="98" spans="2:21" s="969" customFormat="1" ht="22.5" customHeight="1">
      <c r="B98" s="4502" t="s">
        <v>514</v>
      </c>
      <c r="C98" s="4503"/>
      <c r="D98" s="1194">
        <v>0.05</v>
      </c>
      <c r="E98" s="1195" t="s">
        <v>212</v>
      </c>
      <c r="F98" s="1196" t="s">
        <v>156</v>
      </c>
      <c r="G98" s="1197" t="s">
        <v>157</v>
      </c>
      <c r="H98" s="1198" t="s">
        <v>158</v>
      </c>
      <c r="I98" s="1198" t="s">
        <v>35</v>
      </c>
      <c r="J98" s="1198" t="s">
        <v>409</v>
      </c>
      <c r="K98" s="1199" t="s">
        <v>244</v>
      </c>
      <c r="L98" s="1177"/>
      <c r="M98" s="4504" t="s">
        <v>206</v>
      </c>
      <c r="N98" s="4490" t="s">
        <v>515</v>
      </c>
      <c r="O98" s="4491"/>
      <c r="P98" s="4491"/>
      <c r="Q98" s="4491"/>
      <c r="R98" s="4491"/>
      <c r="S98" s="4491"/>
      <c r="T98" s="4492"/>
    </row>
    <row r="99" spans="2:21" s="969" customFormat="1" ht="22.5" customHeight="1" thickBot="1">
      <c r="B99" s="1200"/>
      <c r="C99" s="1201"/>
      <c r="D99" s="1202"/>
      <c r="E99" s="1203" t="s">
        <v>510</v>
      </c>
      <c r="F99" s="1204">
        <v>250</v>
      </c>
      <c r="G99" s="1204">
        <v>600</v>
      </c>
      <c r="H99" s="1204">
        <v>110</v>
      </c>
      <c r="I99" s="1204">
        <v>30</v>
      </c>
      <c r="J99" s="1204">
        <v>70</v>
      </c>
      <c r="K99" s="1205">
        <f>SUM(F99:J99)</f>
        <v>1060</v>
      </c>
      <c r="L99" s="1129"/>
      <c r="M99" s="4505"/>
      <c r="N99" s="4493"/>
      <c r="O99" s="4494"/>
      <c r="P99" s="4494"/>
      <c r="Q99" s="4494"/>
      <c r="R99" s="4494"/>
      <c r="S99" s="4494"/>
      <c r="T99" s="4495"/>
    </row>
    <row r="100" spans="2:21">
      <c r="F100" s="1137"/>
      <c r="G100" s="1137"/>
      <c r="H100" s="1137"/>
      <c r="I100" s="1137"/>
      <c r="J100" s="1137"/>
      <c r="K100" s="1166"/>
      <c r="L100" s="912"/>
      <c r="M100" s="912"/>
      <c r="N100" s="912"/>
      <c r="O100" s="912"/>
      <c r="P100" s="912"/>
      <c r="Q100" s="912"/>
      <c r="R100" s="912"/>
      <c r="S100" s="912"/>
      <c r="T100" s="912"/>
    </row>
    <row r="101" spans="2:21">
      <c r="F101" s="1137"/>
      <c r="G101" s="1137"/>
      <c r="H101" s="1137"/>
      <c r="I101" s="1137"/>
      <c r="J101" s="1137"/>
      <c r="K101" s="1166"/>
      <c r="L101" s="912"/>
      <c r="M101" s="912"/>
      <c r="N101" s="912"/>
      <c r="O101" s="912"/>
      <c r="P101" s="912"/>
      <c r="Q101" s="912"/>
      <c r="R101" s="912"/>
      <c r="S101" s="912"/>
      <c r="T101" s="912"/>
    </row>
    <row r="102" spans="2:21" ht="16.5" thickBot="1">
      <c r="K102" s="1206"/>
    </row>
    <row r="103" spans="2:21" s="969" customFormat="1" ht="32.25" customHeight="1">
      <c r="B103" s="4479" t="str">
        <f>B107</f>
        <v>Hachis parmentier GN 1/1 H65</v>
      </c>
      <c r="C103" s="4480"/>
      <c r="D103" s="4480"/>
      <c r="E103" s="4480"/>
      <c r="F103" s="4480"/>
      <c r="G103" s="4480"/>
      <c r="H103" s="4480"/>
      <c r="I103" s="4480"/>
      <c r="J103" s="4480"/>
      <c r="K103" s="4480"/>
      <c r="L103" s="4480"/>
      <c r="M103" s="4480"/>
      <c r="N103" s="4480"/>
      <c r="O103" s="4480"/>
      <c r="P103" s="4480"/>
      <c r="Q103" s="4480"/>
      <c r="R103" s="4480"/>
      <c r="S103" s="4480"/>
      <c r="T103" s="4481"/>
    </row>
    <row r="104" spans="2:21" s="969" customFormat="1" ht="45.75" customHeight="1">
      <c r="B104" s="4482" t="s">
        <v>204</v>
      </c>
      <c r="C104" s="4483"/>
      <c r="D104" s="3849" t="s">
        <v>206</v>
      </c>
      <c r="E104" s="4486" t="s">
        <v>207</v>
      </c>
      <c r="F104" s="4487" t="s">
        <v>506</v>
      </c>
      <c r="G104" s="4487"/>
      <c r="H104" s="4487"/>
      <c r="I104" s="4487"/>
      <c r="J104" s="4487"/>
      <c r="K104" s="1207" t="s">
        <v>208</v>
      </c>
      <c r="L104" s="1208"/>
      <c r="M104" s="4488" t="s">
        <v>499</v>
      </c>
      <c r="N104" s="4461" t="s">
        <v>209</v>
      </c>
      <c r="O104" s="4462"/>
      <c r="P104" s="4462"/>
      <c r="Q104" s="4462"/>
      <c r="R104" s="4462"/>
      <c r="S104" s="4462"/>
      <c r="T104" s="4463"/>
    </row>
    <row r="105" spans="2:21" s="969" customFormat="1" ht="26.25" customHeight="1">
      <c r="B105" s="4482"/>
      <c r="C105" s="4483"/>
      <c r="D105" s="3849"/>
      <c r="E105" s="4486"/>
      <c r="F105" s="1077" t="s">
        <v>156</v>
      </c>
      <c r="G105" s="1078" t="s">
        <v>157</v>
      </c>
      <c r="H105" s="1079" t="s">
        <v>158</v>
      </c>
      <c r="I105" s="1079" t="s">
        <v>35</v>
      </c>
      <c r="J105" s="1079" t="s">
        <v>409</v>
      </c>
      <c r="K105" s="4467" t="s">
        <v>244</v>
      </c>
      <c r="L105" s="4468"/>
      <c r="M105" s="4488"/>
      <c r="N105" s="4461"/>
      <c r="O105" s="4462"/>
      <c r="P105" s="4462"/>
      <c r="Q105" s="4462"/>
      <c r="R105" s="4462"/>
      <c r="S105" s="4462"/>
      <c r="T105" s="4463"/>
    </row>
    <row r="106" spans="2:21" s="969" customFormat="1" ht="30" customHeight="1">
      <c r="B106" s="4484"/>
      <c r="C106" s="4485"/>
      <c r="D106" s="1209"/>
      <c r="E106" s="1210" t="s">
        <v>733</v>
      </c>
      <c r="F106" s="1211">
        <v>220</v>
      </c>
      <c r="G106" s="1211">
        <v>350</v>
      </c>
      <c r="H106" s="1211">
        <v>60</v>
      </c>
      <c r="I106" s="1211">
        <v>20</v>
      </c>
      <c r="J106" s="1211">
        <v>30</v>
      </c>
      <c r="K106" s="4469">
        <f>SUM(F106:J106)</f>
        <v>680</v>
      </c>
      <c r="L106" s="4470"/>
      <c r="M106" s="4489"/>
      <c r="N106" s="4464"/>
      <c r="O106" s="4465"/>
      <c r="P106" s="4465"/>
      <c r="Q106" s="4465"/>
      <c r="R106" s="4465"/>
      <c r="S106" s="4465"/>
      <c r="T106" s="4466"/>
    </row>
    <row r="107" spans="2:21" ht="39.950000000000003" customHeight="1">
      <c r="B107" s="4475" t="s">
        <v>524</v>
      </c>
      <c r="C107" s="4476"/>
      <c r="D107" s="1212">
        <v>12</v>
      </c>
      <c r="E107" s="1213" t="s">
        <v>736</v>
      </c>
      <c r="F107" s="1214">
        <f>F108/D108</f>
        <v>0.44444444444444448</v>
      </c>
      <c r="G107" s="1214">
        <f>G108/D108</f>
        <v>0.55555555555555558</v>
      </c>
      <c r="H107" s="1214">
        <f>H108/D108</f>
        <v>0.77777777777777768</v>
      </c>
      <c r="I107" s="1214">
        <f>I108/D108</f>
        <v>1</v>
      </c>
      <c r="J107" s="1214">
        <f>J108/D108</f>
        <v>0.77777777777777768</v>
      </c>
      <c r="K107" s="1215">
        <f>(F107*F106)+(G107*G106)+(H107*H106)+(I107*I106)+(J107*J106)</f>
        <v>382.22222222222223</v>
      </c>
      <c r="L107" s="1216" t="str">
        <f>E107</f>
        <v>portions Adultes</v>
      </c>
      <c r="M107" s="1217">
        <f>D107</f>
        <v>12</v>
      </c>
      <c r="N107" s="1179">
        <f>K107/D107</f>
        <v>31.851851851851851</v>
      </c>
      <c r="O107" s="1180">
        <f>IF(K107=0,0,INT(K107/D107))</f>
        <v>31</v>
      </c>
      <c r="P107" s="1181">
        <f>K107-(O107*D107)</f>
        <v>10.222222222222229</v>
      </c>
      <c r="Q107" s="1191" t="str">
        <f>IF(P107=0,0,E107)</f>
        <v>portions Adultes</v>
      </c>
      <c r="R107" s="1192">
        <f>IF(P107=0,0,O107+1)</f>
        <v>32</v>
      </c>
      <c r="S107" s="1181">
        <f>IF(P107=0,0,K107-(R107*D107))</f>
        <v>-1.7777777777777715</v>
      </c>
      <c r="T107" s="1218" t="str">
        <f>IF(S107=0,0,E107)</f>
        <v>portions Adultes</v>
      </c>
      <c r="U107" s="1219" t="s">
        <v>734</v>
      </c>
    </row>
    <row r="108" spans="2:21" ht="39.950000000000003" customHeight="1" thickBot="1">
      <c r="B108" s="4477" t="s">
        <v>517</v>
      </c>
      <c r="C108" s="4478"/>
      <c r="D108" s="1220">
        <v>0.45</v>
      </c>
      <c r="E108" s="1221" t="s">
        <v>212</v>
      </c>
      <c r="F108" s="1222">
        <v>0.2</v>
      </c>
      <c r="G108" s="1222">
        <v>0.25</v>
      </c>
      <c r="H108" s="1222">
        <v>0.35</v>
      </c>
      <c r="I108" s="1222">
        <v>0.45</v>
      </c>
      <c r="J108" s="1222">
        <v>0.35</v>
      </c>
      <c r="K108" s="1223">
        <f>(F108*F106)+(G108*G106)+(H108*H106)+(I108*I106)+(J108*J106)</f>
        <v>172</v>
      </c>
      <c r="L108" s="1224" t="str">
        <f>E108</f>
        <v>Kg</v>
      </c>
      <c r="M108" s="1225">
        <f>D108*D107</f>
        <v>5.4</v>
      </c>
      <c r="N108" s="1226">
        <f>K108/(D108*D107)</f>
        <v>31.851851851851851</v>
      </c>
      <c r="O108" s="1227">
        <f>IF(K108=0,0,INT(K108/(D108*D107)))</f>
        <v>31</v>
      </c>
      <c r="P108" s="1228">
        <f>K108-(O108*(D108*D107))</f>
        <v>4.5999999999999943</v>
      </c>
      <c r="Q108" s="1229" t="str">
        <f>IF(P108=0,0,E108)</f>
        <v>Kg</v>
      </c>
      <c r="R108" s="1230">
        <f>IF(P108=0,0,O108+1)</f>
        <v>32</v>
      </c>
      <c r="S108" s="1228">
        <f>IF(P108=0,0,K108-(R108*M108))</f>
        <v>-0.80000000000001137</v>
      </c>
      <c r="T108" s="1231" t="str">
        <f>IF(S108=0,0,E108)</f>
        <v>Kg</v>
      </c>
      <c r="U108" s="1219" t="s">
        <v>734</v>
      </c>
    </row>
    <row r="109" spans="2:21" ht="39.950000000000003" customHeight="1">
      <c r="B109" s="1232"/>
      <c r="C109" s="1232"/>
      <c r="D109" s="1233"/>
      <c r="E109" s="1195"/>
      <c r="F109" s="1234"/>
      <c r="G109" s="1234"/>
      <c r="H109" s="1234"/>
      <c r="I109" s="1234"/>
      <c r="J109" s="1234"/>
      <c r="K109" s="1176"/>
      <c r="L109" s="1177"/>
      <c r="M109" s="1235"/>
      <c r="N109" s="1179"/>
      <c r="O109" s="1180"/>
      <c r="P109" s="1181"/>
      <c r="Q109" s="1182"/>
      <c r="R109" s="1180"/>
      <c r="S109" s="1181"/>
      <c r="T109" s="1182"/>
      <c r="U109" s="1219"/>
    </row>
    <row r="110" spans="2:21" ht="39.950000000000003" customHeight="1">
      <c r="B110" s="1232"/>
      <c r="C110" s="1232"/>
      <c r="D110" s="1233"/>
      <c r="E110" s="1195"/>
      <c r="F110" s="1234"/>
      <c r="G110" s="1234"/>
      <c r="H110" s="1234"/>
      <c r="I110" s="1234"/>
      <c r="J110" s="1234"/>
      <c r="K110" s="1176"/>
      <c r="L110" s="1177"/>
      <c r="M110" s="1235"/>
      <c r="N110" s="1179"/>
      <c r="O110" s="1180"/>
      <c r="P110" s="1181"/>
      <c r="Q110" s="1182"/>
      <c r="R110" s="1180"/>
      <c r="S110" s="1181"/>
      <c r="T110" s="1182"/>
      <c r="U110" s="1219"/>
    </row>
    <row r="111" spans="2:21" ht="16.5" thickBot="1"/>
    <row r="112" spans="2:21" s="969" customFormat="1" ht="32.25" customHeight="1">
      <c r="B112" s="4479" t="str">
        <f>B116</f>
        <v xml:space="preserve">Travers de porc portions 190g Grilles GN 1/1 </v>
      </c>
      <c r="C112" s="4480"/>
      <c r="D112" s="4480"/>
      <c r="E112" s="4480"/>
      <c r="F112" s="4480"/>
      <c r="G112" s="4480"/>
      <c r="H112" s="4480"/>
      <c r="I112" s="4480"/>
      <c r="J112" s="4480"/>
      <c r="K112" s="4480"/>
      <c r="L112" s="4480"/>
      <c r="M112" s="4480"/>
      <c r="N112" s="4480"/>
      <c r="O112" s="4480"/>
      <c r="P112" s="4480"/>
      <c r="Q112" s="4480"/>
      <c r="R112" s="4480"/>
      <c r="S112" s="4480"/>
      <c r="T112" s="4481"/>
    </row>
    <row r="113" spans="2:24" s="969" customFormat="1" ht="45.75" customHeight="1">
      <c r="B113" s="4482" t="s">
        <v>204</v>
      </c>
      <c r="C113" s="4483"/>
      <c r="D113" s="3849" t="s">
        <v>206</v>
      </c>
      <c r="E113" s="4486" t="s">
        <v>207</v>
      </c>
      <c r="F113" s="4487" t="s">
        <v>506</v>
      </c>
      <c r="G113" s="4487"/>
      <c r="H113" s="4487"/>
      <c r="I113" s="4487"/>
      <c r="J113" s="4487"/>
      <c r="K113" s="1207" t="s">
        <v>208</v>
      </c>
      <c r="L113" s="1208"/>
      <c r="M113" s="4488" t="s">
        <v>499</v>
      </c>
      <c r="N113" s="4461" t="s">
        <v>209</v>
      </c>
      <c r="O113" s="4462"/>
      <c r="P113" s="4462"/>
      <c r="Q113" s="4462"/>
      <c r="R113" s="4462"/>
      <c r="S113" s="4462"/>
      <c r="T113" s="4463"/>
    </row>
    <row r="114" spans="2:24" s="969" customFormat="1" ht="26.25" customHeight="1">
      <c r="B114" s="4482"/>
      <c r="C114" s="4483"/>
      <c r="D114" s="3849"/>
      <c r="E114" s="4486"/>
      <c r="F114" s="1077" t="s">
        <v>156</v>
      </c>
      <c r="G114" s="1078" t="s">
        <v>157</v>
      </c>
      <c r="H114" s="1079" t="s">
        <v>158</v>
      </c>
      <c r="I114" s="1079" t="s">
        <v>35</v>
      </c>
      <c r="J114" s="1079" t="s">
        <v>409</v>
      </c>
      <c r="K114" s="4467" t="s">
        <v>244</v>
      </c>
      <c r="L114" s="4468"/>
      <c r="M114" s="4488"/>
      <c r="N114" s="4461"/>
      <c r="O114" s="4462"/>
      <c r="P114" s="4462"/>
      <c r="Q114" s="4462"/>
      <c r="R114" s="4462"/>
      <c r="S114" s="4462"/>
      <c r="T114" s="4463"/>
      <c r="X114" s="969">
        <f>D117/12</f>
        <v>0.25</v>
      </c>
    </row>
    <row r="115" spans="2:24" s="969" customFormat="1" ht="30" customHeight="1">
      <c r="B115" s="4484"/>
      <c r="C115" s="4485"/>
      <c r="D115" s="1209"/>
      <c r="E115" s="1210" t="s">
        <v>733</v>
      </c>
      <c r="F115" s="1236">
        <v>220</v>
      </c>
      <c r="G115" s="1236">
        <v>350</v>
      </c>
      <c r="H115" s="1236">
        <v>60</v>
      </c>
      <c r="I115" s="1236">
        <v>20</v>
      </c>
      <c r="J115" s="1236">
        <v>30</v>
      </c>
      <c r="K115" s="4469">
        <f>SUM(F115:J115)</f>
        <v>680</v>
      </c>
      <c r="L115" s="4470"/>
      <c r="M115" s="4489"/>
      <c r="N115" s="4464"/>
      <c r="O115" s="4465"/>
      <c r="P115" s="4465"/>
      <c r="Q115" s="4465"/>
      <c r="R115" s="4465"/>
      <c r="S115" s="4465"/>
      <c r="T115" s="4466"/>
    </row>
    <row r="116" spans="2:24" ht="39.950000000000003" customHeight="1">
      <c r="B116" s="4471" t="s">
        <v>489</v>
      </c>
      <c r="C116" s="4472"/>
      <c r="D116" s="1237">
        <v>12</v>
      </c>
      <c r="E116" s="1195" t="s">
        <v>431</v>
      </c>
      <c r="F116" s="1090">
        <v>0.5</v>
      </c>
      <c r="G116" s="1090">
        <v>0.75</v>
      </c>
      <c r="H116" s="1090">
        <v>1</v>
      </c>
      <c r="I116" s="1090">
        <v>1</v>
      </c>
      <c r="J116" s="1090">
        <v>0.75</v>
      </c>
      <c r="K116" s="1215">
        <f>(F116*F115)+(G116*G115)+(H116*H115)+(I116*I115)+(J116*J115)</f>
        <v>475</v>
      </c>
      <c r="L116" s="1177" t="str">
        <f>E116</f>
        <v>portions</v>
      </c>
      <c r="M116" s="1238">
        <f>D116</f>
        <v>12</v>
      </c>
      <c r="N116" s="1179">
        <f>K116/D116</f>
        <v>39.583333333333336</v>
      </c>
      <c r="O116" s="1180">
        <f>IF(K116=0,0,INT(K116/D116))</f>
        <v>39</v>
      </c>
      <c r="P116" s="1181">
        <f>K116-(O116*D116)</f>
        <v>7</v>
      </c>
      <c r="Q116" s="1191" t="str">
        <f>IF(P116=0,0,E116)</f>
        <v>portions</v>
      </c>
      <c r="R116" s="1192">
        <f>IF(P116=0,0,O116+1)</f>
        <v>40</v>
      </c>
      <c r="S116" s="1181">
        <f>IF(P116=0,0,K116-(R116*D116))</f>
        <v>-5</v>
      </c>
      <c r="T116" s="1218" t="str">
        <f>IF(S116=0,0,E116)</f>
        <v>portions</v>
      </c>
      <c r="U116" s="1219" t="s">
        <v>734</v>
      </c>
    </row>
    <row r="117" spans="2:24" ht="39.950000000000003" customHeight="1" thickBot="1">
      <c r="B117" s="4473"/>
      <c r="C117" s="4474"/>
      <c r="D117" s="1239">
        <v>3</v>
      </c>
      <c r="E117" s="1221" t="s">
        <v>212</v>
      </c>
      <c r="F117" s="1240">
        <v>7.4999999999999997E-2</v>
      </c>
      <c r="G117" s="1240">
        <v>0.09</v>
      </c>
      <c r="H117" s="1240">
        <v>0.15</v>
      </c>
      <c r="I117" s="1240">
        <v>0.18</v>
      </c>
      <c r="J117" s="1240">
        <v>0.13</v>
      </c>
      <c r="K117" s="1223">
        <f>(F117*F115)+(G117*G115)+(H117*H115)+(I117*I115)+(J117*J115)</f>
        <v>64.5</v>
      </c>
      <c r="L117" s="1224" t="str">
        <f>E117</f>
        <v>Kg</v>
      </c>
      <c r="M117" s="1225">
        <f>D117*D116</f>
        <v>36</v>
      </c>
      <c r="N117" s="1226">
        <f>K117/(D117*D116)</f>
        <v>1.7916666666666667</v>
      </c>
      <c r="O117" s="1227">
        <f>IF(K117=0,0,INT(K117/(D117*D116)))</f>
        <v>1</v>
      </c>
      <c r="P117" s="1228">
        <f>K117-(O117*(D117*D116))</f>
        <v>28.5</v>
      </c>
      <c r="Q117" s="1229" t="str">
        <f>IF(P117=0,0,E117)</f>
        <v>Kg</v>
      </c>
      <c r="R117" s="1230">
        <f>IF(P117=0,0,O117+1)</f>
        <v>2</v>
      </c>
      <c r="S117" s="1228">
        <f>IF(P117=0,0,K117-(R117*M117))</f>
        <v>-7.5</v>
      </c>
      <c r="T117" s="1231" t="str">
        <f>IF(S117=0,0,E117)</f>
        <v>Kg</v>
      </c>
      <c r="U117" s="1219" t="s">
        <v>734</v>
      </c>
    </row>
    <row r="118" spans="2:24" ht="39.950000000000003" customHeight="1">
      <c r="B118" s="1241"/>
      <c r="C118" s="1241"/>
      <c r="D118" s="1194" t="s">
        <v>735</v>
      </c>
      <c r="E118" s="1195"/>
      <c r="F118" s="1242">
        <f>D117/F117</f>
        <v>40</v>
      </c>
      <c r="G118" s="1242">
        <f>D117/G117</f>
        <v>33.333333333333336</v>
      </c>
      <c r="H118" s="1242">
        <f>D117/H117</f>
        <v>20</v>
      </c>
      <c r="I118" s="1242">
        <f>D117/I117</f>
        <v>16.666666666666668</v>
      </c>
      <c r="J118" s="1242">
        <f>D117/J117</f>
        <v>23.076923076923077</v>
      </c>
      <c r="K118" s="1176"/>
      <c r="L118" s="1177"/>
      <c r="M118" s="1235"/>
      <c r="N118" s="1179"/>
      <c r="O118" s="1180"/>
      <c r="P118" s="1181"/>
      <c r="Q118" s="1182"/>
      <c r="R118" s="1180"/>
      <c r="S118" s="1181"/>
      <c r="T118" s="1182"/>
      <c r="U118" s="1219"/>
    </row>
    <row r="120" spans="2:24" ht="16.5" thickBot="1"/>
    <row r="121" spans="2:24" ht="18.75">
      <c r="B121" s="4457" t="s">
        <v>489</v>
      </c>
      <c r="C121" s="4458"/>
      <c r="D121" s="1139">
        <v>12</v>
      </c>
      <c r="E121" s="1140" t="s">
        <v>490</v>
      </c>
      <c r="F121" s="1141">
        <v>0.5</v>
      </c>
      <c r="G121" s="1141">
        <v>0.75</v>
      </c>
      <c r="H121" s="1141">
        <v>1</v>
      </c>
      <c r="I121" s="1141">
        <v>1</v>
      </c>
      <c r="J121" s="1141">
        <v>0.75</v>
      </c>
      <c r="K121" s="1142">
        <f>(F121*F102)+(G121*G102)+(H121*H102)+(I121*I102)+(J121*J102)</f>
        <v>0</v>
      </c>
      <c r="L121" s="1143" t="str">
        <f>E121</f>
        <v>Portions</v>
      </c>
      <c r="M121" s="1144">
        <f>D121/F121</f>
        <v>24</v>
      </c>
      <c r="N121" s="1145">
        <f>K121/D121</f>
        <v>0</v>
      </c>
      <c r="O121" s="1146">
        <f>IF(K121=0,0,INT(K121/D121))</f>
        <v>0</v>
      </c>
      <c r="P121" s="1147">
        <f>K121-(O121*D121)</f>
        <v>0</v>
      </c>
      <c r="Q121" s="1148">
        <f>IF(P121=0,0,E121)</f>
        <v>0</v>
      </c>
      <c r="R121" s="1149">
        <f>IF(P121=0,0,O121+1)</f>
        <v>0</v>
      </c>
      <c r="S121" s="1147">
        <f>IF(P121=0,0,K121-(R121*D121))</f>
        <v>0</v>
      </c>
      <c r="T121" s="1150">
        <f>IF(S121=0,0,E121)</f>
        <v>0</v>
      </c>
    </row>
    <row r="122" spans="2:24" ht="19.5" thickBot="1">
      <c r="B122" s="4459"/>
      <c r="C122" s="4460"/>
      <c r="D122" s="1151">
        <v>3</v>
      </c>
      <c r="E122" s="1152" t="s">
        <v>212</v>
      </c>
      <c r="F122" s="1153">
        <v>7.4999999999999997E-2</v>
      </c>
      <c r="G122" s="1154">
        <v>0.09</v>
      </c>
      <c r="H122" s="1154">
        <v>0.15</v>
      </c>
      <c r="I122" s="1154">
        <v>0.18</v>
      </c>
      <c r="J122" s="1154">
        <v>0.13</v>
      </c>
      <c r="K122" s="1155">
        <f>(F122*F102)+(G122*G102)+(H122*H102)+(I122*I102)+(J122*J102)</f>
        <v>0</v>
      </c>
      <c r="L122" s="1156" t="str">
        <f>E122</f>
        <v>Kg</v>
      </c>
      <c r="M122" s="1157">
        <f>D122/F122</f>
        <v>40</v>
      </c>
      <c r="N122" s="1158">
        <f>K122/D122</f>
        <v>0</v>
      </c>
      <c r="O122" s="1159">
        <f>IF(K122=0,0,INT(K122/D122))</f>
        <v>0</v>
      </c>
      <c r="P122" s="1160">
        <f>K122-(O122*D122)</f>
        <v>0</v>
      </c>
      <c r="Q122" s="1161">
        <f>IF(P122=0,0,E122)</f>
        <v>0</v>
      </c>
      <c r="R122" s="1162">
        <f>IF(P122=0,0,O122+1)</f>
        <v>0</v>
      </c>
      <c r="S122" s="1160">
        <f>IF(P122=0,0,K122-(R122*D122))</f>
        <v>0</v>
      </c>
      <c r="T122" s="1163">
        <f>IF(S122=0,0,E122)</f>
        <v>0</v>
      </c>
    </row>
    <row r="124" spans="2:24" ht="16.5" thickBot="1"/>
    <row r="125" spans="2:24" ht="18" customHeight="1">
      <c r="B125" s="4457" t="s">
        <v>489</v>
      </c>
      <c r="C125" s="4458"/>
      <c r="D125" s="1139">
        <v>12</v>
      </c>
      <c r="E125" s="1140" t="s">
        <v>490</v>
      </c>
      <c r="F125" s="1141">
        <v>0.5</v>
      </c>
      <c r="G125" s="1141">
        <v>0.75</v>
      </c>
      <c r="H125" s="1141">
        <v>1</v>
      </c>
      <c r="I125" s="1141">
        <v>1</v>
      </c>
      <c r="J125" s="1141">
        <v>0.75</v>
      </c>
      <c r="K125" s="1142">
        <v>475</v>
      </c>
      <c r="L125" s="1143" t="s">
        <v>490</v>
      </c>
      <c r="M125" s="1144">
        <v>24</v>
      </c>
      <c r="N125" s="1145">
        <v>39.583333333333336</v>
      </c>
      <c r="O125" s="1146">
        <v>39</v>
      </c>
      <c r="P125" s="1147">
        <v>7</v>
      </c>
      <c r="Q125" s="1148" t="s">
        <v>490</v>
      </c>
      <c r="R125" s="1149">
        <v>40</v>
      </c>
      <c r="S125" s="1147">
        <v>-5</v>
      </c>
      <c r="T125" s="1150" t="s">
        <v>490</v>
      </c>
    </row>
    <row r="126" spans="2:24" ht="19.5" thickBot="1">
      <c r="B126" s="4459"/>
      <c r="C126" s="4460"/>
      <c r="D126" s="1151">
        <v>3</v>
      </c>
      <c r="E126" s="1152" t="s">
        <v>212</v>
      </c>
      <c r="F126" s="1153">
        <v>7.4999999999999997E-2</v>
      </c>
      <c r="G126" s="1154">
        <v>0.09</v>
      </c>
      <c r="H126" s="1154">
        <v>0.15</v>
      </c>
      <c r="I126" s="1154">
        <v>0.18</v>
      </c>
      <c r="J126" s="1154">
        <v>0.13</v>
      </c>
      <c r="K126" s="1155">
        <v>64.5</v>
      </c>
      <c r="L126" s="1156" t="s">
        <v>212</v>
      </c>
      <c r="M126" s="1157">
        <v>40</v>
      </c>
      <c r="N126" s="1158">
        <v>21.5</v>
      </c>
      <c r="O126" s="1159">
        <v>21</v>
      </c>
      <c r="P126" s="1160">
        <v>1.5</v>
      </c>
      <c r="Q126" s="1161" t="s">
        <v>212</v>
      </c>
      <c r="R126" s="1162">
        <v>22</v>
      </c>
      <c r="S126" s="1160">
        <v>-1.5</v>
      </c>
      <c r="T126" s="1163" t="s">
        <v>212</v>
      </c>
    </row>
  </sheetData>
  <mergeCells count="119">
    <mergeCell ref="X16:AH16"/>
    <mergeCell ref="W17:W27"/>
    <mergeCell ref="X24:AG24"/>
    <mergeCell ref="X25:AG25"/>
    <mergeCell ref="F13:J13"/>
    <mergeCell ref="B17:C17"/>
    <mergeCell ref="B18:C18"/>
    <mergeCell ref="B19:C19"/>
    <mergeCell ref="B54:C54"/>
    <mergeCell ref="B20:C20"/>
    <mergeCell ref="B16:C16"/>
    <mergeCell ref="D13:D15"/>
    <mergeCell ref="E13:E14"/>
    <mergeCell ref="B21:C21"/>
    <mergeCell ref="B43:C43"/>
    <mergeCell ref="B44:C44"/>
    <mergeCell ref="B40:C40"/>
    <mergeCell ref="B41:C41"/>
    <mergeCell ref="B37:C37"/>
    <mergeCell ref="B38:C38"/>
    <mergeCell ref="B34:C34"/>
    <mergeCell ref="B35:C35"/>
    <mergeCell ref="B25:C25"/>
    <mergeCell ref="B26:C26"/>
    <mergeCell ref="B22:C22"/>
    <mergeCell ref="B23:C23"/>
    <mergeCell ref="B24:C24"/>
    <mergeCell ref="B28:C28"/>
    <mergeCell ref="B29:C29"/>
    <mergeCell ref="B31:C32"/>
    <mergeCell ref="B78:C78"/>
    <mergeCell ref="B79:C79"/>
    <mergeCell ref="B67:C67"/>
    <mergeCell ref="B68:C68"/>
    <mergeCell ref="B69:C69"/>
    <mergeCell ref="B70:C70"/>
    <mergeCell ref="B71:C71"/>
    <mergeCell ref="B55:C55"/>
    <mergeCell ref="B56:C56"/>
    <mergeCell ref="B7:C8"/>
    <mergeCell ref="D7:J8"/>
    <mergeCell ref="K7:L7"/>
    <mergeCell ref="O7:T8"/>
    <mergeCell ref="K8:L8"/>
    <mergeCell ref="B12:J12"/>
    <mergeCell ref="K12:T12"/>
    <mergeCell ref="N93:T94"/>
    <mergeCell ref="B57:C57"/>
    <mergeCell ref="B61:C61"/>
    <mergeCell ref="B62:C62"/>
    <mergeCell ref="B63:C63"/>
    <mergeCell ref="B64:C64"/>
    <mergeCell ref="B65:C65"/>
    <mergeCell ref="B66:C66"/>
    <mergeCell ref="B74:C74"/>
    <mergeCell ref="B76:C76"/>
    <mergeCell ref="B89:T89"/>
    <mergeCell ref="K15:L15"/>
    <mergeCell ref="K14:L14"/>
    <mergeCell ref="B13:C15"/>
    <mergeCell ref="M13:M15"/>
    <mergeCell ref="N13:T15"/>
    <mergeCell ref="B73:C73"/>
    <mergeCell ref="N98:T99"/>
    <mergeCell ref="B46:C46"/>
    <mergeCell ref="B47:C47"/>
    <mergeCell ref="B49:C49"/>
    <mergeCell ref="B50:C50"/>
    <mergeCell ref="B83:C83"/>
    <mergeCell ref="B85:C85"/>
    <mergeCell ref="B86:C86"/>
    <mergeCell ref="B87:C87"/>
    <mergeCell ref="B58:C58"/>
    <mergeCell ref="B59:C59"/>
    <mergeCell ref="B60:C60"/>
    <mergeCell ref="B72:C72"/>
    <mergeCell ref="B81:C81"/>
    <mergeCell ref="B82:C82"/>
    <mergeCell ref="B80:C80"/>
    <mergeCell ref="B77:C77"/>
    <mergeCell ref="B91:C91"/>
    <mergeCell ref="B93:C93"/>
    <mergeCell ref="M93:M94"/>
    <mergeCell ref="B96:C96"/>
    <mergeCell ref="B98:C98"/>
    <mergeCell ref="M98:M99"/>
    <mergeCell ref="B3:C4"/>
    <mergeCell ref="D3:J4"/>
    <mergeCell ref="K3:L3"/>
    <mergeCell ref="O3:T4"/>
    <mergeCell ref="K4:L4"/>
    <mergeCell ref="B5:C6"/>
    <mergeCell ref="D5:J6"/>
    <mergeCell ref="K5:L5"/>
    <mergeCell ref="O5:T6"/>
    <mergeCell ref="K6:L6"/>
    <mergeCell ref="B103:T103"/>
    <mergeCell ref="B112:T112"/>
    <mergeCell ref="B113:C115"/>
    <mergeCell ref="D113:D114"/>
    <mergeCell ref="E113:E114"/>
    <mergeCell ref="F113:J113"/>
    <mergeCell ref="M113:M115"/>
    <mergeCell ref="B104:C106"/>
    <mergeCell ref="E104:E105"/>
    <mergeCell ref="F104:J104"/>
    <mergeCell ref="M104:M106"/>
    <mergeCell ref="N104:T106"/>
    <mergeCell ref="K105:L105"/>
    <mergeCell ref="K106:L106"/>
    <mergeCell ref="B125:C126"/>
    <mergeCell ref="N113:T115"/>
    <mergeCell ref="K114:L114"/>
    <mergeCell ref="K115:L115"/>
    <mergeCell ref="B121:C122"/>
    <mergeCell ref="B116:C117"/>
    <mergeCell ref="B107:C107"/>
    <mergeCell ref="B108:C108"/>
    <mergeCell ref="D104:D105"/>
  </mergeCells>
  <conditionalFormatting sqref="W16:W17">
    <cfRule type="expression" dxfId="25" priority="1" stopIfTrue="1">
      <formula>OR(ROW()=CELL("ligne"),COLUMN()=CELL("colonne"))</formula>
    </cfRule>
  </conditionalFormatting>
  <printOptions horizontalCentered="1"/>
  <pageMargins left="0" right="0" top="0.19685039370078741" bottom="0.19685039370078741" header="0" footer="0"/>
  <pageSetup paperSize="9" scale="41" fitToHeight="2" orientation="portrait" horizontalDpi="4294967293" verticalDpi="300" r:id="rId1"/>
  <headerFooter alignWithMargins="0">
    <oddFooter>&amp;R&amp;D-&amp;F-&amp;A-&amp;T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28</vt:i4>
      </vt:variant>
      <vt:variant>
        <vt:lpstr>Plages nommées</vt:lpstr>
      </vt:variant>
      <vt:variant>
        <vt:i4>3</vt:i4>
      </vt:variant>
    </vt:vector>
  </HeadingPairs>
  <TitlesOfParts>
    <vt:vector size="31" baseType="lpstr">
      <vt:lpstr>Nota</vt:lpstr>
      <vt:lpstr>liste.des.documents</vt:lpstr>
      <vt:lpstr>complément</vt:lpstr>
      <vt:lpstr>différence Portion et Poids</vt:lpstr>
      <vt:lpstr>FF.5B.Conditionnement.1</vt:lpstr>
      <vt:lpstr>FF.5.Conditionnement.2</vt:lpstr>
      <vt:lpstr>Gastronormes-portions</vt:lpstr>
      <vt:lpstr>Gastronormes-au-poids</vt:lpstr>
      <vt:lpstr>Gastronormes-avec-effectifs</vt:lpstr>
      <vt:lpstr>Sauces 1</vt:lpstr>
      <vt:lpstr>Sauces 2</vt:lpstr>
      <vt:lpstr>Convertisseurs</vt:lpstr>
      <vt:lpstr>Service au morceau</vt:lpstr>
      <vt:lpstr>Service au poids</vt:lpstr>
      <vt:lpstr>Service au poids (2)</vt:lpstr>
      <vt:lpstr>Conversions</vt:lpstr>
      <vt:lpstr>Service plat complet</vt:lpstr>
      <vt:lpstr>Respecter un grammage</vt:lpstr>
      <vt:lpstr>TABLES</vt:lpstr>
      <vt:lpstr>Tables 2</vt:lpstr>
      <vt:lpstr>Poids et Pourcentages</vt:lpstr>
      <vt:lpstr>Formats-Formules-Fonctions</vt:lpstr>
      <vt:lpstr>Cuisiniers.Pesez</vt:lpstr>
      <vt:lpstr>Vocabulaire</vt:lpstr>
      <vt:lpstr>Polices de Symboles</vt:lpstr>
      <vt:lpstr>Emoticones </vt:lpstr>
      <vt:lpstr>Tutos Youtube</vt:lpstr>
      <vt:lpstr>CODES COULEURS</vt:lpstr>
      <vt:lpstr>'Gastronormes-au-poids'!Impression_des_titres</vt:lpstr>
      <vt:lpstr>'Gastronormes-avec-effectifs'!Impression_des_titres</vt:lpstr>
      <vt:lpstr>'Gastronormes-portions'!Impression_des_titres</vt:lpstr>
    </vt:vector>
  </TitlesOfParts>
  <Company>UPRT Union des Personnels de la Restauration Territoriale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Utilitaires poids et pourcentages</dc:title>
  <dc:creator>Joel Leboucher</dc:creator>
  <cp:lastModifiedBy>Joël Leboucher</cp:lastModifiedBy>
  <cp:lastPrinted>2014-03-17T08:29:08Z</cp:lastPrinted>
  <dcterms:created xsi:type="dcterms:W3CDTF">1996-10-21T11:03:58Z</dcterms:created>
  <dcterms:modified xsi:type="dcterms:W3CDTF">2023-11-03T08:58:46Z</dcterms:modified>
</cp:coreProperties>
</file>